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612-Galo\0-Datos\40-Metodol\00-Hojas cálc con ayuda\"/>
    </mc:Choice>
  </mc:AlternateContent>
  <xr:revisionPtr revIDLastSave="0" documentId="13_ncr:1_{C864415F-C419-4E96-94A0-3310E5CB0342}" xr6:coauthVersionLast="47" xr6:coauthVersionMax="47" xr10:uidLastSave="{00000000-0000-0000-0000-000000000000}"/>
  <bookViews>
    <workbookView xWindow="-110" yWindow="-110" windowWidth="19420" windowHeight="10420" xr2:uid="{ED720975-825F-4932-9455-419E07D66D9E}"/>
  </bookViews>
  <sheets>
    <sheet name="MA todas las variables" sheetId="1" r:id="rId1"/>
    <sheet name="MA hasta NNT de cada variable" sheetId="2" r:id="rId2"/>
    <sheet name="Comodín RR, RAR NNT IncAcu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3" l="1"/>
  <c r="C72" i="3"/>
  <c r="F71" i="3"/>
  <c r="C71" i="3"/>
  <c r="F70" i="3"/>
  <c r="C70" i="3"/>
  <c r="F69" i="3"/>
  <c r="C69" i="3"/>
  <c r="F68" i="3"/>
  <c r="C68" i="3"/>
  <c r="B54" i="3"/>
  <c r="D40" i="3"/>
  <c r="H21" i="3"/>
  <c r="B21" i="3"/>
  <c r="F21" i="3" s="1"/>
  <c r="H20" i="3"/>
  <c r="A20" i="3"/>
  <c r="E13" i="3"/>
  <c r="H13" i="3" s="1"/>
  <c r="C13" i="3"/>
  <c r="B13" i="3"/>
  <c r="A13" i="3"/>
  <c r="D13" i="3" s="1"/>
  <c r="G13" i="3" s="1"/>
  <c r="E7" i="3"/>
  <c r="D7" i="3"/>
  <c r="C7" i="3"/>
  <c r="C54" i="3" s="1"/>
  <c r="E6" i="3"/>
  <c r="E8" i="3" s="1"/>
  <c r="D6" i="3"/>
  <c r="D8" i="3" s="1"/>
  <c r="C40" i="3" s="1"/>
  <c r="C6" i="3"/>
  <c r="F13" i="3" s="1"/>
  <c r="R65" i="2"/>
  <c r="J65" i="2"/>
  <c r="E65" i="2"/>
  <c r="B65" i="2"/>
  <c r="R64" i="2"/>
  <c r="J64" i="2"/>
  <c r="E64" i="2"/>
  <c r="B64" i="2"/>
  <c r="R63" i="2"/>
  <c r="J63" i="2"/>
  <c r="E63" i="2"/>
  <c r="B63" i="2"/>
  <c r="R62" i="2"/>
  <c r="J62" i="2"/>
  <c r="E62" i="2"/>
  <c r="B62" i="2"/>
  <c r="R61" i="2"/>
  <c r="J61" i="2"/>
  <c r="E61" i="2"/>
  <c r="B61" i="2"/>
  <c r="R60" i="2"/>
  <c r="J60" i="2"/>
  <c r="E60" i="2"/>
  <c r="B60" i="2"/>
  <c r="R59" i="2"/>
  <c r="J59" i="2"/>
  <c r="E59" i="2"/>
  <c r="B59" i="2"/>
  <c r="R58" i="2"/>
  <c r="J58" i="2"/>
  <c r="E58" i="2"/>
  <c r="B58" i="2"/>
  <c r="R57" i="2"/>
  <c r="J57" i="2"/>
  <c r="E57" i="2"/>
  <c r="B57" i="2"/>
  <c r="R56" i="2"/>
  <c r="J56" i="2"/>
  <c r="E56" i="2"/>
  <c r="B56" i="2"/>
  <c r="R55" i="2"/>
  <c r="J55" i="2"/>
  <c r="E55" i="2"/>
  <c r="B55" i="2"/>
  <c r="R54" i="2"/>
  <c r="J54" i="2"/>
  <c r="E54" i="2"/>
  <c r="B54" i="2"/>
  <c r="R53" i="2"/>
  <c r="J53" i="2"/>
  <c r="E53" i="2"/>
  <c r="B53" i="2"/>
  <c r="R52" i="2"/>
  <c r="J52" i="2"/>
  <c r="E52" i="2"/>
  <c r="B52" i="2"/>
  <c r="R51" i="2"/>
  <c r="J51" i="2"/>
  <c r="E51" i="2"/>
  <c r="B51" i="2"/>
  <c r="R50" i="2"/>
  <c r="J50" i="2"/>
  <c r="E50" i="2"/>
  <c r="B50" i="2"/>
  <c r="R49" i="2"/>
  <c r="J49" i="2"/>
  <c r="E49" i="2"/>
  <c r="B49" i="2"/>
  <c r="R48" i="2"/>
  <c r="J48" i="2"/>
  <c r="E48" i="2"/>
  <c r="B48" i="2"/>
  <c r="E36" i="2"/>
  <c r="E35" i="2"/>
  <c r="D35" i="2"/>
  <c r="D38" i="2" s="1"/>
  <c r="D42" i="2" s="1"/>
  <c r="E34" i="2"/>
  <c r="D31" i="2"/>
  <c r="F34" i="2" s="1"/>
  <c r="F29" i="2"/>
  <c r="E31" i="2" s="1"/>
  <c r="F35" i="2" s="1"/>
  <c r="E29" i="2"/>
  <c r="F31" i="2" s="1"/>
  <c r="D29" i="2"/>
  <c r="C35" i="2" s="1"/>
  <c r="C38" i="2" s="1"/>
  <c r="C42" i="2" s="1"/>
  <c r="G23" i="2"/>
  <c r="E23" i="2"/>
  <c r="Q23" i="2" s="1"/>
  <c r="H66" i="2" s="1"/>
  <c r="D23" i="2"/>
  <c r="B23" i="2"/>
  <c r="P23" i="2" s="1"/>
  <c r="F66" i="2" s="1"/>
  <c r="A23" i="2"/>
  <c r="Q22" i="2"/>
  <c r="H65" i="2" s="1"/>
  <c r="P22" i="2"/>
  <c r="F65" i="2" s="1"/>
  <c r="O22" i="2"/>
  <c r="J22" i="2"/>
  <c r="M22" i="2" s="1"/>
  <c r="I65" i="2" s="1"/>
  <c r="I22" i="2"/>
  <c r="L22" i="2" s="1"/>
  <c r="G65" i="2" s="1"/>
  <c r="F22" i="2"/>
  <c r="C22" i="2"/>
  <c r="Q21" i="2"/>
  <c r="H64" i="2" s="1"/>
  <c r="P21" i="2"/>
  <c r="F64" i="2" s="1"/>
  <c r="O21" i="2"/>
  <c r="J21" i="2"/>
  <c r="M21" i="2" s="1"/>
  <c r="I64" i="2" s="1"/>
  <c r="I21" i="2"/>
  <c r="L21" i="2" s="1"/>
  <c r="G64" i="2" s="1"/>
  <c r="F21" i="2"/>
  <c r="C21" i="2"/>
  <c r="Q20" i="2"/>
  <c r="H63" i="2" s="1"/>
  <c r="P20" i="2"/>
  <c r="F63" i="2" s="1"/>
  <c r="O20" i="2"/>
  <c r="J20" i="2"/>
  <c r="M20" i="2" s="1"/>
  <c r="I63" i="2" s="1"/>
  <c r="I20" i="2"/>
  <c r="L20" i="2" s="1"/>
  <c r="G63" i="2" s="1"/>
  <c r="F20" i="2"/>
  <c r="C20" i="2"/>
  <c r="Q19" i="2"/>
  <c r="H62" i="2" s="1"/>
  <c r="P19" i="2"/>
  <c r="F62" i="2" s="1"/>
  <c r="O19" i="2"/>
  <c r="J19" i="2"/>
  <c r="M19" i="2" s="1"/>
  <c r="I62" i="2" s="1"/>
  <c r="I19" i="2"/>
  <c r="L19" i="2" s="1"/>
  <c r="G62" i="2" s="1"/>
  <c r="F19" i="2"/>
  <c r="C19" i="2"/>
  <c r="Q18" i="2"/>
  <c r="H61" i="2" s="1"/>
  <c r="P18" i="2"/>
  <c r="F61" i="2" s="1"/>
  <c r="O18" i="2"/>
  <c r="M18" i="2"/>
  <c r="I61" i="2" s="1"/>
  <c r="J18" i="2"/>
  <c r="I18" i="2"/>
  <c r="L18" i="2" s="1"/>
  <c r="G61" i="2" s="1"/>
  <c r="F18" i="2"/>
  <c r="C18" i="2"/>
  <c r="Q17" i="2"/>
  <c r="H60" i="2" s="1"/>
  <c r="P17" i="2"/>
  <c r="F60" i="2" s="1"/>
  <c r="O17" i="2"/>
  <c r="J17" i="2"/>
  <c r="M17" i="2" s="1"/>
  <c r="I60" i="2" s="1"/>
  <c r="I17" i="2"/>
  <c r="L17" i="2" s="1"/>
  <c r="G60" i="2" s="1"/>
  <c r="F17" i="2"/>
  <c r="C17" i="2"/>
  <c r="Q16" i="2"/>
  <c r="H59" i="2" s="1"/>
  <c r="P16" i="2"/>
  <c r="F59" i="2" s="1"/>
  <c r="O16" i="2"/>
  <c r="L16" i="2"/>
  <c r="G59" i="2" s="1"/>
  <c r="J16" i="2"/>
  <c r="K16" i="2" s="1"/>
  <c r="I16" i="2"/>
  <c r="F16" i="2"/>
  <c r="C16" i="2"/>
  <c r="Q15" i="2"/>
  <c r="H58" i="2" s="1"/>
  <c r="P15" i="2"/>
  <c r="F58" i="2" s="1"/>
  <c r="O15" i="2"/>
  <c r="M15" i="2"/>
  <c r="I58" i="2" s="1"/>
  <c r="J15" i="2"/>
  <c r="I15" i="2"/>
  <c r="K15" i="2" s="1"/>
  <c r="F15" i="2"/>
  <c r="C15" i="2"/>
  <c r="Q14" i="2"/>
  <c r="H57" i="2" s="1"/>
  <c r="P14" i="2"/>
  <c r="F57" i="2" s="1"/>
  <c r="O14" i="2"/>
  <c r="L14" i="2"/>
  <c r="G57" i="2" s="1"/>
  <c r="J14" i="2"/>
  <c r="M14" i="2" s="1"/>
  <c r="I57" i="2" s="1"/>
  <c r="I14" i="2"/>
  <c r="F14" i="2"/>
  <c r="C14" i="2"/>
  <c r="Q13" i="2"/>
  <c r="H56" i="2" s="1"/>
  <c r="P13" i="2"/>
  <c r="F56" i="2" s="1"/>
  <c r="O13" i="2"/>
  <c r="M13" i="2"/>
  <c r="I56" i="2" s="1"/>
  <c r="J13" i="2"/>
  <c r="I13" i="2"/>
  <c r="L13" i="2" s="1"/>
  <c r="G56" i="2" s="1"/>
  <c r="F13" i="2"/>
  <c r="C13" i="2"/>
  <c r="Q12" i="2"/>
  <c r="H55" i="2" s="1"/>
  <c r="P12" i="2"/>
  <c r="F55" i="2" s="1"/>
  <c r="O12" i="2"/>
  <c r="J12" i="2"/>
  <c r="M12" i="2" s="1"/>
  <c r="I55" i="2" s="1"/>
  <c r="I12" i="2"/>
  <c r="L12" i="2" s="1"/>
  <c r="G55" i="2" s="1"/>
  <c r="F12" i="2"/>
  <c r="C12" i="2"/>
  <c r="Q11" i="2"/>
  <c r="H54" i="2" s="1"/>
  <c r="P11" i="2"/>
  <c r="F54" i="2" s="1"/>
  <c r="O11" i="2"/>
  <c r="J11" i="2"/>
  <c r="M11" i="2" s="1"/>
  <c r="I54" i="2" s="1"/>
  <c r="I11" i="2"/>
  <c r="L11" i="2" s="1"/>
  <c r="G54" i="2" s="1"/>
  <c r="F11" i="2"/>
  <c r="C11" i="2"/>
  <c r="Q10" i="2"/>
  <c r="H53" i="2" s="1"/>
  <c r="P10" i="2"/>
  <c r="F53" i="2" s="1"/>
  <c r="O10" i="2"/>
  <c r="M10" i="2"/>
  <c r="I53" i="2" s="1"/>
  <c r="J10" i="2"/>
  <c r="I10" i="2"/>
  <c r="L10" i="2" s="1"/>
  <c r="G53" i="2" s="1"/>
  <c r="F10" i="2"/>
  <c r="C10" i="2"/>
  <c r="Q9" i="2"/>
  <c r="H52" i="2" s="1"/>
  <c r="P9" i="2"/>
  <c r="F52" i="2" s="1"/>
  <c r="O9" i="2"/>
  <c r="J9" i="2"/>
  <c r="M9" i="2" s="1"/>
  <c r="I52" i="2" s="1"/>
  <c r="I9" i="2"/>
  <c r="L9" i="2" s="1"/>
  <c r="G52" i="2" s="1"/>
  <c r="F9" i="2"/>
  <c r="C9" i="2"/>
  <c r="Q8" i="2"/>
  <c r="H51" i="2" s="1"/>
  <c r="P8" i="2"/>
  <c r="F51" i="2" s="1"/>
  <c r="O8" i="2"/>
  <c r="J8" i="2"/>
  <c r="M8" i="2" s="1"/>
  <c r="I51" i="2" s="1"/>
  <c r="I8" i="2"/>
  <c r="L8" i="2" s="1"/>
  <c r="G51" i="2" s="1"/>
  <c r="F8" i="2"/>
  <c r="C8" i="2"/>
  <c r="Q7" i="2"/>
  <c r="H50" i="2" s="1"/>
  <c r="P7" i="2"/>
  <c r="F50" i="2" s="1"/>
  <c r="O7" i="2"/>
  <c r="J7" i="2"/>
  <c r="M7" i="2" s="1"/>
  <c r="I50" i="2" s="1"/>
  <c r="I7" i="2"/>
  <c r="K7" i="2" s="1"/>
  <c r="F7" i="2"/>
  <c r="C7" i="2"/>
  <c r="Q6" i="2"/>
  <c r="H49" i="2" s="1"/>
  <c r="P6" i="2"/>
  <c r="F49" i="2" s="1"/>
  <c r="O6" i="2"/>
  <c r="J6" i="2"/>
  <c r="M6" i="2" s="1"/>
  <c r="I49" i="2" s="1"/>
  <c r="I6" i="2"/>
  <c r="L6" i="2" s="1"/>
  <c r="G49" i="2" s="1"/>
  <c r="F6" i="2"/>
  <c r="C6" i="2"/>
  <c r="Q5" i="2"/>
  <c r="H48" i="2" s="1"/>
  <c r="P5" i="2"/>
  <c r="F48" i="2" s="1"/>
  <c r="O5" i="2"/>
  <c r="M5" i="2"/>
  <c r="I48" i="2" s="1"/>
  <c r="K5" i="2"/>
  <c r="J5" i="2"/>
  <c r="I5" i="2"/>
  <c r="F5" i="2"/>
  <c r="C5" i="2"/>
  <c r="B2" i="2"/>
  <c r="B45" i="2" s="1"/>
  <c r="AS292" i="1"/>
  <c r="BJ290" i="1"/>
  <c r="BL290" i="1" s="1"/>
  <c r="BF290" i="1"/>
  <c r="AY290" i="1"/>
  <c r="AB290" i="1"/>
  <c r="AP292" i="1" s="1"/>
  <c r="H290" i="1"/>
  <c r="F290" i="1"/>
  <c r="E290" i="1"/>
  <c r="D290" i="1"/>
  <c r="C290" i="1"/>
  <c r="B290" i="1"/>
  <c r="Q289" i="1"/>
  <c r="P289" i="1"/>
  <c r="K289" i="1"/>
  <c r="N289" i="1" s="1"/>
  <c r="G289" i="1"/>
  <c r="G290" i="1" s="1"/>
  <c r="D289" i="1"/>
  <c r="Q288" i="1"/>
  <c r="P288" i="1"/>
  <c r="M288" i="1"/>
  <c r="L288" i="1"/>
  <c r="K288" i="1"/>
  <c r="N288" i="1" s="1"/>
  <c r="G288" i="1"/>
  <c r="D288" i="1"/>
  <c r="AS283" i="1"/>
  <c r="BJ281" i="1"/>
  <c r="BL281" i="1" s="1"/>
  <c r="BI281" i="1"/>
  <c r="BK281" i="1" s="1"/>
  <c r="BM281" i="1" s="1"/>
  <c r="BH281" i="1"/>
  <c r="AY281" i="1"/>
  <c r="BF281" i="1" s="1"/>
  <c r="AB281" i="1"/>
  <c r="AP283" i="1" s="1"/>
  <c r="H281" i="1"/>
  <c r="F281" i="1"/>
  <c r="E281" i="1"/>
  <c r="C281" i="1"/>
  <c r="N280" i="1"/>
  <c r="K280" i="1"/>
  <c r="G280" i="1"/>
  <c r="D280" i="1"/>
  <c r="L280" i="1" s="1"/>
  <c r="M280" i="1" s="1"/>
  <c r="K279" i="1"/>
  <c r="Q279" i="1" s="1"/>
  <c r="G279" i="1"/>
  <c r="D279" i="1"/>
  <c r="D281" i="1" s="1"/>
  <c r="Q278" i="1"/>
  <c r="P278" i="1"/>
  <c r="L278" i="1"/>
  <c r="M278" i="1" s="1"/>
  <c r="K278" i="1"/>
  <c r="N278" i="1" s="1"/>
  <c r="G278" i="1"/>
  <c r="G281" i="1" s="1"/>
  <c r="D278" i="1"/>
  <c r="AS273" i="1"/>
  <c r="AY271" i="1"/>
  <c r="AB271" i="1"/>
  <c r="AP273" i="1" s="1"/>
  <c r="H271" i="1"/>
  <c r="F271" i="1"/>
  <c r="E271" i="1"/>
  <c r="C271" i="1"/>
  <c r="R270" i="1"/>
  <c r="P270" i="1"/>
  <c r="M270" i="1"/>
  <c r="AI270" i="1" s="1"/>
  <c r="L270" i="1"/>
  <c r="K270" i="1"/>
  <c r="N270" i="1" s="1"/>
  <c r="G270" i="1"/>
  <c r="D270" i="1"/>
  <c r="N269" i="1"/>
  <c r="K269" i="1"/>
  <c r="P269" i="1" s="1"/>
  <c r="G269" i="1"/>
  <c r="D269" i="1"/>
  <c r="L269" i="1" s="1"/>
  <c r="M269" i="1" s="1"/>
  <c r="N268" i="1"/>
  <c r="K268" i="1"/>
  <c r="P268" i="1" s="1"/>
  <c r="Q268" i="1" s="1"/>
  <c r="G268" i="1"/>
  <c r="D268" i="1"/>
  <c r="L268" i="1" s="1"/>
  <c r="M268" i="1" s="1"/>
  <c r="P267" i="1"/>
  <c r="Q267" i="1" s="1"/>
  <c r="N267" i="1"/>
  <c r="K267" i="1"/>
  <c r="G267" i="1"/>
  <c r="D267" i="1"/>
  <c r="AS262" i="1"/>
  <c r="AP262" i="1"/>
  <c r="BJ260" i="1"/>
  <c r="BL260" i="1" s="1"/>
  <c r="AY260" i="1"/>
  <c r="AB260" i="1"/>
  <c r="H260" i="1"/>
  <c r="F260" i="1"/>
  <c r="E260" i="1"/>
  <c r="C260" i="1"/>
  <c r="B260" i="1"/>
  <c r="K259" i="1"/>
  <c r="G259" i="1"/>
  <c r="L259" i="1" s="1"/>
  <c r="M259" i="1" s="1"/>
  <c r="D259" i="1"/>
  <c r="R258" i="1"/>
  <c r="Q258" i="1"/>
  <c r="L258" i="1"/>
  <c r="M258" i="1" s="1"/>
  <c r="K258" i="1"/>
  <c r="P258" i="1" s="1"/>
  <c r="G258" i="1"/>
  <c r="D258" i="1"/>
  <c r="Q257" i="1"/>
  <c r="P257" i="1"/>
  <c r="N257" i="1"/>
  <c r="M257" i="1"/>
  <c r="L257" i="1"/>
  <c r="K257" i="1"/>
  <c r="G257" i="1"/>
  <c r="D257" i="1"/>
  <c r="Q256" i="1"/>
  <c r="P256" i="1"/>
  <c r="N256" i="1"/>
  <c r="K256" i="1"/>
  <c r="G256" i="1"/>
  <c r="D256" i="1"/>
  <c r="Q255" i="1"/>
  <c r="P255" i="1"/>
  <c r="K255" i="1"/>
  <c r="N255" i="1" s="1"/>
  <c r="G255" i="1"/>
  <c r="G260" i="1" s="1"/>
  <c r="D255" i="1"/>
  <c r="AS250" i="1"/>
  <c r="BJ248" i="1"/>
  <c r="BL248" i="1" s="1"/>
  <c r="BH248" i="1"/>
  <c r="BF248" i="1"/>
  <c r="AY248" i="1"/>
  <c r="BI248" i="1" s="1"/>
  <c r="BK248" i="1" s="1"/>
  <c r="AB248" i="1"/>
  <c r="AP250" i="1" s="1"/>
  <c r="H248" i="1"/>
  <c r="F248" i="1"/>
  <c r="E248" i="1"/>
  <c r="D248" i="1"/>
  <c r="C248" i="1"/>
  <c r="P247" i="1"/>
  <c r="M247" i="1"/>
  <c r="L247" i="1"/>
  <c r="K247" i="1"/>
  <c r="N247" i="1" s="1"/>
  <c r="G247" i="1"/>
  <c r="D247" i="1"/>
  <c r="L246" i="1"/>
  <c r="M246" i="1" s="1"/>
  <c r="K246" i="1"/>
  <c r="P246" i="1" s="1"/>
  <c r="G246" i="1"/>
  <c r="D246" i="1"/>
  <c r="N245" i="1"/>
  <c r="K245" i="1"/>
  <c r="G245" i="1"/>
  <c r="D245" i="1"/>
  <c r="L245" i="1" s="1"/>
  <c r="M245" i="1" s="1"/>
  <c r="AI245" i="1" s="1"/>
  <c r="AI244" i="1"/>
  <c r="N244" i="1"/>
  <c r="L244" i="1"/>
  <c r="M244" i="1" s="1"/>
  <c r="K244" i="1"/>
  <c r="Q244" i="1" s="1"/>
  <c r="G244" i="1"/>
  <c r="D244" i="1"/>
  <c r="B248" i="1" s="1"/>
  <c r="Q243" i="1"/>
  <c r="L243" i="1"/>
  <c r="M243" i="1" s="1"/>
  <c r="K243" i="1"/>
  <c r="P243" i="1" s="1"/>
  <c r="G243" i="1"/>
  <c r="D243" i="1"/>
  <c r="K242" i="1"/>
  <c r="G242" i="1"/>
  <c r="D242" i="1"/>
  <c r="AS237" i="1"/>
  <c r="BL235" i="1"/>
  <c r="BJ235" i="1"/>
  <c r="BI235" i="1"/>
  <c r="BK235" i="1" s="1"/>
  <c r="BM235" i="1" s="1"/>
  <c r="BH235" i="1"/>
  <c r="BF235" i="1"/>
  <c r="AY235" i="1"/>
  <c r="AB235" i="1"/>
  <c r="AP237" i="1" s="1"/>
  <c r="H235" i="1"/>
  <c r="F235" i="1"/>
  <c r="E235" i="1"/>
  <c r="C235" i="1"/>
  <c r="Q234" i="1"/>
  <c r="N234" i="1"/>
  <c r="M234" i="1"/>
  <c r="L234" i="1"/>
  <c r="K234" i="1"/>
  <c r="P234" i="1" s="1"/>
  <c r="G234" i="1"/>
  <c r="D234" i="1"/>
  <c r="N233" i="1"/>
  <c r="K233" i="1"/>
  <c r="Q233" i="1" s="1"/>
  <c r="G233" i="1"/>
  <c r="D233" i="1"/>
  <c r="K232" i="1"/>
  <c r="G232" i="1"/>
  <c r="D232" i="1"/>
  <c r="Q231" i="1"/>
  <c r="P231" i="1"/>
  <c r="L231" i="1"/>
  <c r="M231" i="1" s="1"/>
  <c r="K231" i="1"/>
  <c r="N231" i="1" s="1"/>
  <c r="G231" i="1"/>
  <c r="D231" i="1"/>
  <c r="P230" i="1"/>
  <c r="K230" i="1"/>
  <c r="N230" i="1" s="1"/>
  <c r="G230" i="1"/>
  <c r="D230" i="1"/>
  <c r="L230" i="1" s="1"/>
  <c r="M230" i="1" s="1"/>
  <c r="R229" i="1"/>
  <c r="Q229" i="1"/>
  <c r="N229" i="1"/>
  <c r="L229" i="1"/>
  <c r="M229" i="1" s="1"/>
  <c r="AE229" i="1" s="1"/>
  <c r="K229" i="1"/>
  <c r="P229" i="1" s="1"/>
  <c r="G229" i="1"/>
  <c r="D229" i="1"/>
  <c r="R228" i="1"/>
  <c r="L228" i="1"/>
  <c r="M228" i="1" s="1"/>
  <c r="K228" i="1"/>
  <c r="G228" i="1"/>
  <c r="G235" i="1" s="1"/>
  <c r="D228" i="1"/>
  <c r="AS223" i="1"/>
  <c r="AP223" i="1"/>
  <c r="BI221" i="1"/>
  <c r="BK221" i="1" s="1"/>
  <c r="BF221" i="1"/>
  <c r="AY221" i="1"/>
  <c r="BH221" i="1" s="1"/>
  <c r="AB221" i="1"/>
  <c r="H221" i="1"/>
  <c r="F221" i="1"/>
  <c r="E221" i="1"/>
  <c r="C221" i="1"/>
  <c r="R220" i="1"/>
  <c r="Q220" i="1"/>
  <c r="P220" i="1"/>
  <c r="N220" i="1"/>
  <c r="K220" i="1"/>
  <c r="G220" i="1"/>
  <c r="D220" i="1"/>
  <c r="L220" i="1" s="1"/>
  <c r="M220" i="1" s="1"/>
  <c r="K219" i="1"/>
  <c r="N219" i="1" s="1"/>
  <c r="G219" i="1"/>
  <c r="L219" i="1" s="1"/>
  <c r="M219" i="1" s="1"/>
  <c r="D219" i="1"/>
  <c r="M218" i="1"/>
  <c r="K218" i="1"/>
  <c r="G218" i="1"/>
  <c r="D218" i="1"/>
  <c r="L218" i="1" s="1"/>
  <c r="Q217" i="1"/>
  <c r="P217" i="1"/>
  <c r="N217" i="1"/>
  <c r="K217" i="1"/>
  <c r="G217" i="1"/>
  <c r="D217" i="1"/>
  <c r="R216" i="1"/>
  <c r="Q216" i="1"/>
  <c r="P216" i="1"/>
  <c r="N216" i="1"/>
  <c r="L216" i="1"/>
  <c r="M216" i="1" s="1"/>
  <c r="AE216" i="1" s="1"/>
  <c r="K216" i="1"/>
  <c r="G216" i="1"/>
  <c r="D216" i="1"/>
  <c r="AI215" i="1"/>
  <c r="Q215" i="1"/>
  <c r="P215" i="1"/>
  <c r="L215" i="1"/>
  <c r="M215" i="1" s="1"/>
  <c r="K215" i="1"/>
  <c r="N215" i="1" s="1"/>
  <c r="G215" i="1"/>
  <c r="D215" i="1"/>
  <c r="Q214" i="1"/>
  <c r="P214" i="1"/>
  <c r="N214" i="1"/>
  <c r="L214" i="1"/>
  <c r="M214" i="1" s="1"/>
  <c r="K214" i="1"/>
  <c r="G214" i="1"/>
  <c r="D214" i="1"/>
  <c r="Q213" i="1"/>
  <c r="P213" i="1"/>
  <c r="N213" i="1"/>
  <c r="L213" i="1"/>
  <c r="M213" i="1" s="1"/>
  <c r="K213" i="1"/>
  <c r="G213" i="1"/>
  <c r="G221" i="1" s="1"/>
  <c r="D213" i="1"/>
  <c r="AS208" i="1"/>
  <c r="AP208" i="1"/>
  <c r="BJ206" i="1"/>
  <c r="BL206" i="1" s="1"/>
  <c r="BF206" i="1"/>
  <c r="AY206" i="1"/>
  <c r="BH206" i="1" s="1"/>
  <c r="AB206" i="1"/>
  <c r="H206" i="1"/>
  <c r="F206" i="1"/>
  <c r="E206" i="1"/>
  <c r="C206" i="1"/>
  <c r="C207" i="1" s="1"/>
  <c r="K205" i="1"/>
  <c r="G205" i="1"/>
  <c r="D205" i="1"/>
  <c r="L205" i="1" s="1"/>
  <c r="M205" i="1" s="1"/>
  <c r="K204" i="1"/>
  <c r="P204" i="1" s="1"/>
  <c r="G204" i="1"/>
  <c r="D204" i="1"/>
  <c r="L204" i="1" s="1"/>
  <c r="M204" i="1" s="1"/>
  <c r="K203" i="1"/>
  <c r="Q203" i="1" s="1"/>
  <c r="G203" i="1"/>
  <c r="D203" i="1"/>
  <c r="L203" i="1" s="1"/>
  <c r="M203" i="1" s="1"/>
  <c r="K202" i="1"/>
  <c r="Q202" i="1" s="1"/>
  <c r="G202" i="1"/>
  <c r="D202" i="1"/>
  <c r="K201" i="1"/>
  <c r="G201" i="1"/>
  <c r="D201" i="1"/>
  <c r="K200" i="1"/>
  <c r="Q200" i="1" s="1"/>
  <c r="G200" i="1"/>
  <c r="D200" i="1"/>
  <c r="L200" i="1" s="1"/>
  <c r="M200" i="1" s="1"/>
  <c r="K199" i="1"/>
  <c r="P199" i="1" s="1"/>
  <c r="G199" i="1"/>
  <c r="D199" i="1"/>
  <c r="L199" i="1" s="1"/>
  <c r="M199" i="1" s="1"/>
  <c r="K198" i="1"/>
  <c r="N198" i="1" s="1"/>
  <c r="G198" i="1"/>
  <c r="D198" i="1"/>
  <c r="K197" i="1"/>
  <c r="P197" i="1" s="1"/>
  <c r="G197" i="1"/>
  <c r="D197" i="1"/>
  <c r="L197" i="1" s="1"/>
  <c r="M197" i="1" s="1"/>
  <c r="R197" i="1" s="1"/>
  <c r="AS192" i="1"/>
  <c r="AP192" i="1"/>
  <c r="BJ190" i="1"/>
  <c r="BL190" i="1" s="1"/>
  <c r="BI190" i="1"/>
  <c r="BK190" i="1" s="1"/>
  <c r="BH190" i="1"/>
  <c r="AY190" i="1"/>
  <c r="BF190" i="1" s="1"/>
  <c r="AB190" i="1"/>
  <c r="H190" i="1"/>
  <c r="F190" i="1"/>
  <c r="E190" i="1"/>
  <c r="C190" i="1"/>
  <c r="Q189" i="1"/>
  <c r="P189" i="1"/>
  <c r="N189" i="1"/>
  <c r="K189" i="1"/>
  <c r="G189" i="1"/>
  <c r="D189" i="1"/>
  <c r="L189" i="1" s="1"/>
  <c r="M189" i="1" s="1"/>
  <c r="AE189" i="1" s="1"/>
  <c r="K188" i="1"/>
  <c r="G188" i="1"/>
  <c r="D188" i="1"/>
  <c r="P187" i="1"/>
  <c r="K187" i="1"/>
  <c r="G187" i="1"/>
  <c r="D187" i="1"/>
  <c r="L187" i="1" s="1"/>
  <c r="M187" i="1" s="1"/>
  <c r="L186" i="1"/>
  <c r="M186" i="1" s="1"/>
  <c r="K186" i="1"/>
  <c r="G186" i="1"/>
  <c r="D186" i="1"/>
  <c r="AI185" i="1"/>
  <c r="K185" i="1"/>
  <c r="G185" i="1"/>
  <c r="D185" i="1"/>
  <c r="L185" i="1" s="1"/>
  <c r="M185" i="1" s="1"/>
  <c r="Q184" i="1"/>
  <c r="P184" i="1"/>
  <c r="N184" i="1"/>
  <c r="L184" i="1"/>
  <c r="M184" i="1" s="1"/>
  <c r="K184" i="1"/>
  <c r="G184" i="1"/>
  <c r="D184" i="1"/>
  <c r="AE183" i="1"/>
  <c r="K183" i="1"/>
  <c r="Q183" i="1" s="1"/>
  <c r="G183" i="1"/>
  <c r="L183" i="1" s="1"/>
  <c r="M183" i="1" s="1"/>
  <c r="D183" i="1"/>
  <c r="L182" i="1"/>
  <c r="M182" i="1" s="1"/>
  <c r="K182" i="1"/>
  <c r="G182" i="1"/>
  <c r="D182" i="1"/>
  <c r="Q181" i="1"/>
  <c r="P181" i="1"/>
  <c r="N181" i="1"/>
  <c r="K181" i="1"/>
  <c r="G181" i="1"/>
  <c r="D181" i="1"/>
  <c r="Q180" i="1"/>
  <c r="N180" i="1"/>
  <c r="K180" i="1"/>
  <c r="P180" i="1" s="1"/>
  <c r="G180" i="1"/>
  <c r="G190" i="1" s="1"/>
  <c r="D180" i="1"/>
  <c r="AS175" i="1"/>
  <c r="AP175" i="1"/>
  <c r="BI173" i="1"/>
  <c r="BK173" i="1" s="1"/>
  <c r="BH173" i="1"/>
  <c r="AY173" i="1"/>
  <c r="BF173" i="1" s="1"/>
  <c r="AB173" i="1"/>
  <c r="H173" i="1"/>
  <c r="F173" i="1"/>
  <c r="E173" i="1"/>
  <c r="C173" i="1"/>
  <c r="P172" i="1"/>
  <c r="N172" i="1"/>
  <c r="K172" i="1"/>
  <c r="Q172" i="1" s="1"/>
  <c r="G172" i="1"/>
  <c r="D172" i="1"/>
  <c r="L171" i="1"/>
  <c r="M171" i="1" s="1"/>
  <c r="K171" i="1"/>
  <c r="G171" i="1"/>
  <c r="D171" i="1"/>
  <c r="P170" i="1"/>
  <c r="K170" i="1"/>
  <c r="Q170" i="1" s="1"/>
  <c r="G170" i="1"/>
  <c r="L170" i="1" s="1"/>
  <c r="M170" i="1" s="1"/>
  <c r="D170" i="1"/>
  <c r="Q169" i="1"/>
  <c r="K169" i="1"/>
  <c r="G169" i="1"/>
  <c r="D169" i="1"/>
  <c r="L169" i="1" s="1"/>
  <c r="M169" i="1" s="1"/>
  <c r="P168" i="1"/>
  <c r="N168" i="1"/>
  <c r="L168" i="1"/>
  <c r="M168" i="1" s="1"/>
  <c r="K168" i="1"/>
  <c r="Q168" i="1" s="1"/>
  <c r="G168" i="1"/>
  <c r="D168" i="1"/>
  <c r="Q167" i="1"/>
  <c r="K167" i="1"/>
  <c r="P167" i="1" s="1"/>
  <c r="G167" i="1"/>
  <c r="D167" i="1"/>
  <c r="L167" i="1" s="1"/>
  <c r="M167" i="1" s="1"/>
  <c r="Q166" i="1"/>
  <c r="K166" i="1"/>
  <c r="P166" i="1" s="1"/>
  <c r="G166" i="1"/>
  <c r="D166" i="1"/>
  <c r="AE165" i="1"/>
  <c r="R165" i="1"/>
  <c r="P165" i="1"/>
  <c r="K165" i="1"/>
  <c r="G165" i="1"/>
  <c r="L165" i="1" s="1"/>
  <c r="M165" i="1" s="1"/>
  <c r="D165" i="1"/>
  <c r="L164" i="1"/>
  <c r="M164" i="1" s="1"/>
  <c r="K164" i="1"/>
  <c r="G164" i="1"/>
  <c r="D164" i="1"/>
  <c r="N163" i="1"/>
  <c r="M163" i="1"/>
  <c r="AI163" i="1" s="1"/>
  <c r="L163" i="1"/>
  <c r="K163" i="1"/>
  <c r="Q163" i="1" s="1"/>
  <c r="G163" i="1"/>
  <c r="D163" i="1"/>
  <c r="N162" i="1"/>
  <c r="K162" i="1"/>
  <c r="Q162" i="1" s="1"/>
  <c r="G162" i="1"/>
  <c r="D162" i="1"/>
  <c r="AS157" i="1"/>
  <c r="AP157" i="1"/>
  <c r="AY155" i="1"/>
  <c r="AB155" i="1"/>
  <c r="H155" i="1"/>
  <c r="F155" i="1"/>
  <c r="E155" i="1"/>
  <c r="C155" i="1"/>
  <c r="M154" i="1"/>
  <c r="K154" i="1"/>
  <c r="P154" i="1" s="1"/>
  <c r="G154" i="1"/>
  <c r="L154" i="1" s="1"/>
  <c r="D154" i="1"/>
  <c r="Q153" i="1"/>
  <c r="L153" i="1"/>
  <c r="M153" i="1" s="1"/>
  <c r="K153" i="1"/>
  <c r="P153" i="1" s="1"/>
  <c r="G153" i="1"/>
  <c r="D153" i="1"/>
  <c r="Q152" i="1"/>
  <c r="P152" i="1"/>
  <c r="O152" i="1"/>
  <c r="N152" i="1"/>
  <c r="M152" i="1"/>
  <c r="AE152" i="1" s="1"/>
  <c r="L152" i="1"/>
  <c r="K152" i="1"/>
  <c r="G152" i="1"/>
  <c r="D152" i="1"/>
  <c r="P151" i="1"/>
  <c r="N151" i="1"/>
  <c r="K151" i="1"/>
  <c r="Q151" i="1" s="1"/>
  <c r="G151" i="1"/>
  <c r="D151" i="1"/>
  <c r="Q150" i="1"/>
  <c r="P150" i="1"/>
  <c r="N150" i="1"/>
  <c r="K150" i="1"/>
  <c r="G150" i="1"/>
  <c r="D150" i="1"/>
  <c r="L150" i="1" s="1"/>
  <c r="M150" i="1" s="1"/>
  <c r="AE150" i="1" s="1"/>
  <c r="L149" i="1"/>
  <c r="M149" i="1" s="1"/>
  <c r="K149" i="1"/>
  <c r="N149" i="1" s="1"/>
  <c r="G149" i="1"/>
  <c r="D149" i="1"/>
  <c r="D155" i="1" s="1"/>
  <c r="Q148" i="1"/>
  <c r="P148" i="1"/>
  <c r="K148" i="1"/>
  <c r="N148" i="1" s="1"/>
  <c r="G148" i="1"/>
  <c r="L148" i="1" s="1"/>
  <c r="M148" i="1" s="1"/>
  <c r="D148" i="1"/>
  <c r="AI147" i="1"/>
  <c r="R147" i="1"/>
  <c r="K147" i="1"/>
  <c r="G147" i="1"/>
  <c r="D147" i="1"/>
  <c r="L147" i="1" s="1"/>
  <c r="M147" i="1" s="1"/>
  <c r="N146" i="1"/>
  <c r="L146" i="1"/>
  <c r="M146" i="1" s="1"/>
  <c r="K146" i="1"/>
  <c r="Q146" i="1" s="1"/>
  <c r="G146" i="1"/>
  <c r="D146" i="1"/>
  <c r="K145" i="1"/>
  <c r="G145" i="1"/>
  <c r="D145" i="1"/>
  <c r="L145" i="1" s="1"/>
  <c r="M145" i="1" s="1"/>
  <c r="Q144" i="1"/>
  <c r="P144" i="1"/>
  <c r="N144" i="1"/>
  <c r="L144" i="1"/>
  <c r="M144" i="1" s="1"/>
  <c r="K144" i="1"/>
  <c r="G144" i="1"/>
  <c r="D144" i="1"/>
  <c r="Q143" i="1"/>
  <c r="P143" i="1"/>
  <c r="K143" i="1"/>
  <c r="N143" i="1" s="1"/>
  <c r="G143" i="1"/>
  <c r="D143" i="1"/>
  <c r="L143" i="1" s="1"/>
  <c r="M143" i="1" s="1"/>
  <c r="AS138" i="1"/>
  <c r="BI136" i="1"/>
  <c r="BK136" i="1" s="1"/>
  <c r="BM136" i="1" s="1"/>
  <c r="BH136" i="1"/>
  <c r="BF136" i="1"/>
  <c r="AY136" i="1"/>
  <c r="BJ136" i="1" s="1"/>
  <c r="BL136" i="1" s="1"/>
  <c r="AB136" i="1"/>
  <c r="AP138" i="1" s="1"/>
  <c r="H136" i="1"/>
  <c r="F136" i="1"/>
  <c r="E136" i="1"/>
  <c r="C136" i="1"/>
  <c r="Q135" i="1"/>
  <c r="P135" i="1"/>
  <c r="O135" i="1"/>
  <c r="N135" i="1"/>
  <c r="L135" i="1"/>
  <c r="M135" i="1" s="1"/>
  <c r="K135" i="1"/>
  <c r="G135" i="1"/>
  <c r="D135" i="1"/>
  <c r="Q134" i="1"/>
  <c r="P134" i="1"/>
  <c r="N134" i="1"/>
  <c r="K134" i="1"/>
  <c r="G134" i="1"/>
  <c r="D134" i="1"/>
  <c r="AE133" i="1"/>
  <c r="P133" i="1"/>
  <c r="N133" i="1"/>
  <c r="L133" i="1"/>
  <c r="M133" i="1" s="1"/>
  <c r="AI133" i="1" s="1"/>
  <c r="K133" i="1"/>
  <c r="Q133" i="1" s="1"/>
  <c r="G133" i="1"/>
  <c r="D133" i="1"/>
  <c r="R132" i="1"/>
  <c r="K132" i="1"/>
  <c r="G132" i="1"/>
  <c r="D132" i="1"/>
  <c r="L132" i="1" s="1"/>
  <c r="M132" i="1" s="1"/>
  <c r="AE131" i="1"/>
  <c r="N131" i="1"/>
  <c r="K131" i="1"/>
  <c r="G131" i="1"/>
  <c r="D131" i="1"/>
  <c r="L131" i="1" s="1"/>
  <c r="M131" i="1" s="1"/>
  <c r="O130" i="1"/>
  <c r="N130" i="1"/>
  <c r="L130" i="1"/>
  <c r="M130" i="1" s="1"/>
  <c r="K130" i="1"/>
  <c r="G130" i="1"/>
  <c r="D130" i="1"/>
  <c r="P129" i="1"/>
  <c r="K129" i="1"/>
  <c r="G129" i="1"/>
  <c r="D129" i="1"/>
  <c r="L129" i="1" s="1"/>
  <c r="M129" i="1" s="1"/>
  <c r="P128" i="1"/>
  <c r="K128" i="1"/>
  <c r="G128" i="1"/>
  <c r="D128" i="1"/>
  <c r="L128" i="1" s="1"/>
  <c r="M128" i="1" s="1"/>
  <c r="Q127" i="1"/>
  <c r="P127" i="1"/>
  <c r="N127" i="1"/>
  <c r="K127" i="1"/>
  <c r="G127" i="1"/>
  <c r="D127" i="1"/>
  <c r="P126" i="1"/>
  <c r="N126" i="1"/>
  <c r="K126" i="1"/>
  <c r="Q126" i="1" s="1"/>
  <c r="G126" i="1"/>
  <c r="D126" i="1"/>
  <c r="L126" i="1" s="1"/>
  <c r="M126" i="1" s="1"/>
  <c r="AE125" i="1"/>
  <c r="Q125" i="1"/>
  <c r="P125" i="1"/>
  <c r="O125" i="1"/>
  <c r="N125" i="1"/>
  <c r="K125" i="1"/>
  <c r="G125" i="1"/>
  <c r="D125" i="1"/>
  <c r="L125" i="1" s="1"/>
  <c r="M125" i="1" s="1"/>
  <c r="K124" i="1"/>
  <c r="N124" i="1" s="1"/>
  <c r="G124" i="1"/>
  <c r="D124" i="1"/>
  <c r="N123" i="1"/>
  <c r="K123" i="1"/>
  <c r="P123" i="1" s="1"/>
  <c r="G123" i="1"/>
  <c r="D123" i="1"/>
  <c r="AS118" i="1"/>
  <c r="BJ116" i="1"/>
  <c r="BL116" i="1" s="1"/>
  <c r="BH116" i="1"/>
  <c r="AY116" i="1"/>
  <c r="BF116" i="1" s="1"/>
  <c r="AB116" i="1"/>
  <c r="AP118" i="1" s="1"/>
  <c r="H116" i="1"/>
  <c r="F116" i="1"/>
  <c r="E116" i="1"/>
  <c r="C116" i="1"/>
  <c r="Q115" i="1"/>
  <c r="P115" i="1"/>
  <c r="N115" i="1"/>
  <c r="K115" i="1"/>
  <c r="G115" i="1"/>
  <c r="L115" i="1" s="1"/>
  <c r="M115" i="1" s="1"/>
  <c r="AE115" i="1" s="1"/>
  <c r="D115" i="1"/>
  <c r="Q114" i="1"/>
  <c r="N114" i="1"/>
  <c r="K114" i="1"/>
  <c r="P114" i="1" s="1"/>
  <c r="G114" i="1"/>
  <c r="D114" i="1"/>
  <c r="L114" i="1" s="1"/>
  <c r="M114" i="1" s="1"/>
  <c r="K113" i="1"/>
  <c r="Q113" i="1" s="1"/>
  <c r="G113" i="1"/>
  <c r="D113" i="1"/>
  <c r="L113" i="1" s="1"/>
  <c r="M113" i="1" s="1"/>
  <c r="Q112" i="1"/>
  <c r="P112" i="1"/>
  <c r="L112" i="1"/>
  <c r="M112" i="1" s="1"/>
  <c r="K112" i="1"/>
  <c r="N112" i="1" s="1"/>
  <c r="G112" i="1"/>
  <c r="D112" i="1"/>
  <c r="Q111" i="1"/>
  <c r="P111" i="1"/>
  <c r="N111" i="1"/>
  <c r="L111" i="1"/>
  <c r="M111" i="1" s="1"/>
  <c r="K111" i="1"/>
  <c r="G111" i="1"/>
  <c r="D111" i="1"/>
  <c r="Q110" i="1"/>
  <c r="N110" i="1"/>
  <c r="K110" i="1"/>
  <c r="P110" i="1" s="1"/>
  <c r="G110" i="1"/>
  <c r="L110" i="1" s="1"/>
  <c r="M110" i="1" s="1"/>
  <c r="D110" i="1"/>
  <c r="K109" i="1"/>
  <c r="G109" i="1"/>
  <c r="D109" i="1"/>
  <c r="Q108" i="1"/>
  <c r="P108" i="1"/>
  <c r="N108" i="1"/>
  <c r="L108" i="1"/>
  <c r="M108" i="1" s="1"/>
  <c r="K108" i="1"/>
  <c r="G108" i="1"/>
  <c r="D108" i="1"/>
  <c r="K107" i="1"/>
  <c r="G107" i="1"/>
  <c r="D107" i="1"/>
  <c r="L107" i="1" s="1"/>
  <c r="M107" i="1" s="1"/>
  <c r="AI106" i="1"/>
  <c r="R106" i="1"/>
  <c r="Q106" i="1"/>
  <c r="P106" i="1"/>
  <c r="N106" i="1"/>
  <c r="K106" i="1"/>
  <c r="G106" i="1"/>
  <c r="L106" i="1" s="1"/>
  <c r="M106" i="1" s="1"/>
  <c r="D106" i="1"/>
  <c r="Q105" i="1"/>
  <c r="M105" i="1"/>
  <c r="L105" i="1"/>
  <c r="K105" i="1"/>
  <c r="G105" i="1"/>
  <c r="D105" i="1"/>
  <c r="K104" i="1"/>
  <c r="G104" i="1"/>
  <c r="L104" i="1" s="1"/>
  <c r="M104" i="1" s="1"/>
  <c r="D104" i="1"/>
  <c r="Q103" i="1"/>
  <c r="P103" i="1"/>
  <c r="O103" i="1"/>
  <c r="K103" i="1"/>
  <c r="N103" i="1" s="1"/>
  <c r="G103" i="1"/>
  <c r="D103" i="1"/>
  <c r="L103" i="1" s="1"/>
  <c r="M103" i="1" s="1"/>
  <c r="K102" i="1"/>
  <c r="G102" i="1"/>
  <c r="L102" i="1" s="1"/>
  <c r="M102" i="1" s="1"/>
  <c r="D102" i="1"/>
  <c r="D116" i="1" s="1"/>
  <c r="AS97" i="1"/>
  <c r="AP97" i="1"/>
  <c r="BJ95" i="1"/>
  <c r="BL95" i="1" s="1"/>
  <c r="BI95" i="1"/>
  <c r="BK95" i="1" s="1"/>
  <c r="BM95" i="1" s="1"/>
  <c r="BH95" i="1"/>
  <c r="BF95" i="1"/>
  <c r="AY95" i="1"/>
  <c r="AB95" i="1"/>
  <c r="H95" i="1"/>
  <c r="F95" i="1"/>
  <c r="E95" i="1"/>
  <c r="C95" i="1"/>
  <c r="Q94" i="1"/>
  <c r="K94" i="1"/>
  <c r="G94" i="1"/>
  <c r="D94" i="1"/>
  <c r="L94" i="1" s="1"/>
  <c r="M94" i="1" s="1"/>
  <c r="P93" i="1"/>
  <c r="K93" i="1"/>
  <c r="G93" i="1"/>
  <c r="D93" i="1"/>
  <c r="L93" i="1" s="1"/>
  <c r="M93" i="1" s="1"/>
  <c r="AE93" i="1" s="1"/>
  <c r="K92" i="1"/>
  <c r="G92" i="1"/>
  <c r="L92" i="1" s="1"/>
  <c r="M92" i="1" s="1"/>
  <c r="D92" i="1"/>
  <c r="AI91" i="1"/>
  <c r="N91" i="1"/>
  <c r="L91" i="1"/>
  <c r="M91" i="1" s="1"/>
  <c r="K91" i="1"/>
  <c r="G91" i="1"/>
  <c r="D91" i="1"/>
  <c r="N90" i="1"/>
  <c r="M90" i="1"/>
  <c r="K90" i="1"/>
  <c r="G90" i="1"/>
  <c r="D90" i="1"/>
  <c r="L90" i="1" s="1"/>
  <c r="P89" i="1"/>
  <c r="N89" i="1"/>
  <c r="L89" i="1"/>
  <c r="M89" i="1" s="1"/>
  <c r="K89" i="1"/>
  <c r="Q89" i="1" s="1"/>
  <c r="G89" i="1"/>
  <c r="D89" i="1"/>
  <c r="K88" i="1"/>
  <c r="P88" i="1" s="1"/>
  <c r="G88" i="1"/>
  <c r="D88" i="1"/>
  <c r="L88" i="1" s="1"/>
  <c r="M88" i="1" s="1"/>
  <c r="R87" i="1"/>
  <c r="Q87" i="1"/>
  <c r="P87" i="1"/>
  <c r="N87" i="1"/>
  <c r="K87" i="1"/>
  <c r="G87" i="1"/>
  <c r="D87" i="1"/>
  <c r="L87" i="1" s="1"/>
  <c r="M87" i="1" s="1"/>
  <c r="Q86" i="1"/>
  <c r="P86" i="1"/>
  <c r="K86" i="1"/>
  <c r="N86" i="1" s="1"/>
  <c r="G86" i="1"/>
  <c r="D86" i="1"/>
  <c r="L86" i="1" s="1"/>
  <c r="M86" i="1" s="1"/>
  <c r="AE85" i="1"/>
  <c r="R85" i="1"/>
  <c r="P85" i="1"/>
  <c r="N85" i="1"/>
  <c r="K85" i="1"/>
  <c r="Q85" i="1" s="1"/>
  <c r="G85" i="1"/>
  <c r="L85" i="1" s="1"/>
  <c r="M85" i="1" s="1"/>
  <c r="D85" i="1"/>
  <c r="K84" i="1"/>
  <c r="G84" i="1"/>
  <c r="D84" i="1"/>
  <c r="L84" i="1" s="1"/>
  <c r="M84" i="1" s="1"/>
  <c r="AI84" i="1" s="1"/>
  <c r="R83" i="1"/>
  <c r="Q83" i="1"/>
  <c r="P83" i="1"/>
  <c r="N83" i="1"/>
  <c r="M83" i="1"/>
  <c r="AI83" i="1" s="1"/>
  <c r="L83" i="1"/>
  <c r="K83" i="1"/>
  <c r="G83" i="1"/>
  <c r="D83" i="1"/>
  <c r="AI82" i="1"/>
  <c r="R82" i="1"/>
  <c r="M82" i="1"/>
  <c r="L82" i="1"/>
  <c r="K82" i="1"/>
  <c r="G82" i="1"/>
  <c r="D82" i="1"/>
  <c r="R81" i="1"/>
  <c r="P81" i="1"/>
  <c r="N81" i="1"/>
  <c r="Z81" i="1" s="1"/>
  <c r="M81" i="1"/>
  <c r="L81" i="1"/>
  <c r="K81" i="1"/>
  <c r="Q81" i="1" s="1"/>
  <c r="G81" i="1"/>
  <c r="D81" i="1"/>
  <c r="K80" i="1"/>
  <c r="N80" i="1" s="1"/>
  <c r="G80" i="1"/>
  <c r="D80" i="1"/>
  <c r="AS75" i="1"/>
  <c r="BJ73" i="1"/>
  <c r="BL73" i="1" s="1"/>
  <c r="BF73" i="1"/>
  <c r="AY73" i="1"/>
  <c r="BI73" i="1" s="1"/>
  <c r="BK73" i="1" s="1"/>
  <c r="AB73" i="1"/>
  <c r="AP75" i="1" s="1"/>
  <c r="H73" i="1"/>
  <c r="F73" i="1"/>
  <c r="E73" i="1"/>
  <c r="C73" i="1"/>
  <c r="Q72" i="1"/>
  <c r="P72" i="1"/>
  <c r="N72" i="1"/>
  <c r="K72" i="1"/>
  <c r="G72" i="1"/>
  <c r="L72" i="1" s="1"/>
  <c r="M72" i="1" s="1"/>
  <c r="D72" i="1"/>
  <c r="P71" i="1"/>
  <c r="N71" i="1"/>
  <c r="L71" i="1"/>
  <c r="M71" i="1" s="1"/>
  <c r="K71" i="1"/>
  <c r="Q71" i="1" s="1"/>
  <c r="G71" i="1"/>
  <c r="D71" i="1"/>
  <c r="Q70" i="1"/>
  <c r="M70" i="1"/>
  <c r="K70" i="1"/>
  <c r="P70" i="1" s="1"/>
  <c r="G70" i="1"/>
  <c r="L70" i="1" s="1"/>
  <c r="D70" i="1"/>
  <c r="K69" i="1"/>
  <c r="G69" i="1"/>
  <c r="D69" i="1"/>
  <c r="L69" i="1" s="1"/>
  <c r="M69" i="1" s="1"/>
  <c r="Q68" i="1"/>
  <c r="P68" i="1"/>
  <c r="O68" i="1"/>
  <c r="N68" i="1"/>
  <c r="K68" i="1"/>
  <c r="G68" i="1"/>
  <c r="D68" i="1"/>
  <c r="L68" i="1" s="1"/>
  <c r="M68" i="1" s="1"/>
  <c r="Q67" i="1"/>
  <c r="K67" i="1"/>
  <c r="P67" i="1" s="1"/>
  <c r="G67" i="1"/>
  <c r="D67" i="1"/>
  <c r="AE66" i="1"/>
  <c r="R66" i="1"/>
  <c r="N66" i="1"/>
  <c r="L66" i="1"/>
  <c r="M66" i="1" s="1"/>
  <c r="K66" i="1"/>
  <c r="Q66" i="1" s="1"/>
  <c r="G66" i="1"/>
  <c r="D66" i="1"/>
  <c r="R65" i="1"/>
  <c r="K65" i="1"/>
  <c r="G65" i="1"/>
  <c r="D65" i="1"/>
  <c r="L65" i="1" s="1"/>
  <c r="M65" i="1" s="1"/>
  <c r="Q64" i="1"/>
  <c r="P64" i="1"/>
  <c r="N64" i="1"/>
  <c r="M64" i="1"/>
  <c r="L64" i="1"/>
  <c r="K64" i="1"/>
  <c r="G64" i="1"/>
  <c r="D64" i="1"/>
  <c r="AI63" i="1"/>
  <c r="K63" i="1"/>
  <c r="G63" i="1"/>
  <c r="D63" i="1"/>
  <c r="L63" i="1" s="1"/>
  <c r="M63" i="1" s="1"/>
  <c r="R62" i="1"/>
  <c r="P62" i="1"/>
  <c r="N62" i="1"/>
  <c r="K62" i="1"/>
  <c r="Q62" i="1" s="1"/>
  <c r="G62" i="1"/>
  <c r="D62" i="1"/>
  <c r="L62" i="1" s="1"/>
  <c r="M62" i="1" s="1"/>
  <c r="S61" i="1"/>
  <c r="K61" i="1"/>
  <c r="G61" i="1"/>
  <c r="D61" i="1"/>
  <c r="Q60" i="1"/>
  <c r="P60" i="1"/>
  <c r="O60" i="1"/>
  <c r="N60" i="1"/>
  <c r="L60" i="1"/>
  <c r="M60" i="1" s="1"/>
  <c r="K60" i="1"/>
  <c r="G60" i="1"/>
  <c r="D60" i="1"/>
  <c r="P59" i="1"/>
  <c r="K59" i="1"/>
  <c r="G59" i="1"/>
  <c r="D59" i="1"/>
  <c r="Q58" i="1"/>
  <c r="P58" i="1"/>
  <c r="N58" i="1"/>
  <c r="L58" i="1"/>
  <c r="M58" i="1" s="1"/>
  <c r="R58" i="1" s="1"/>
  <c r="K58" i="1"/>
  <c r="G58" i="1"/>
  <c r="D58" i="1"/>
  <c r="K57" i="1"/>
  <c r="N57" i="1" s="1"/>
  <c r="G57" i="1"/>
  <c r="D57" i="1"/>
  <c r="AS52" i="1"/>
  <c r="AP52" i="1"/>
  <c r="BI50" i="1"/>
  <c r="BK50" i="1" s="1"/>
  <c r="BM50" i="1" s="1"/>
  <c r="BF50" i="1"/>
  <c r="AY50" i="1"/>
  <c r="BJ50" i="1" s="1"/>
  <c r="BL50" i="1" s="1"/>
  <c r="AB50" i="1"/>
  <c r="S50" i="1"/>
  <c r="H50" i="1"/>
  <c r="F50" i="1"/>
  <c r="E50" i="1"/>
  <c r="C50" i="1"/>
  <c r="Q49" i="1"/>
  <c r="P49" i="1"/>
  <c r="K49" i="1"/>
  <c r="N49" i="1" s="1"/>
  <c r="G49" i="1"/>
  <c r="D49" i="1"/>
  <c r="L49" i="1" s="1"/>
  <c r="M49" i="1" s="1"/>
  <c r="Q48" i="1"/>
  <c r="P48" i="1"/>
  <c r="N48" i="1"/>
  <c r="K48" i="1"/>
  <c r="G48" i="1"/>
  <c r="D48" i="1"/>
  <c r="Q47" i="1"/>
  <c r="P47" i="1"/>
  <c r="N47" i="1"/>
  <c r="K47" i="1"/>
  <c r="G47" i="1"/>
  <c r="D47" i="1"/>
  <c r="AE46" i="1"/>
  <c r="S46" i="1"/>
  <c r="Q46" i="1"/>
  <c r="P46" i="1"/>
  <c r="K46" i="1"/>
  <c r="N46" i="1" s="1"/>
  <c r="G46" i="1"/>
  <c r="D46" i="1"/>
  <c r="L46" i="1" s="1"/>
  <c r="M46" i="1" s="1"/>
  <c r="K45" i="1"/>
  <c r="N45" i="1" s="1"/>
  <c r="G45" i="1"/>
  <c r="L45" i="1" s="1"/>
  <c r="M45" i="1" s="1"/>
  <c r="D45" i="1"/>
  <c r="Q44" i="1"/>
  <c r="K44" i="1"/>
  <c r="G44" i="1"/>
  <c r="D44" i="1"/>
  <c r="L44" i="1" s="1"/>
  <c r="M44" i="1" s="1"/>
  <c r="N43" i="1"/>
  <c r="K43" i="1"/>
  <c r="Q43" i="1" s="1"/>
  <c r="G43" i="1"/>
  <c r="L43" i="1" s="1"/>
  <c r="M43" i="1" s="1"/>
  <c r="D43" i="1"/>
  <c r="S42" i="1"/>
  <c r="M42" i="1"/>
  <c r="K42" i="1"/>
  <c r="N42" i="1" s="1"/>
  <c r="G42" i="1"/>
  <c r="D42" i="1"/>
  <c r="L42" i="1" s="1"/>
  <c r="Q41" i="1"/>
  <c r="P41" i="1"/>
  <c r="N41" i="1"/>
  <c r="L41" i="1"/>
  <c r="M41" i="1" s="1"/>
  <c r="AE41" i="1" s="1"/>
  <c r="K41" i="1"/>
  <c r="G41" i="1"/>
  <c r="D41" i="1"/>
  <c r="K40" i="1"/>
  <c r="N40" i="1" s="1"/>
  <c r="G40" i="1"/>
  <c r="D40" i="1"/>
  <c r="L40" i="1" s="1"/>
  <c r="M40" i="1" s="1"/>
  <c r="AE39" i="1"/>
  <c r="Q39" i="1"/>
  <c r="P39" i="1"/>
  <c r="N39" i="1"/>
  <c r="L39" i="1"/>
  <c r="M39" i="1" s="1"/>
  <c r="K39" i="1"/>
  <c r="G39" i="1"/>
  <c r="D39" i="1"/>
  <c r="Q38" i="1"/>
  <c r="K38" i="1"/>
  <c r="G38" i="1"/>
  <c r="D38" i="1"/>
  <c r="L38" i="1" s="1"/>
  <c r="M38" i="1" s="1"/>
  <c r="Q37" i="1"/>
  <c r="P37" i="1"/>
  <c r="N37" i="1"/>
  <c r="L37" i="1"/>
  <c r="M37" i="1" s="1"/>
  <c r="AE37" i="1" s="1"/>
  <c r="K37" i="1"/>
  <c r="G37" i="1"/>
  <c r="D37" i="1"/>
  <c r="K36" i="1"/>
  <c r="G36" i="1"/>
  <c r="D36" i="1"/>
  <c r="L36" i="1" s="1"/>
  <c r="M36" i="1" s="1"/>
  <c r="P35" i="1"/>
  <c r="N35" i="1"/>
  <c r="K35" i="1"/>
  <c r="Q35" i="1" s="1"/>
  <c r="G35" i="1"/>
  <c r="L35" i="1" s="1"/>
  <c r="M35" i="1" s="1"/>
  <c r="D35" i="1"/>
  <c r="S34" i="1"/>
  <c r="Q34" i="1"/>
  <c r="M34" i="1"/>
  <c r="L34" i="1"/>
  <c r="K34" i="1"/>
  <c r="G34" i="1"/>
  <c r="D34" i="1"/>
  <c r="AI33" i="1"/>
  <c r="R33" i="1"/>
  <c r="P33" i="1"/>
  <c r="N33" i="1"/>
  <c r="M33" i="1"/>
  <c r="L33" i="1"/>
  <c r="K33" i="1"/>
  <c r="Q33" i="1" s="1"/>
  <c r="G33" i="1"/>
  <c r="D33" i="1"/>
  <c r="AS28" i="1"/>
  <c r="BI26" i="1"/>
  <c r="BK26" i="1" s="1"/>
  <c r="BF26" i="1"/>
  <c r="AY26" i="1"/>
  <c r="BH26" i="1" s="1"/>
  <c r="AB26" i="1"/>
  <c r="AP28" i="1" s="1"/>
  <c r="H26" i="1"/>
  <c r="F26" i="1"/>
  <c r="E26" i="1"/>
  <c r="C26" i="1"/>
  <c r="N25" i="1"/>
  <c r="L25" i="1"/>
  <c r="M25" i="1" s="1"/>
  <c r="K25" i="1"/>
  <c r="G25" i="1"/>
  <c r="D25" i="1"/>
  <c r="Q24" i="1"/>
  <c r="P24" i="1"/>
  <c r="N24" i="1"/>
  <c r="K24" i="1"/>
  <c r="G24" i="1"/>
  <c r="L24" i="1" s="1"/>
  <c r="M24" i="1" s="1"/>
  <c r="D24" i="1"/>
  <c r="Q23" i="1"/>
  <c r="P23" i="1"/>
  <c r="N23" i="1"/>
  <c r="K23" i="1"/>
  <c r="G23" i="1"/>
  <c r="D23" i="1"/>
  <c r="L23" i="1" s="1"/>
  <c r="M23" i="1" s="1"/>
  <c r="Q22" i="1"/>
  <c r="P22" i="1"/>
  <c r="N22" i="1"/>
  <c r="K22" i="1"/>
  <c r="G22" i="1"/>
  <c r="D22" i="1"/>
  <c r="L22" i="1" s="1"/>
  <c r="M22" i="1" s="1"/>
  <c r="S21" i="1"/>
  <c r="Q21" i="1"/>
  <c r="P21" i="1"/>
  <c r="M21" i="1"/>
  <c r="AI21" i="1" s="1"/>
  <c r="K21" i="1"/>
  <c r="N21" i="1" s="1"/>
  <c r="G21" i="1"/>
  <c r="D21" i="1"/>
  <c r="L21" i="1" s="1"/>
  <c r="Q20" i="1"/>
  <c r="P20" i="1"/>
  <c r="N20" i="1"/>
  <c r="K20" i="1"/>
  <c r="G20" i="1"/>
  <c r="D20" i="1"/>
  <c r="L20" i="1" s="1"/>
  <c r="M20" i="1" s="1"/>
  <c r="Q19" i="1"/>
  <c r="L19" i="1"/>
  <c r="M19" i="1" s="1"/>
  <c r="K19" i="1"/>
  <c r="G19" i="1"/>
  <c r="D19" i="1"/>
  <c r="M18" i="1"/>
  <c r="AI18" i="1" s="1"/>
  <c r="L18" i="1"/>
  <c r="K18" i="1"/>
  <c r="Q18" i="1" s="1"/>
  <c r="G18" i="1"/>
  <c r="D18" i="1"/>
  <c r="M17" i="1"/>
  <c r="L17" i="1"/>
  <c r="K17" i="1"/>
  <c r="P17" i="1" s="1"/>
  <c r="G17" i="1"/>
  <c r="D17" i="1"/>
  <c r="AQ16" i="1"/>
  <c r="AI16" i="1"/>
  <c r="P16" i="1"/>
  <c r="N16" i="1"/>
  <c r="M16" i="1"/>
  <c r="L16" i="1"/>
  <c r="K16" i="1"/>
  <c r="Q16" i="1" s="1"/>
  <c r="G16" i="1"/>
  <c r="D16" i="1"/>
  <c r="AI15" i="1"/>
  <c r="S15" i="1"/>
  <c r="Q15" i="1"/>
  <c r="P15" i="1"/>
  <c r="N15" i="1"/>
  <c r="M15" i="1"/>
  <c r="K15" i="1"/>
  <c r="G15" i="1"/>
  <c r="D15" i="1"/>
  <c r="L15" i="1" s="1"/>
  <c r="Q14" i="1"/>
  <c r="P14" i="1"/>
  <c r="N14" i="1"/>
  <c r="K14" i="1"/>
  <c r="G14" i="1"/>
  <c r="D14" i="1"/>
  <c r="L14" i="1" s="1"/>
  <c r="M14" i="1" s="1"/>
  <c r="AI14" i="1" s="1"/>
  <c r="Q13" i="1"/>
  <c r="K13" i="1"/>
  <c r="N13" i="1" s="1"/>
  <c r="G13" i="1"/>
  <c r="D13" i="1"/>
  <c r="Z12" i="1"/>
  <c r="P12" i="1"/>
  <c r="L12" i="1"/>
  <c r="M12" i="1" s="1"/>
  <c r="AE12" i="1" s="1"/>
  <c r="K12" i="1"/>
  <c r="N12" i="1" s="1"/>
  <c r="G12" i="1"/>
  <c r="D12" i="1"/>
  <c r="AQ11" i="1"/>
  <c r="Q11" i="1"/>
  <c r="K11" i="1"/>
  <c r="G11" i="1"/>
  <c r="L11" i="1" s="1"/>
  <c r="M11" i="1" s="1"/>
  <c r="D11" i="1"/>
  <c r="K10" i="1"/>
  <c r="G10" i="1"/>
  <c r="L10" i="1" s="1"/>
  <c r="M10" i="1" s="1"/>
  <c r="D10" i="1"/>
  <c r="AQ9" i="1"/>
  <c r="S9" i="1"/>
  <c r="K9" i="1"/>
  <c r="G9" i="1"/>
  <c r="D9" i="1"/>
  <c r="D26" i="1" s="1"/>
  <c r="Q8" i="1"/>
  <c r="P8" i="1"/>
  <c r="N8" i="1"/>
  <c r="L8" i="1"/>
  <c r="M8" i="1" s="1"/>
  <c r="K8" i="1"/>
  <c r="G8" i="1"/>
  <c r="G26" i="1" s="1"/>
  <c r="D8" i="1"/>
  <c r="H2" i="1"/>
  <c r="S58" i="1" s="1"/>
  <c r="AQ48" i="1" l="1"/>
  <c r="AQ18" i="1"/>
  <c r="AQ40" i="1"/>
  <c r="S25" i="1"/>
  <c r="AQ35" i="1"/>
  <c r="AQ65" i="1"/>
  <c r="AQ13" i="1"/>
  <c r="AQ15" i="1"/>
  <c r="AQ25" i="1"/>
  <c r="S38" i="1"/>
  <c r="S49" i="1"/>
  <c r="S71" i="1"/>
  <c r="U71" i="1" s="1"/>
  <c r="W71" i="1" s="1"/>
  <c r="AQ49" i="1"/>
  <c r="S44" i="1"/>
  <c r="S36" i="1"/>
  <c r="AQ44" i="1"/>
  <c r="AQ60" i="1"/>
  <c r="S63" i="1"/>
  <c r="S18" i="1"/>
  <c r="AQ36" i="1"/>
  <c r="AQ41" i="1"/>
  <c r="AQ19" i="1"/>
  <c r="S10" i="1"/>
  <c r="S13" i="1"/>
  <c r="AQ17" i="1"/>
  <c r="AQ46" i="1"/>
  <c r="L202" i="1"/>
  <c r="M202" i="1" s="1"/>
  <c r="AE202" i="1" s="1"/>
  <c r="P198" i="1"/>
  <c r="Q198" i="1"/>
  <c r="L198" i="1"/>
  <c r="M198" i="1" s="1"/>
  <c r="AI198" i="1" s="1"/>
  <c r="L201" i="1"/>
  <c r="M201" i="1" s="1"/>
  <c r="R201" i="1" s="1"/>
  <c r="N203" i="1"/>
  <c r="O203" i="1" s="1"/>
  <c r="P203" i="1"/>
  <c r="Q199" i="1"/>
  <c r="N200" i="1"/>
  <c r="O200" i="1" s="1"/>
  <c r="N202" i="1"/>
  <c r="P202" i="1"/>
  <c r="Q197" i="1"/>
  <c r="P200" i="1"/>
  <c r="Q204" i="1"/>
  <c r="N199" i="1"/>
  <c r="O199" i="1" s="1"/>
  <c r="N197" i="1"/>
  <c r="O197" i="1" s="1"/>
  <c r="BM248" i="1"/>
  <c r="BM73" i="1"/>
  <c r="I23" i="2"/>
  <c r="M16" i="2"/>
  <c r="I59" i="2" s="1"/>
  <c r="J23" i="2"/>
  <c r="R66" i="2"/>
  <c r="L5" i="2"/>
  <c r="G48" i="2" s="1"/>
  <c r="K13" i="2"/>
  <c r="O23" i="2"/>
  <c r="N23" i="2" s="1"/>
  <c r="J66" i="2" s="1"/>
  <c r="H70" i="2" s="1"/>
  <c r="K8" i="2"/>
  <c r="K22" i="2"/>
  <c r="E38" i="2"/>
  <c r="E42" i="2" s="1"/>
  <c r="B66" i="2"/>
  <c r="D53" i="3"/>
  <c r="D57" i="3" s="1"/>
  <c r="D61" i="3" s="1"/>
  <c r="J13" i="3"/>
  <c r="C45" i="3"/>
  <c r="B40" i="3"/>
  <c r="K13" i="3"/>
  <c r="D54" i="3"/>
  <c r="L13" i="3"/>
  <c r="D55" i="3"/>
  <c r="A21" i="3"/>
  <c r="C44" i="3"/>
  <c r="B45" i="3"/>
  <c r="B20" i="3"/>
  <c r="C39" i="3"/>
  <c r="C41" i="3" s="1"/>
  <c r="C8" i="3"/>
  <c r="B39" i="3" s="1"/>
  <c r="C20" i="3"/>
  <c r="D39" i="3"/>
  <c r="D41" i="3" s="1"/>
  <c r="B53" i="3"/>
  <c r="D20" i="3"/>
  <c r="C53" i="3"/>
  <c r="E32" i="2"/>
  <c r="G35" i="2" s="1"/>
  <c r="F36" i="2"/>
  <c r="F38" i="2" s="1"/>
  <c r="F42" i="2" s="1"/>
  <c r="K10" i="2"/>
  <c r="K18" i="2"/>
  <c r="L7" i="2"/>
  <c r="G50" i="2" s="1"/>
  <c r="L15" i="2"/>
  <c r="G58" i="2" s="1"/>
  <c r="K12" i="2"/>
  <c r="K20" i="2"/>
  <c r="D32" i="2"/>
  <c r="G34" i="2" s="1"/>
  <c r="K9" i="2"/>
  <c r="K17" i="2"/>
  <c r="L23" i="2"/>
  <c r="G66" i="2" s="1"/>
  <c r="F32" i="2"/>
  <c r="G36" i="2" s="1"/>
  <c r="K6" i="2"/>
  <c r="K14" i="2"/>
  <c r="M23" i="2"/>
  <c r="I66" i="2" s="1"/>
  <c r="K11" i="2"/>
  <c r="K19" i="2"/>
  <c r="K21" i="2"/>
  <c r="AE69" i="1"/>
  <c r="R69" i="1"/>
  <c r="AI69" i="1"/>
  <c r="R72" i="1"/>
  <c r="AI72" i="1"/>
  <c r="AE72" i="1"/>
  <c r="O72" i="1"/>
  <c r="R24" i="1"/>
  <c r="O24" i="1"/>
  <c r="AE24" i="1"/>
  <c r="AI24" i="1"/>
  <c r="O45" i="1"/>
  <c r="AI45" i="1"/>
  <c r="R45" i="1"/>
  <c r="AE45" i="1"/>
  <c r="AI19" i="1"/>
  <c r="AE19" i="1"/>
  <c r="R19" i="1"/>
  <c r="AI22" i="1"/>
  <c r="R22" i="1"/>
  <c r="O22" i="1"/>
  <c r="AE22" i="1"/>
  <c r="O42" i="1"/>
  <c r="AE40" i="1"/>
  <c r="R40" i="1"/>
  <c r="O40" i="1"/>
  <c r="AI40" i="1"/>
  <c r="O10" i="1"/>
  <c r="AI10" i="1"/>
  <c r="AE10" i="1"/>
  <c r="R10" i="1"/>
  <c r="AI20" i="1"/>
  <c r="O20" i="1"/>
  <c r="AE20" i="1"/>
  <c r="R20" i="1"/>
  <c r="O35" i="1"/>
  <c r="AI35" i="1"/>
  <c r="AE35" i="1"/>
  <c r="R35" i="1"/>
  <c r="O43" i="1"/>
  <c r="AI43" i="1"/>
  <c r="AE43" i="1"/>
  <c r="R43" i="1"/>
  <c r="R25" i="1"/>
  <c r="AE25" i="1"/>
  <c r="AI25" i="1"/>
  <c r="O25" i="1"/>
  <c r="AE38" i="1"/>
  <c r="R38" i="1"/>
  <c r="AI38" i="1"/>
  <c r="AE23" i="1"/>
  <c r="R23" i="1"/>
  <c r="AI23" i="1"/>
  <c r="O23" i="1"/>
  <c r="AE11" i="1"/>
  <c r="R11" i="1"/>
  <c r="AI11" i="1"/>
  <c r="AE44" i="1"/>
  <c r="AI44" i="1"/>
  <c r="R44" i="1"/>
  <c r="M26" i="1"/>
  <c r="R8" i="1"/>
  <c r="O8" i="1"/>
  <c r="O26" i="1" s="1"/>
  <c r="AI8" i="1"/>
  <c r="AE8" i="1"/>
  <c r="AE26" i="1" s="1"/>
  <c r="R36" i="1"/>
  <c r="AE36" i="1"/>
  <c r="AI36" i="1"/>
  <c r="AE34" i="1"/>
  <c r="R34" i="1"/>
  <c r="R42" i="1"/>
  <c r="AE42" i="1"/>
  <c r="G73" i="1"/>
  <c r="P63" i="1"/>
  <c r="N63" i="1"/>
  <c r="AI70" i="1"/>
  <c r="R70" i="1"/>
  <c r="R15" i="1"/>
  <c r="AE15" i="1"/>
  <c r="N19" i="1"/>
  <c r="O19" i="1" s="1"/>
  <c r="P19" i="1"/>
  <c r="O21" i="1"/>
  <c r="BH50" i="1"/>
  <c r="L59" i="1"/>
  <c r="M59" i="1" s="1"/>
  <c r="AI62" i="1"/>
  <c r="AE62" i="1"/>
  <c r="O62" i="1"/>
  <c r="Q63" i="1"/>
  <c r="P11" i="1"/>
  <c r="N11" i="1"/>
  <c r="O11" i="1" s="1"/>
  <c r="AA12" i="1"/>
  <c r="P13" i="1"/>
  <c r="AE14" i="1"/>
  <c r="O15" i="1"/>
  <c r="O39" i="1"/>
  <c r="AI39" i="1"/>
  <c r="L48" i="1"/>
  <c r="M48" i="1" s="1"/>
  <c r="N59" i="1"/>
  <c r="Z59" i="1" s="1"/>
  <c r="Q59" i="1"/>
  <c r="S67" i="1"/>
  <c r="Q9" i="1"/>
  <c r="P9" i="1"/>
  <c r="T15" i="1"/>
  <c r="V15" i="1" s="1"/>
  <c r="AE17" i="1"/>
  <c r="R17" i="1"/>
  <c r="AE18" i="1"/>
  <c r="R21" i="1"/>
  <c r="U21" i="1" s="1"/>
  <c r="W21" i="1" s="1"/>
  <c r="AI60" i="1"/>
  <c r="R60" i="1"/>
  <c r="AE60" i="1"/>
  <c r="T85" i="1"/>
  <c r="V85" i="1" s="1"/>
  <c r="L9" i="1"/>
  <c r="M9" i="1" s="1"/>
  <c r="N17" i="1"/>
  <c r="N61" i="1"/>
  <c r="Q61" i="1"/>
  <c r="P61" i="1"/>
  <c r="AE70" i="1"/>
  <c r="G50" i="1"/>
  <c r="N36" i="1"/>
  <c r="Z36" i="1" s="1"/>
  <c r="AA36" i="1" s="1"/>
  <c r="P36" i="1"/>
  <c r="Z40" i="1"/>
  <c r="AA40" i="1" s="1"/>
  <c r="Z48" i="1"/>
  <c r="AI49" i="1"/>
  <c r="R49" i="1"/>
  <c r="O66" i="1"/>
  <c r="R86" i="1"/>
  <c r="AI86" i="1"/>
  <c r="AE86" i="1"/>
  <c r="O86" i="1"/>
  <c r="M116" i="1"/>
  <c r="AI102" i="1"/>
  <c r="R102" i="1"/>
  <c r="AE102" i="1"/>
  <c r="AE116" i="1" s="1"/>
  <c r="N9" i="1"/>
  <c r="U15" i="1"/>
  <c r="W15" i="1" s="1"/>
  <c r="Q17" i="1"/>
  <c r="S19" i="1"/>
  <c r="R39" i="1"/>
  <c r="P44" i="1"/>
  <c r="N44" i="1"/>
  <c r="O44" i="1" s="1"/>
  <c r="B50" i="1"/>
  <c r="P66" i="1"/>
  <c r="Q69" i="1"/>
  <c r="P69" i="1"/>
  <c r="N69" i="1"/>
  <c r="O69" i="1" s="1"/>
  <c r="S281" i="1"/>
  <c r="AQ246" i="1"/>
  <c r="S231" i="1"/>
  <c r="AQ229" i="1"/>
  <c r="AQ280" i="1"/>
  <c r="S247" i="1"/>
  <c r="AQ245" i="1"/>
  <c r="S230" i="1"/>
  <c r="AQ228" i="1"/>
  <c r="S278" i="1"/>
  <c r="U278" i="1" s="1"/>
  <c r="W278" i="1" s="1"/>
  <c r="AQ271" i="1"/>
  <c r="AQ258" i="1"/>
  <c r="S243" i="1"/>
  <c r="S259" i="1"/>
  <c r="AQ257" i="1"/>
  <c r="S242" i="1"/>
  <c r="AQ235" i="1"/>
  <c r="AQ278" i="1"/>
  <c r="S271" i="1"/>
  <c r="AQ260" i="1"/>
  <c r="S289" i="1"/>
  <c r="S258" i="1"/>
  <c r="S255" i="1"/>
  <c r="S245" i="1"/>
  <c r="AQ234" i="1"/>
  <c r="AQ281" i="1"/>
  <c r="S268" i="1"/>
  <c r="AQ289" i="1"/>
  <c r="AQ268" i="1"/>
  <c r="S232" i="1"/>
  <c r="S290" i="1"/>
  <c r="S279" i="1"/>
  <c r="AQ248" i="1"/>
  <c r="S248" i="1"/>
  <c r="AQ243" i="1"/>
  <c r="AQ232" i="1"/>
  <c r="S205" i="1"/>
  <c r="AQ203" i="1"/>
  <c r="AQ279" i="1"/>
  <c r="S269" i="1"/>
  <c r="S256" i="1"/>
  <c r="S228" i="1"/>
  <c r="S204" i="1"/>
  <c r="T204" i="1" s="1"/>
  <c r="V204" i="1" s="1"/>
  <c r="AQ202" i="1"/>
  <c r="AQ290" i="1"/>
  <c r="AQ269" i="1"/>
  <c r="AQ256" i="1"/>
  <c r="AQ217" i="1"/>
  <c r="AQ216" i="1"/>
  <c r="S244" i="1"/>
  <c r="S233" i="1"/>
  <c r="AQ218" i="1"/>
  <c r="S218" i="1"/>
  <c r="S217" i="1"/>
  <c r="AQ215" i="1"/>
  <c r="S201" i="1"/>
  <c r="S288" i="1"/>
  <c r="T288" i="1" s="1"/>
  <c r="V288" i="1" s="1"/>
  <c r="AQ259" i="1"/>
  <c r="S216" i="1"/>
  <c r="S280" i="1"/>
  <c r="AQ288" i="1"/>
  <c r="AQ270" i="1"/>
  <c r="AQ267" i="1"/>
  <c r="S260" i="1"/>
  <c r="AQ242" i="1"/>
  <c r="S215" i="1"/>
  <c r="T215" i="1" s="1"/>
  <c r="V215" i="1" s="1"/>
  <c r="AQ188" i="1"/>
  <c r="AQ204" i="1"/>
  <c r="S202" i="1"/>
  <c r="S189" i="1"/>
  <c r="AQ187" i="1"/>
  <c r="S172" i="1"/>
  <c r="AQ170" i="1"/>
  <c r="AQ221" i="1"/>
  <c r="S220" i="1"/>
  <c r="U220" i="1" s="1"/>
  <c r="W220" i="1" s="1"/>
  <c r="S188" i="1"/>
  <c r="AQ186" i="1"/>
  <c r="AQ255" i="1"/>
  <c r="S234" i="1"/>
  <c r="S219" i="1"/>
  <c r="S213" i="1"/>
  <c r="S270" i="1"/>
  <c r="U270" i="1" s="1"/>
  <c r="W270" i="1" s="1"/>
  <c r="S235" i="1"/>
  <c r="S185" i="1"/>
  <c r="AQ183" i="1"/>
  <c r="AQ213" i="1"/>
  <c r="AQ230" i="1"/>
  <c r="S203" i="1"/>
  <c r="AQ199" i="1"/>
  <c r="AQ198" i="1"/>
  <c r="S183" i="1"/>
  <c r="AQ181" i="1"/>
  <c r="AQ205" i="1"/>
  <c r="S199" i="1"/>
  <c r="AQ197" i="1"/>
  <c r="AQ247" i="1"/>
  <c r="AQ220" i="1"/>
  <c r="S214" i="1"/>
  <c r="AQ200" i="1"/>
  <c r="S200" i="1"/>
  <c r="S198" i="1"/>
  <c r="S246" i="1"/>
  <c r="AQ231" i="1"/>
  <c r="S197" i="1"/>
  <c r="S190" i="1"/>
  <c r="S173" i="1"/>
  <c r="AQ219" i="1"/>
  <c r="S221" i="1"/>
  <c r="S166" i="1"/>
  <c r="AQ164" i="1"/>
  <c r="S149" i="1"/>
  <c r="AQ147" i="1"/>
  <c r="AQ233" i="1"/>
  <c r="S163" i="1"/>
  <c r="S186" i="1"/>
  <c r="S144" i="1"/>
  <c r="S127" i="1"/>
  <c r="S257" i="1"/>
  <c r="AQ190" i="1"/>
  <c r="S143" i="1"/>
  <c r="AQ136" i="1"/>
  <c r="AQ244" i="1"/>
  <c r="AQ206" i="1"/>
  <c r="AQ171" i="1"/>
  <c r="AQ214" i="1"/>
  <c r="S182" i="1"/>
  <c r="S169" i="1"/>
  <c r="S267" i="1"/>
  <c r="S229" i="1"/>
  <c r="T229" i="1" s="1"/>
  <c r="V229" i="1" s="1"/>
  <c r="AQ201" i="1"/>
  <c r="S206" i="1"/>
  <c r="AQ189" i="1"/>
  <c r="S184" i="1"/>
  <c r="T184" i="1" s="1"/>
  <c r="V184" i="1" s="1"/>
  <c r="S154" i="1"/>
  <c r="AQ152" i="1"/>
  <c r="AQ185" i="1"/>
  <c r="AQ182" i="1"/>
  <c r="S180" i="1"/>
  <c r="S170" i="1"/>
  <c r="T170" i="1" s="1"/>
  <c r="V170" i="1" s="1"/>
  <c r="S152" i="1"/>
  <c r="AQ150" i="1"/>
  <c r="S135" i="1"/>
  <c r="AQ133" i="1"/>
  <c r="AQ128" i="1"/>
  <c r="S124" i="1"/>
  <c r="S107" i="1"/>
  <c r="AQ105" i="1"/>
  <c r="S165" i="1"/>
  <c r="U165" i="1" s="1"/>
  <c r="W165" i="1" s="1"/>
  <c r="S164" i="1"/>
  <c r="S168" i="1"/>
  <c r="S147" i="1"/>
  <c r="S167" i="1"/>
  <c r="S162" i="1"/>
  <c r="S155" i="1"/>
  <c r="S151" i="1"/>
  <c r="AQ130" i="1"/>
  <c r="S130" i="1"/>
  <c r="S116" i="1"/>
  <c r="S187" i="1"/>
  <c r="T187" i="1" s="1"/>
  <c r="V187" i="1" s="1"/>
  <c r="AQ145" i="1"/>
  <c r="AQ143" i="1"/>
  <c r="AQ135" i="1"/>
  <c r="S181" i="1"/>
  <c r="AQ172" i="1"/>
  <c r="AQ153" i="1"/>
  <c r="AQ149" i="1"/>
  <c r="S136" i="1"/>
  <c r="AQ114" i="1"/>
  <c r="AQ184" i="1"/>
  <c r="AQ173" i="1"/>
  <c r="AQ165" i="1"/>
  <c r="AQ163" i="1"/>
  <c r="AQ151" i="1"/>
  <c r="S171" i="1"/>
  <c r="AQ166" i="1"/>
  <c r="S148" i="1"/>
  <c r="T148" i="1" s="1"/>
  <c r="V148" i="1" s="1"/>
  <c r="S146" i="1"/>
  <c r="AQ168" i="1"/>
  <c r="AQ167" i="1"/>
  <c r="AQ162" i="1"/>
  <c r="AQ155" i="1"/>
  <c r="AQ169" i="1"/>
  <c r="S150" i="1"/>
  <c r="AQ146" i="1"/>
  <c r="AQ125" i="1"/>
  <c r="S125" i="1"/>
  <c r="AQ123" i="1"/>
  <c r="AQ108" i="1"/>
  <c r="S108" i="1"/>
  <c r="U108" i="1" s="1"/>
  <c r="W108" i="1" s="1"/>
  <c r="AQ93" i="1"/>
  <c r="AQ134" i="1"/>
  <c r="S132" i="1"/>
  <c r="S91" i="1"/>
  <c r="AQ89" i="1"/>
  <c r="S153" i="1"/>
  <c r="T153" i="1" s="1"/>
  <c r="V153" i="1" s="1"/>
  <c r="AQ144" i="1"/>
  <c r="S131" i="1"/>
  <c r="S115" i="1"/>
  <c r="S89" i="1"/>
  <c r="AQ87" i="1"/>
  <c r="AQ111" i="1"/>
  <c r="S111" i="1"/>
  <c r="T111" i="1" s="1"/>
  <c r="V111" i="1" s="1"/>
  <c r="S88" i="1"/>
  <c r="T88" i="1" s="1"/>
  <c r="V88" i="1" s="1"/>
  <c r="AQ86" i="1"/>
  <c r="AQ103" i="1"/>
  <c r="AQ102" i="1"/>
  <c r="S87" i="1"/>
  <c r="U87" i="1" s="1"/>
  <c r="W87" i="1" s="1"/>
  <c r="AQ85" i="1"/>
  <c r="AQ154" i="1"/>
  <c r="AQ132" i="1"/>
  <c r="AQ124" i="1"/>
  <c r="AQ115" i="1"/>
  <c r="AQ131" i="1"/>
  <c r="AQ113" i="1"/>
  <c r="S113" i="1"/>
  <c r="AQ180" i="1"/>
  <c r="AQ148" i="1"/>
  <c r="AQ116" i="1"/>
  <c r="S95" i="1"/>
  <c r="S103" i="1"/>
  <c r="AQ104" i="1"/>
  <c r="S90" i="1"/>
  <c r="S60" i="1"/>
  <c r="U60" i="1" s="1"/>
  <c r="W60" i="1" s="1"/>
  <c r="AQ58" i="1"/>
  <c r="AQ126" i="1"/>
  <c r="S102" i="1"/>
  <c r="S73" i="1"/>
  <c r="AQ72" i="1"/>
  <c r="AQ71" i="1"/>
  <c r="AQ70" i="1"/>
  <c r="S109" i="1"/>
  <c r="AQ95" i="1"/>
  <c r="AQ90" i="1"/>
  <c r="AQ84" i="1"/>
  <c r="AQ82" i="1"/>
  <c r="S72" i="1"/>
  <c r="T72" i="1" s="1"/>
  <c r="V72" i="1" s="1"/>
  <c r="AQ112" i="1"/>
  <c r="S92" i="1"/>
  <c r="S86" i="1"/>
  <c r="T86" i="1" s="1"/>
  <c r="V86" i="1" s="1"/>
  <c r="S70" i="1"/>
  <c r="AQ68" i="1"/>
  <c r="S129" i="1"/>
  <c r="T129" i="1" s="1"/>
  <c r="V129" i="1" s="1"/>
  <c r="AQ127" i="1"/>
  <c r="AQ106" i="1"/>
  <c r="S105" i="1"/>
  <c r="S133" i="1"/>
  <c r="S112" i="1"/>
  <c r="S81" i="1"/>
  <c r="U81" i="1" s="1"/>
  <c r="W81" i="1" s="1"/>
  <c r="AQ109" i="1"/>
  <c r="S84" i="1"/>
  <c r="S64" i="1"/>
  <c r="U64" i="1" s="1"/>
  <c r="W64" i="1" s="1"/>
  <c r="AQ50" i="1"/>
  <c r="S48" i="1"/>
  <c r="S47" i="1"/>
  <c r="AQ45" i="1"/>
  <c r="S14" i="1"/>
  <c r="AQ12" i="1"/>
  <c r="AQ88" i="1"/>
  <c r="S82" i="1"/>
  <c r="S68" i="1"/>
  <c r="U68" i="1" s="1"/>
  <c r="W68" i="1" s="1"/>
  <c r="AQ64" i="1"/>
  <c r="AQ110" i="1"/>
  <c r="AQ91" i="1"/>
  <c r="S85" i="1"/>
  <c r="S45" i="1"/>
  <c r="AQ43" i="1"/>
  <c r="S26" i="1"/>
  <c r="AQ92" i="1"/>
  <c r="S65" i="1"/>
  <c r="AQ129" i="1"/>
  <c r="S145" i="1"/>
  <c r="S104" i="1"/>
  <c r="S80" i="1"/>
  <c r="AQ73" i="1"/>
  <c r="AQ61" i="1"/>
  <c r="AQ57" i="1"/>
  <c r="S57" i="1"/>
  <c r="S41" i="1"/>
  <c r="AQ39" i="1"/>
  <c r="S24" i="1"/>
  <c r="AQ22" i="1"/>
  <c r="S8" i="1"/>
  <c r="U8" i="1" s="1"/>
  <c r="W8" i="1" s="1"/>
  <c r="S123" i="1"/>
  <c r="AQ94" i="1"/>
  <c r="AQ83" i="1"/>
  <c r="AQ69" i="1"/>
  <c r="S40" i="1"/>
  <c r="AQ38" i="1"/>
  <c r="S23" i="1"/>
  <c r="U23" i="1" s="1"/>
  <c r="W23" i="1" s="1"/>
  <c r="AQ21" i="1"/>
  <c r="S114" i="1"/>
  <c r="S110" i="1"/>
  <c r="T110" i="1" s="1"/>
  <c r="V110" i="1" s="1"/>
  <c r="S66" i="1"/>
  <c r="S39" i="1"/>
  <c r="U39" i="1" s="1"/>
  <c r="W39" i="1" s="1"/>
  <c r="AQ37" i="1"/>
  <c r="S22" i="1"/>
  <c r="AQ20" i="1"/>
  <c r="AQ107" i="1"/>
  <c r="AQ66" i="1"/>
  <c r="S62" i="1"/>
  <c r="U62" i="1" s="1"/>
  <c r="W62" i="1" s="1"/>
  <c r="S106" i="1"/>
  <c r="U106" i="1" s="1"/>
  <c r="W106" i="1" s="1"/>
  <c r="AQ81" i="1"/>
  <c r="AQ62" i="1"/>
  <c r="S134" i="1"/>
  <c r="S128" i="1"/>
  <c r="S126" i="1"/>
  <c r="S93" i="1"/>
  <c r="S59" i="1"/>
  <c r="S35" i="1"/>
  <c r="T35" i="1" s="1"/>
  <c r="V35" i="1" s="1"/>
  <c r="S94" i="1"/>
  <c r="S83" i="1"/>
  <c r="T83" i="1" s="1"/>
  <c r="V83" i="1" s="1"/>
  <c r="AQ80" i="1"/>
  <c r="AQ67" i="1"/>
  <c r="AQ63" i="1"/>
  <c r="AQ47" i="1"/>
  <c r="S33" i="1"/>
  <c r="U33" i="1" s="1"/>
  <c r="W33" i="1" s="1"/>
  <c r="AQ26" i="1"/>
  <c r="S16" i="1"/>
  <c r="AQ14" i="1"/>
  <c r="S11" i="1"/>
  <c r="S17" i="1"/>
  <c r="T17" i="1" s="1"/>
  <c r="V17" i="1" s="1"/>
  <c r="AQ33" i="1"/>
  <c r="S43" i="1"/>
  <c r="AE65" i="1"/>
  <c r="AI65" i="1"/>
  <c r="O111" i="1"/>
  <c r="AE111" i="1"/>
  <c r="R111" i="1"/>
  <c r="AI111" i="1"/>
  <c r="O58" i="1"/>
  <c r="AI58" i="1"/>
  <c r="B26" i="1"/>
  <c r="AE21" i="1"/>
  <c r="AQ24" i="1"/>
  <c r="O33" i="1"/>
  <c r="O50" i="1" s="1"/>
  <c r="P50" i="1" s="1"/>
  <c r="M50" i="1"/>
  <c r="AE33" i="1"/>
  <c r="AE50" i="1" s="1"/>
  <c r="Q36" i="1"/>
  <c r="P40" i="1"/>
  <c r="AI42" i="1"/>
  <c r="O49" i="1"/>
  <c r="D50" i="1"/>
  <c r="R68" i="1"/>
  <c r="AI68" i="1"/>
  <c r="AE68" i="1"/>
  <c r="S69" i="1"/>
  <c r="O14" i="1"/>
  <c r="U22" i="1"/>
  <c r="W22" i="1" s="1"/>
  <c r="T22" i="1"/>
  <c r="V22" i="1" s="1"/>
  <c r="AI34" i="1"/>
  <c r="AI37" i="1"/>
  <c r="O37" i="1"/>
  <c r="Q40" i="1"/>
  <c r="T49" i="1"/>
  <c r="V49" i="1" s="1"/>
  <c r="AE58" i="1"/>
  <c r="N65" i="1"/>
  <c r="O65" i="1" s="1"/>
  <c r="Q65" i="1"/>
  <c r="P65" i="1"/>
  <c r="O12" i="1"/>
  <c r="AI12" i="1"/>
  <c r="AE16" i="1"/>
  <c r="R41" i="1"/>
  <c r="AI41" i="1"/>
  <c r="R89" i="1"/>
  <c r="O89" i="1"/>
  <c r="AI89" i="1"/>
  <c r="AE89" i="1"/>
  <c r="Q10" i="1"/>
  <c r="P10" i="1"/>
  <c r="R46" i="1"/>
  <c r="T46" i="1" s="1"/>
  <c r="V46" i="1" s="1"/>
  <c r="AI46" i="1"/>
  <c r="R92" i="1"/>
  <c r="AI92" i="1"/>
  <c r="AE92" i="1"/>
  <c r="Q12" i="1"/>
  <c r="R14" i="1"/>
  <c r="O16" i="1"/>
  <c r="N18" i="1"/>
  <c r="T24" i="1"/>
  <c r="V24" i="1" s="1"/>
  <c r="O41" i="1"/>
  <c r="P45" i="1"/>
  <c r="U49" i="1"/>
  <c r="W49" i="1" s="1"/>
  <c r="B73" i="1"/>
  <c r="D73" i="1"/>
  <c r="L57" i="1"/>
  <c r="M57" i="1" s="1"/>
  <c r="AE71" i="1"/>
  <c r="R71" i="1"/>
  <c r="O71" i="1"/>
  <c r="AI71" i="1"/>
  <c r="G95" i="1"/>
  <c r="AQ8" i="1"/>
  <c r="AQ10" i="1"/>
  <c r="R12" i="1"/>
  <c r="P18" i="1"/>
  <c r="S20" i="1"/>
  <c r="T20" i="1" s="1"/>
  <c r="V20" i="1" s="1"/>
  <c r="P34" i="1"/>
  <c r="N34" i="1"/>
  <c r="Z34" i="1" s="1"/>
  <c r="AA34" i="1" s="1"/>
  <c r="AQ34" i="1"/>
  <c r="R37" i="1"/>
  <c r="T37" i="1" s="1"/>
  <c r="V37" i="1" s="1"/>
  <c r="P38" i="1"/>
  <c r="N38" i="1"/>
  <c r="O38" i="1" s="1"/>
  <c r="AQ42" i="1"/>
  <c r="Q45" i="1"/>
  <c r="Z46" i="1"/>
  <c r="AA46" i="1" s="1"/>
  <c r="AQ59" i="1"/>
  <c r="AE63" i="1"/>
  <c r="R63" i="1"/>
  <c r="O64" i="1"/>
  <c r="R64" i="1"/>
  <c r="AI64" i="1"/>
  <c r="AE64" i="1"/>
  <c r="N10" i="1"/>
  <c r="S12" i="1"/>
  <c r="L13" i="1"/>
  <c r="M13" i="1" s="1"/>
  <c r="R16" i="1"/>
  <c r="AI17" i="1"/>
  <c r="R18" i="1"/>
  <c r="AQ23" i="1"/>
  <c r="Q25" i="1"/>
  <c r="P25" i="1"/>
  <c r="S37" i="1"/>
  <c r="Q42" i="1"/>
  <c r="P42" i="1"/>
  <c r="O46" i="1"/>
  <c r="L47" i="1"/>
  <c r="M47" i="1" s="1"/>
  <c r="AE49" i="1"/>
  <c r="P57" i="1"/>
  <c r="Q57" i="1"/>
  <c r="AI112" i="1"/>
  <c r="R112" i="1"/>
  <c r="O112" i="1"/>
  <c r="AE112" i="1"/>
  <c r="BJ26" i="1"/>
  <c r="BL26" i="1" s="1"/>
  <c r="BM26" i="1" s="1"/>
  <c r="AI66" i="1"/>
  <c r="N70" i="1"/>
  <c r="P92" i="1"/>
  <c r="N92" i="1"/>
  <c r="Q92" i="1"/>
  <c r="N128" i="1"/>
  <c r="Q128" i="1"/>
  <c r="L80" i="1"/>
  <c r="M80" i="1" s="1"/>
  <c r="D95" i="1"/>
  <c r="B95" i="1"/>
  <c r="AE88" i="1"/>
  <c r="R88" i="1"/>
  <c r="AI88" i="1"/>
  <c r="R93" i="1"/>
  <c r="T128" i="1"/>
  <c r="V128" i="1" s="1"/>
  <c r="U128" i="1"/>
  <c r="W128" i="1" s="1"/>
  <c r="R186" i="1"/>
  <c r="AE186" i="1"/>
  <c r="AI186" i="1"/>
  <c r="U58" i="1"/>
  <c r="W58" i="1" s="1"/>
  <c r="L61" i="1"/>
  <c r="M61" i="1" s="1"/>
  <c r="Q91" i="1"/>
  <c r="P91" i="1"/>
  <c r="R110" i="1"/>
  <c r="O110" i="1"/>
  <c r="AE110" i="1"/>
  <c r="AI110" i="1"/>
  <c r="AI87" i="1"/>
  <c r="O87" i="1"/>
  <c r="AE87" i="1"/>
  <c r="O91" i="1"/>
  <c r="AE91" i="1"/>
  <c r="AE105" i="1"/>
  <c r="B136" i="1"/>
  <c r="D136" i="1"/>
  <c r="L123" i="1"/>
  <c r="M123" i="1" s="1"/>
  <c r="N88" i="1"/>
  <c r="R90" i="1"/>
  <c r="AE90" i="1"/>
  <c r="AE104" i="1"/>
  <c r="AI104" i="1"/>
  <c r="R91" i="1"/>
  <c r="N104" i="1"/>
  <c r="Q104" i="1"/>
  <c r="T58" i="1"/>
  <c r="V58" i="1" s="1"/>
  <c r="P80" i="1"/>
  <c r="Q88" i="1"/>
  <c r="O90" i="1"/>
  <c r="P104" i="1"/>
  <c r="R105" i="1"/>
  <c r="P43" i="1"/>
  <c r="Q80" i="1"/>
  <c r="AI85" i="1"/>
  <c r="O85" i="1"/>
  <c r="AI103" i="1"/>
  <c r="R103" i="1"/>
  <c r="AE103" i="1"/>
  <c r="R104" i="1"/>
  <c r="L109" i="1"/>
  <c r="M109" i="1" s="1"/>
  <c r="G116" i="1"/>
  <c r="Q129" i="1"/>
  <c r="N129" i="1"/>
  <c r="L67" i="1"/>
  <c r="M67" i="1" s="1"/>
  <c r="AE81" i="1"/>
  <c r="AA81" i="1"/>
  <c r="O81" i="1"/>
  <c r="AI81" i="1"/>
  <c r="AI105" i="1"/>
  <c r="P82" i="1"/>
  <c r="Q82" i="1"/>
  <c r="N82" i="1"/>
  <c r="AE84" i="1"/>
  <c r="M155" i="1"/>
  <c r="R143" i="1"/>
  <c r="U143" i="1" s="1"/>
  <c r="W143" i="1" s="1"/>
  <c r="O143" i="1"/>
  <c r="O155" i="1" s="1"/>
  <c r="P155" i="1" s="1"/>
  <c r="AE143" i="1"/>
  <c r="AE155" i="1" s="1"/>
  <c r="AI143" i="1"/>
  <c r="U85" i="1"/>
  <c r="W85" i="1" s="1"/>
  <c r="N113" i="1"/>
  <c r="O83" i="1"/>
  <c r="AE83" i="1"/>
  <c r="N84" i="1"/>
  <c r="P84" i="1"/>
  <c r="AI94" i="1"/>
  <c r="AE94" i="1"/>
  <c r="R94" i="1"/>
  <c r="Q102" i="1"/>
  <c r="P102" i="1"/>
  <c r="AI107" i="1"/>
  <c r="AE107" i="1"/>
  <c r="R107" i="1"/>
  <c r="R108" i="1"/>
  <c r="AI108" i="1"/>
  <c r="AE108" i="1"/>
  <c r="P113" i="1"/>
  <c r="R115" i="1"/>
  <c r="U115" i="1" s="1"/>
  <c r="W115" i="1" s="1"/>
  <c r="O115" i="1"/>
  <c r="AI115" i="1"/>
  <c r="N67" i="1"/>
  <c r="T81" i="1"/>
  <c r="V81" i="1" s="1"/>
  <c r="Q84" i="1"/>
  <c r="AI90" i="1"/>
  <c r="AE146" i="1"/>
  <c r="O146" i="1"/>
  <c r="R146" i="1"/>
  <c r="AI146" i="1"/>
  <c r="U83" i="1"/>
  <c r="W83" i="1" s="1"/>
  <c r="R84" i="1"/>
  <c r="AI93" i="1"/>
  <c r="N102" i="1"/>
  <c r="Z102" i="1" s="1"/>
  <c r="AA102" i="1" s="1"/>
  <c r="AA116" i="1" s="1"/>
  <c r="P107" i="1"/>
  <c r="N107" i="1"/>
  <c r="Q107" i="1"/>
  <c r="O108" i="1"/>
  <c r="O94" i="1"/>
  <c r="O106" i="1"/>
  <c r="AE106" i="1"/>
  <c r="R130" i="1"/>
  <c r="AI130" i="1"/>
  <c r="AE130" i="1"/>
  <c r="N105" i="1"/>
  <c r="P105" i="1"/>
  <c r="Q123" i="1"/>
  <c r="AI126" i="1"/>
  <c r="R126" i="1"/>
  <c r="O126" i="1"/>
  <c r="AE132" i="1"/>
  <c r="O129" i="1"/>
  <c r="AI129" i="1"/>
  <c r="R129" i="1"/>
  <c r="N132" i="1"/>
  <c r="Q132" i="1"/>
  <c r="P132" i="1"/>
  <c r="AE135" i="1"/>
  <c r="R135" i="1"/>
  <c r="AI135" i="1"/>
  <c r="R144" i="1"/>
  <c r="AI144" i="1"/>
  <c r="AE144" i="1"/>
  <c r="O144" i="1"/>
  <c r="AE82" i="1"/>
  <c r="Q109" i="1"/>
  <c r="N109" i="1"/>
  <c r="O114" i="1"/>
  <c r="R114" i="1"/>
  <c r="AI114" i="1"/>
  <c r="AE114" i="1"/>
  <c r="AE126" i="1"/>
  <c r="AI132" i="1"/>
  <c r="BH73" i="1"/>
  <c r="U89" i="1"/>
  <c r="W89" i="1" s="1"/>
  <c r="P109" i="1"/>
  <c r="O131" i="1"/>
  <c r="R131" i="1"/>
  <c r="O82" i="1"/>
  <c r="Q90" i="1"/>
  <c r="P90" i="1"/>
  <c r="Q93" i="1"/>
  <c r="N93" i="1"/>
  <c r="AI113" i="1"/>
  <c r="AE113" i="1"/>
  <c r="T115" i="1"/>
  <c r="V115" i="1" s="1"/>
  <c r="AE129" i="1"/>
  <c r="Q131" i="1"/>
  <c r="P131" i="1"/>
  <c r="R145" i="1"/>
  <c r="AE145" i="1"/>
  <c r="AI145" i="1"/>
  <c r="AA145" i="1"/>
  <c r="O148" i="1"/>
  <c r="AE148" i="1"/>
  <c r="AI148" i="1"/>
  <c r="R148" i="1"/>
  <c r="P94" i="1"/>
  <c r="N94" i="1"/>
  <c r="R113" i="1"/>
  <c r="AI131" i="1"/>
  <c r="U112" i="1"/>
  <c r="W112" i="1" s="1"/>
  <c r="O133" i="1"/>
  <c r="P130" i="1"/>
  <c r="Q130" i="1"/>
  <c r="G155" i="1"/>
  <c r="Z144" i="1"/>
  <c r="AA144" i="1" s="1"/>
  <c r="Z150" i="1"/>
  <c r="AI154" i="1"/>
  <c r="AE154" i="1"/>
  <c r="R154" i="1"/>
  <c r="U154" i="1" s="1"/>
  <c r="W154" i="1" s="1"/>
  <c r="AI170" i="1"/>
  <c r="AE170" i="1"/>
  <c r="R170" i="1"/>
  <c r="L124" i="1"/>
  <c r="M124" i="1" s="1"/>
  <c r="L127" i="1"/>
  <c r="M127" i="1" s="1"/>
  <c r="T143" i="1"/>
  <c r="V143" i="1" s="1"/>
  <c r="R168" i="1"/>
  <c r="O168" i="1"/>
  <c r="AI168" i="1"/>
  <c r="R184" i="1"/>
  <c r="AI184" i="1"/>
  <c r="AE184" i="1"/>
  <c r="O184" i="1"/>
  <c r="AI149" i="1"/>
  <c r="AA149" i="1"/>
  <c r="O149" i="1"/>
  <c r="T112" i="1"/>
  <c r="V112" i="1" s="1"/>
  <c r="P124" i="1"/>
  <c r="R149" i="1"/>
  <c r="Q124" i="1"/>
  <c r="R125" i="1"/>
  <c r="AI125" i="1"/>
  <c r="R128" i="1"/>
  <c r="AI128" i="1"/>
  <c r="AE128" i="1"/>
  <c r="O147" i="1"/>
  <c r="AE147" i="1"/>
  <c r="AE153" i="1"/>
  <c r="AA153" i="1"/>
  <c r="R153" i="1"/>
  <c r="AI153" i="1"/>
  <c r="B116" i="1"/>
  <c r="AE168" i="1"/>
  <c r="P147" i="1"/>
  <c r="N147" i="1"/>
  <c r="Z147" i="1" s="1"/>
  <c r="AE149" i="1"/>
  <c r="BI116" i="1"/>
  <c r="BK116" i="1" s="1"/>
  <c r="BM116" i="1" s="1"/>
  <c r="O128" i="1"/>
  <c r="Q147" i="1"/>
  <c r="R164" i="1"/>
  <c r="AI164" i="1"/>
  <c r="AE164" i="1"/>
  <c r="P182" i="1"/>
  <c r="N182" i="1"/>
  <c r="Q182" i="1"/>
  <c r="G136" i="1"/>
  <c r="U125" i="1"/>
  <c r="W125" i="1" s="1"/>
  <c r="B155" i="1"/>
  <c r="Z151" i="1"/>
  <c r="AE182" i="1"/>
  <c r="AI182" i="1"/>
  <c r="R182" i="1"/>
  <c r="Q145" i="1"/>
  <c r="N145" i="1"/>
  <c r="Z145" i="1" s="1"/>
  <c r="R150" i="1"/>
  <c r="U150" i="1" s="1"/>
  <c r="W150" i="1" s="1"/>
  <c r="AI150" i="1"/>
  <c r="O150" i="1"/>
  <c r="AA150" i="1"/>
  <c r="R133" i="1"/>
  <c r="U133" i="1" s="1"/>
  <c r="W133" i="1" s="1"/>
  <c r="P145" i="1"/>
  <c r="AA147" i="1"/>
  <c r="L151" i="1"/>
  <c r="M151" i="1" s="1"/>
  <c r="B190" i="1"/>
  <c r="R152" i="1"/>
  <c r="P171" i="1"/>
  <c r="N171" i="1"/>
  <c r="Q171" i="1"/>
  <c r="R171" i="1"/>
  <c r="O171" i="1"/>
  <c r="AI171" i="1"/>
  <c r="O214" i="1"/>
  <c r="AE214" i="1"/>
  <c r="R214" i="1"/>
  <c r="AI214" i="1"/>
  <c r="L134" i="1"/>
  <c r="M134" i="1" s="1"/>
  <c r="AI187" i="1"/>
  <c r="R187" i="1"/>
  <c r="AE187" i="1"/>
  <c r="Z149" i="1"/>
  <c r="D173" i="1"/>
  <c r="L162" i="1"/>
  <c r="M162" i="1" s="1"/>
  <c r="BI155" i="1"/>
  <c r="BK155" i="1" s="1"/>
  <c r="BH155" i="1"/>
  <c r="BF155" i="1"/>
  <c r="R167" i="1"/>
  <c r="U167" i="1" s="1"/>
  <c r="W167" i="1" s="1"/>
  <c r="AI167" i="1"/>
  <c r="AE167" i="1"/>
  <c r="R169" i="1"/>
  <c r="L166" i="1"/>
  <c r="M166" i="1" s="1"/>
  <c r="AE171" i="1"/>
  <c r="R183" i="1"/>
  <c r="AI183" i="1"/>
  <c r="AE185" i="1"/>
  <c r="R185" i="1"/>
  <c r="P149" i="1"/>
  <c r="N153" i="1"/>
  <c r="Z153" i="1" s="1"/>
  <c r="T167" i="1"/>
  <c r="V167" i="1" s="1"/>
  <c r="P169" i="1"/>
  <c r="N169" i="1"/>
  <c r="B173" i="1"/>
  <c r="Q149" i="1"/>
  <c r="AI152" i="1"/>
  <c r="BJ155" i="1"/>
  <c r="BL155" i="1" s="1"/>
  <c r="AI165" i="1"/>
  <c r="O169" i="1"/>
  <c r="O163" i="1"/>
  <c r="AE163" i="1"/>
  <c r="P164" i="1"/>
  <c r="N164" i="1"/>
  <c r="Q165" i="1"/>
  <c r="N165" i="1"/>
  <c r="O165" i="1" s="1"/>
  <c r="AI204" i="1"/>
  <c r="AE204" i="1"/>
  <c r="R204" i="1"/>
  <c r="U204" i="1" s="1"/>
  <c r="W204" i="1" s="1"/>
  <c r="R163" i="1"/>
  <c r="Q164" i="1"/>
  <c r="AE169" i="1"/>
  <c r="L172" i="1"/>
  <c r="M172" i="1" s="1"/>
  <c r="N154" i="1"/>
  <c r="Q154" i="1"/>
  <c r="AI169" i="1"/>
  <c r="AI200" i="1"/>
  <c r="R200" i="1"/>
  <c r="AE200" i="1"/>
  <c r="G173" i="1"/>
  <c r="Z214" i="1"/>
  <c r="AA214" i="1" s="1"/>
  <c r="AI259" i="1"/>
  <c r="AE259" i="1"/>
  <c r="R259" i="1"/>
  <c r="Q185" i="1"/>
  <c r="P185" i="1"/>
  <c r="Q259" i="1"/>
  <c r="P259" i="1"/>
  <c r="N259" i="1"/>
  <c r="AE199" i="1"/>
  <c r="R199" i="1"/>
  <c r="AE213" i="1"/>
  <c r="AE221" i="1" s="1"/>
  <c r="M221" i="1"/>
  <c r="R213" i="1"/>
  <c r="O213" i="1"/>
  <c r="O221" i="1" s="1"/>
  <c r="P221" i="1" s="1"/>
  <c r="T220" i="1"/>
  <c r="V220" i="1" s="1"/>
  <c r="L181" i="1"/>
  <c r="M181" i="1" s="1"/>
  <c r="N185" i="1"/>
  <c r="O185" i="1" s="1"/>
  <c r="Q218" i="1"/>
  <c r="P218" i="1"/>
  <c r="N218" i="1"/>
  <c r="P186" i="1"/>
  <c r="N186" i="1"/>
  <c r="AE198" i="1"/>
  <c r="R198" i="1"/>
  <c r="AE203" i="1"/>
  <c r="AI203" i="1"/>
  <c r="R203" i="1"/>
  <c r="R205" i="1"/>
  <c r="AE205" i="1"/>
  <c r="U216" i="1"/>
  <c r="W216" i="1" s="1"/>
  <c r="T216" i="1"/>
  <c r="V216" i="1" s="1"/>
  <c r="AE218" i="1"/>
  <c r="AI218" i="1"/>
  <c r="R218" i="1"/>
  <c r="O218" i="1"/>
  <c r="O230" i="1"/>
  <c r="R230" i="1"/>
  <c r="U230" i="1" s="1"/>
  <c r="W230" i="1" s="1"/>
  <c r="AI230" i="1"/>
  <c r="AE230" i="1"/>
  <c r="P162" i="1"/>
  <c r="R189" i="1"/>
  <c r="U189" i="1" s="1"/>
  <c r="W189" i="1" s="1"/>
  <c r="O189" i="1"/>
  <c r="AI189" i="1"/>
  <c r="AI197" i="1"/>
  <c r="M206" i="1"/>
  <c r="R202" i="1"/>
  <c r="O202" i="1"/>
  <c r="AI202" i="1"/>
  <c r="G248" i="1"/>
  <c r="L242" i="1"/>
  <c r="M242" i="1" s="1"/>
  <c r="P146" i="1"/>
  <c r="P163" i="1"/>
  <c r="G206" i="1"/>
  <c r="Q205" i="1"/>
  <c r="P205" i="1"/>
  <c r="N205" i="1"/>
  <c r="Q242" i="1"/>
  <c r="P242" i="1"/>
  <c r="N242" i="1"/>
  <c r="AI280" i="1"/>
  <c r="AE280" i="1"/>
  <c r="R280" i="1"/>
  <c r="O280" i="1"/>
  <c r="N166" i="1"/>
  <c r="N167" i="1"/>
  <c r="O167" i="1" s="1"/>
  <c r="BJ173" i="1"/>
  <c r="BL173" i="1" s="1"/>
  <c r="BM173" i="1" s="1"/>
  <c r="L180" i="1"/>
  <c r="M180" i="1" s="1"/>
  <c r="D190" i="1"/>
  <c r="N183" i="1"/>
  <c r="O183" i="1" s="1"/>
  <c r="Q186" i="1"/>
  <c r="Q187" i="1"/>
  <c r="N187" i="1"/>
  <c r="L188" i="1"/>
  <c r="M188" i="1" s="1"/>
  <c r="AI213" i="1"/>
  <c r="AI199" i="1"/>
  <c r="AI205" i="1"/>
  <c r="AE219" i="1"/>
  <c r="AI219" i="1"/>
  <c r="R219" i="1"/>
  <c r="O219" i="1"/>
  <c r="P183" i="1"/>
  <c r="U187" i="1"/>
  <c r="W187" i="1" s="1"/>
  <c r="Q188" i="1"/>
  <c r="P188" i="1"/>
  <c r="N188" i="1"/>
  <c r="U197" i="1"/>
  <c r="W197" i="1" s="1"/>
  <c r="T197" i="1"/>
  <c r="V197" i="1" s="1"/>
  <c r="AE215" i="1"/>
  <c r="R215" i="1"/>
  <c r="O215" i="1"/>
  <c r="O269" i="1"/>
  <c r="AE269" i="1"/>
  <c r="R269" i="1"/>
  <c r="U269" i="1" s="1"/>
  <c r="W269" i="1" s="1"/>
  <c r="AI269" i="1"/>
  <c r="AI201" i="1"/>
  <c r="AE201" i="1"/>
  <c r="AE228" i="1"/>
  <c r="AE235" i="1" s="1"/>
  <c r="M235" i="1"/>
  <c r="AI228" i="1"/>
  <c r="N201" i="1"/>
  <c r="P201" i="1"/>
  <c r="N170" i="1"/>
  <c r="O170" i="1" s="1"/>
  <c r="BM190" i="1"/>
  <c r="AE197" i="1"/>
  <c r="AE206" i="1" s="1"/>
  <c r="Z217" i="1"/>
  <c r="Q201" i="1"/>
  <c r="O246" i="1"/>
  <c r="AI246" i="1"/>
  <c r="R246" i="1"/>
  <c r="U246" i="1" s="1"/>
  <c r="W246" i="1" s="1"/>
  <c r="AE246" i="1"/>
  <c r="Z216" i="1"/>
  <c r="R243" i="1"/>
  <c r="T243" i="1" s="1"/>
  <c r="V243" i="1" s="1"/>
  <c r="O243" i="1"/>
  <c r="AI243" i="1"/>
  <c r="AE243" i="1"/>
  <c r="O247" i="1"/>
  <c r="R247" i="1"/>
  <c r="U247" i="1" s="1"/>
  <c r="W247" i="1" s="1"/>
  <c r="AI247" i="1"/>
  <c r="AE247" i="1"/>
  <c r="U257" i="1"/>
  <c r="W257" i="1" s="1"/>
  <c r="D221" i="1"/>
  <c r="B221" i="1"/>
  <c r="O216" i="1"/>
  <c r="Q228" i="1"/>
  <c r="P228" i="1"/>
  <c r="N228" i="1"/>
  <c r="O228" i="1" s="1"/>
  <c r="O235" i="1" s="1"/>
  <c r="P235" i="1" s="1"/>
  <c r="T247" i="1"/>
  <c r="V247" i="1" s="1"/>
  <c r="Z219" i="1"/>
  <c r="AA219" i="1" s="1"/>
  <c r="AI220" i="1"/>
  <c r="AE220" i="1"/>
  <c r="R268" i="1"/>
  <c r="O268" i="1"/>
  <c r="AI268" i="1"/>
  <c r="AE268" i="1"/>
  <c r="P219" i="1"/>
  <c r="Z220" i="1"/>
  <c r="AA220" i="1" s="1"/>
  <c r="O234" i="1"/>
  <c r="AE234" i="1"/>
  <c r="R234" i="1"/>
  <c r="AI234" i="1"/>
  <c r="O245" i="1"/>
  <c r="Q270" i="1"/>
  <c r="Q219" i="1"/>
  <c r="O220" i="1"/>
  <c r="R245" i="1"/>
  <c r="U258" i="1"/>
  <c r="W258" i="1" s="1"/>
  <c r="T258" i="1"/>
  <c r="V258" i="1" s="1"/>
  <c r="AE258" i="1"/>
  <c r="AI258" i="1"/>
  <c r="M281" i="1"/>
  <c r="R278" i="1"/>
  <c r="O278" i="1"/>
  <c r="O281" i="1" s="1"/>
  <c r="AI278" i="1"/>
  <c r="AE278" i="1"/>
  <c r="AE281" i="1" s="1"/>
  <c r="O288" i="1"/>
  <c r="O290" i="1" s="1"/>
  <c r="AE288" i="1"/>
  <c r="AE290" i="1" s="1"/>
  <c r="AI288" i="1"/>
  <c r="M290" i="1"/>
  <c r="R288" i="1"/>
  <c r="U288" i="1" s="1"/>
  <c r="W288" i="1" s="1"/>
  <c r="B206" i="1"/>
  <c r="Q232" i="1"/>
  <c r="P232" i="1"/>
  <c r="N232" i="1"/>
  <c r="R244" i="1"/>
  <c r="AE244" i="1"/>
  <c r="R231" i="1"/>
  <c r="AI231" i="1"/>
  <c r="AE231" i="1"/>
  <c r="AE245" i="1"/>
  <c r="D206" i="1"/>
  <c r="O231" i="1"/>
  <c r="O244" i="1"/>
  <c r="B271" i="1"/>
  <c r="L267" i="1"/>
  <c r="M267" i="1" s="1"/>
  <c r="D271" i="1"/>
  <c r="N204" i="1"/>
  <c r="O204" i="1" s="1"/>
  <c r="BI206" i="1"/>
  <c r="BK206" i="1" s="1"/>
  <c r="BM206" i="1" s="1"/>
  <c r="AE257" i="1"/>
  <c r="O257" i="1"/>
  <c r="AI257" i="1"/>
  <c r="R257" i="1"/>
  <c r="T257" i="1" s="1"/>
  <c r="V257" i="1" s="1"/>
  <c r="AI216" i="1"/>
  <c r="AA216" i="1"/>
  <c r="L217" i="1"/>
  <c r="M217" i="1" s="1"/>
  <c r="B235" i="1"/>
  <c r="D235" i="1"/>
  <c r="O229" i="1"/>
  <c r="AI229" i="1"/>
  <c r="BJ271" i="1"/>
  <c r="BL271" i="1" s="1"/>
  <c r="BI271" i="1"/>
  <c r="BK271" i="1" s="1"/>
  <c r="P244" i="1"/>
  <c r="N246" i="1"/>
  <c r="B281" i="1"/>
  <c r="L232" i="1"/>
  <c r="M232" i="1" s="1"/>
  <c r="Q246" i="1"/>
  <c r="BI260" i="1"/>
  <c r="BK260" i="1" s="1"/>
  <c r="BM260" i="1" s="1"/>
  <c r="BH260" i="1"/>
  <c r="L279" i="1"/>
  <c r="M279" i="1" s="1"/>
  <c r="L255" i="1"/>
  <c r="M255" i="1" s="1"/>
  <c r="Q269" i="1"/>
  <c r="BF271" i="1"/>
  <c r="N279" i="1"/>
  <c r="T230" i="1"/>
  <c r="V230" i="1" s="1"/>
  <c r="Q245" i="1"/>
  <c r="P245" i="1"/>
  <c r="Q230" i="1"/>
  <c r="N243" i="1"/>
  <c r="N258" i="1"/>
  <c r="D260" i="1"/>
  <c r="BF260" i="1"/>
  <c r="BH271" i="1"/>
  <c r="P279" i="1"/>
  <c r="L289" i="1"/>
  <c r="M289" i="1" s="1"/>
  <c r="BI290" i="1"/>
  <c r="BK290" i="1" s="1"/>
  <c r="BM290" i="1" s="1"/>
  <c r="BH290" i="1"/>
  <c r="Q280" i="1"/>
  <c r="P280" i="1"/>
  <c r="BJ221" i="1"/>
  <c r="BL221" i="1" s="1"/>
  <c r="BM221" i="1" s="1"/>
  <c r="L233" i="1"/>
  <c r="M233" i="1" s="1"/>
  <c r="Q247" i="1"/>
  <c r="G271" i="1"/>
  <c r="L256" i="1"/>
  <c r="M256" i="1" s="1"/>
  <c r="O270" i="1"/>
  <c r="AE270" i="1"/>
  <c r="P233" i="1"/>
  <c r="T270" i="1" l="1"/>
  <c r="V270" i="1" s="1"/>
  <c r="T71" i="1"/>
  <c r="V71" i="1" s="1"/>
  <c r="T278" i="1"/>
  <c r="V278" i="1" s="1"/>
  <c r="U103" i="1"/>
  <c r="W103" i="1" s="1"/>
  <c r="T125" i="1"/>
  <c r="V125" i="1" s="1"/>
  <c r="U86" i="1"/>
  <c r="W86" i="1" s="1"/>
  <c r="T106" i="1"/>
  <c r="V106" i="1" s="1"/>
  <c r="U24" i="1"/>
  <c r="W24" i="1" s="1"/>
  <c r="U93" i="1"/>
  <c r="W93" i="1" s="1"/>
  <c r="T165" i="1"/>
  <c r="V165" i="1" s="1"/>
  <c r="T68" i="1"/>
  <c r="V68" i="1" s="1"/>
  <c r="T87" i="1"/>
  <c r="V87" i="1" s="1"/>
  <c r="U35" i="1"/>
  <c r="W35" i="1" s="1"/>
  <c r="T231" i="1"/>
  <c r="V231" i="1" s="1"/>
  <c r="U215" i="1"/>
  <c r="W215" i="1" s="1"/>
  <c r="U148" i="1"/>
  <c r="W148" i="1" s="1"/>
  <c r="U110" i="1"/>
  <c r="W110" i="1" s="1"/>
  <c r="U199" i="1"/>
  <c r="W199" i="1" s="1"/>
  <c r="U229" i="1"/>
  <c r="W229" i="1" s="1"/>
  <c r="U214" i="1"/>
  <c r="W214" i="1" s="1"/>
  <c r="U153" i="1"/>
  <c r="W153" i="1" s="1"/>
  <c r="T23" i="1"/>
  <c r="V23" i="1" s="1"/>
  <c r="U198" i="1"/>
  <c r="W198" i="1" s="1"/>
  <c r="T126" i="1"/>
  <c r="V126" i="1" s="1"/>
  <c r="U14" i="1"/>
  <c r="W14" i="1" s="1"/>
  <c r="U114" i="1"/>
  <c r="W114" i="1" s="1"/>
  <c r="U129" i="1"/>
  <c r="W129" i="1" s="1"/>
  <c r="U70" i="1"/>
  <c r="W70" i="1" s="1"/>
  <c r="U184" i="1"/>
  <c r="W184" i="1" s="1"/>
  <c r="T108" i="1"/>
  <c r="V108" i="1" s="1"/>
  <c r="U17" i="1"/>
  <c r="W17" i="1" s="1"/>
  <c r="T12" i="1"/>
  <c r="V12" i="1" s="1"/>
  <c r="U170" i="1"/>
  <c r="W170" i="1" s="1"/>
  <c r="U144" i="1"/>
  <c r="W144" i="1" s="1"/>
  <c r="U200" i="1"/>
  <c r="W200" i="1" s="1"/>
  <c r="U202" i="1"/>
  <c r="W202" i="1" s="1"/>
  <c r="U203" i="1"/>
  <c r="W203" i="1" s="1"/>
  <c r="O198" i="1"/>
  <c r="T200" i="1"/>
  <c r="V200" i="1" s="1"/>
  <c r="T199" i="1"/>
  <c r="V199" i="1" s="1"/>
  <c r="T203" i="1"/>
  <c r="V203" i="1" s="1"/>
  <c r="T198" i="1"/>
  <c r="V198" i="1" s="1"/>
  <c r="K23" i="2"/>
  <c r="H23" i="2" s="1"/>
  <c r="E66" i="2" s="1"/>
  <c r="A27" i="2" s="1"/>
  <c r="E21" i="3"/>
  <c r="D21" i="3"/>
  <c r="C21" i="3"/>
  <c r="N22" i="3"/>
  <c r="F20" i="3"/>
  <c r="N20" i="3"/>
  <c r="B22" i="3"/>
  <c r="K20" i="3"/>
  <c r="I20" i="3"/>
  <c r="W20" i="3"/>
  <c r="B55" i="3"/>
  <c r="B57" i="3" s="1"/>
  <c r="B61" i="3" s="1"/>
  <c r="B41" i="3"/>
  <c r="J40" i="3"/>
  <c r="H39" i="3" s="1"/>
  <c r="B44" i="3"/>
  <c r="B47" i="3" s="1"/>
  <c r="E20" i="3"/>
  <c r="J20" i="3" s="1"/>
  <c r="A22" i="3"/>
  <c r="C22" i="3" s="1"/>
  <c r="W21" i="3" s="1"/>
  <c r="G71" i="2"/>
  <c r="J74" i="2" s="1"/>
  <c r="G38" i="2"/>
  <c r="G42" i="2" s="1"/>
  <c r="A26" i="2"/>
  <c r="C71" i="2"/>
  <c r="C70" i="2"/>
  <c r="BO116" i="1"/>
  <c r="AH116" i="1"/>
  <c r="AC116" i="1"/>
  <c r="BA116" i="1"/>
  <c r="BU116" i="1" s="1"/>
  <c r="BU117" i="1" s="1"/>
  <c r="AX116" i="1"/>
  <c r="Z230" i="1"/>
  <c r="AA230" i="1" s="1"/>
  <c r="Q235" i="1"/>
  <c r="Z231" i="1"/>
  <c r="AA231" i="1" s="1"/>
  <c r="Z234" i="1"/>
  <c r="AA234" i="1" s="1"/>
  <c r="Z233" i="1"/>
  <c r="Z229" i="1"/>
  <c r="AA229" i="1" s="1"/>
  <c r="O134" i="1"/>
  <c r="AI134" i="1"/>
  <c r="AE134" i="1"/>
  <c r="R134" i="1"/>
  <c r="AE57" i="1"/>
  <c r="AE73" i="1" s="1"/>
  <c r="M73" i="1"/>
  <c r="R57" i="1"/>
  <c r="O57" i="1"/>
  <c r="O73" i="1" s="1"/>
  <c r="AI57" i="1"/>
  <c r="U82" i="1"/>
  <c r="W82" i="1" s="1"/>
  <c r="T82" i="1"/>
  <c r="V82" i="1" s="1"/>
  <c r="U104" i="1"/>
  <c r="W104" i="1" s="1"/>
  <c r="T104" i="1"/>
  <c r="V104" i="1" s="1"/>
  <c r="AI47" i="1"/>
  <c r="AE47" i="1"/>
  <c r="R47" i="1"/>
  <c r="O47" i="1"/>
  <c r="U38" i="1"/>
  <c r="W38" i="1" s="1"/>
  <c r="T38" i="1"/>
  <c r="V38" i="1" s="1"/>
  <c r="AI188" i="1"/>
  <c r="O188" i="1"/>
  <c r="AE188" i="1"/>
  <c r="R188" i="1"/>
  <c r="U188" i="1" s="1"/>
  <c r="W188" i="1" s="1"/>
  <c r="O113" i="1"/>
  <c r="U126" i="1"/>
  <c r="W126" i="1" s="1"/>
  <c r="U92" i="1"/>
  <c r="W92" i="1" s="1"/>
  <c r="T92" i="1"/>
  <c r="V92" i="1" s="1"/>
  <c r="U41" i="1"/>
  <c r="W41" i="1" s="1"/>
  <c r="T41" i="1"/>
  <c r="V41" i="1" s="1"/>
  <c r="O102" i="1"/>
  <c r="O116" i="1" s="1"/>
  <c r="P116" i="1" s="1"/>
  <c r="Z113" i="1" s="1"/>
  <c r="AA113" i="1" s="1"/>
  <c r="U36" i="1"/>
  <c r="W36" i="1" s="1"/>
  <c r="T36" i="1"/>
  <c r="V36" i="1" s="1"/>
  <c r="T63" i="1"/>
  <c r="V63" i="1" s="1"/>
  <c r="U63" i="1"/>
  <c r="W63" i="1" s="1"/>
  <c r="O36" i="1"/>
  <c r="R267" i="1"/>
  <c r="AI267" i="1"/>
  <c r="M271" i="1"/>
  <c r="AE267" i="1"/>
  <c r="AE271" i="1" s="1"/>
  <c r="O267" i="1"/>
  <c r="O271" i="1" s="1"/>
  <c r="P281" i="1"/>
  <c r="U268" i="1"/>
  <c r="W268" i="1" s="1"/>
  <c r="T268" i="1"/>
  <c r="V268" i="1" s="1"/>
  <c r="U201" i="1"/>
  <c r="W201" i="1" s="1"/>
  <c r="T201" i="1"/>
  <c r="V201" i="1" s="1"/>
  <c r="T145" i="1"/>
  <c r="V145" i="1" s="1"/>
  <c r="U145" i="1"/>
  <c r="W145" i="1" s="1"/>
  <c r="O145" i="1"/>
  <c r="O88" i="1"/>
  <c r="U42" i="1"/>
  <c r="W42" i="1" s="1"/>
  <c r="T42" i="1"/>
  <c r="V42" i="1" s="1"/>
  <c r="AI48" i="1"/>
  <c r="AE48" i="1"/>
  <c r="AA48" i="1"/>
  <c r="R48" i="1"/>
  <c r="O48" i="1"/>
  <c r="R279" i="1"/>
  <c r="AE279" i="1"/>
  <c r="O279" i="1"/>
  <c r="AI279" i="1"/>
  <c r="U183" i="1"/>
  <c r="W183" i="1" s="1"/>
  <c r="T183" i="1"/>
  <c r="V183" i="1" s="1"/>
  <c r="O206" i="1"/>
  <c r="P206" i="1" s="1"/>
  <c r="Z205" i="1" s="1"/>
  <c r="AA205" i="1" s="1"/>
  <c r="T103" i="1"/>
  <c r="V103" i="1" s="1"/>
  <c r="U88" i="1"/>
  <c r="W88" i="1" s="1"/>
  <c r="O123" i="1"/>
  <c r="O136" i="1" s="1"/>
  <c r="P136" i="1" s="1"/>
  <c r="AI123" i="1"/>
  <c r="AE123" i="1"/>
  <c r="AE136" i="1" s="1"/>
  <c r="M136" i="1"/>
  <c r="R123" i="1"/>
  <c r="T64" i="1"/>
  <c r="V64" i="1" s="1"/>
  <c r="U34" i="1"/>
  <c r="W34" i="1" s="1"/>
  <c r="T34" i="1"/>
  <c r="V34" i="1" s="1"/>
  <c r="U45" i="1"/>
  <c r="W45" i="1" s="1"/>
  <c r="T45" i="1"/>
  <c r="V45" i="1" s="1"/>
  <c r="U20" i="1"/>
  <c r="W20" i="1" s="1"/>
  <c r="R50" i="1"/>
  <c r="AD50" i="1"/>
  <c r="AF50" i="1" s="1"/>
  <c r="T60" i="1"/>
  <c r="V60" i="1" s="1"/>
  <c r="U46" i="1"/>
  <c r="W46" i="1" s="1"/>
  <c r="O59" i="1"/>
  <c r="AE59" i="1"/>
  <c r="AA59" i="1"/>
  <c r="AI59" i="1"/>
  <c r="R59" i="1"/>
  <c r="U228" i="1"/>
  <c r="W228" i="1" s="1"/>
  <c r="T228" i="1"/>
  <c r="V228" i="1" s="1"/>
  <c r="AI217" i="1"/>
  <c r="R217" i="1"/>
  <c r="AE217" i="1"/>
  <c r="AA217" i="1"/>
  <c r="O217" i="1"/>
  <c r="Z232" i="1"/>
  <c r="R281" i="1"/>
  <c r="AD281" i="1"/>
  <c r="AF281" i="1" s="1"/>
  <c r="AD206" i="1"/>
  <c r="AF206" i="1" s="1"/>
  <c r="R206" i="1"/>
  <c r="U186" i="1"/>
  <c r="W186" i="1" s="1"/>
  <c r="T186" i="1"/>
  <c r="V186" i="1" s="1"/>
  <c r="U147" i="1"/>
  <c r="W147" i="1" s="1"/>
  <c r="T147" i="1"/>
  <c r="V147" i="1" s="1"/>
  <c r="U135" i="1"/>
  <c r="W135" i="1" s="1"/>
  <c r="T135" i="1"/>
  <c r="V135" i="1" s="1"/>
  <c r="T80" i="1"/>
  <c r="V80" i="1" s="1"/>
  <c r="T50" i="1"/>
  <c r="V50" i="1" s="1"/>
  <c r="U50" i="1"/>
  <c r="W50" i="1" s="1"/>
  <c r="Q50" i="1"/>
  <c r="Z45" i="1"/>
  <c r="AA45" i="1" s="1"/>
  <c r="Z44" i="1"/>
  <c r="AA44" i="1" s="1"/>
  <c r="AD116" i="1"/>
  <c r="R116" i="1"/>
  <c r="AI256" i="1"/>
  <c r="O256" i="1"/>
  <c r="AE256" i="1"/>
  <c r="R256" i="1"/>
  <c r="R232" i="1"/>
  <c r="U232" i="1" s="1"/>
  <c r="W232" i="1" s="1"/>
  <c r="AI232" i="1"/>
  <c r="O232" i="1"/>
  <c r="AE232" i="1"/>
  <c r="AA232" i="1"/>
  <c r="U205" i="1"/>
  <c r="W205" i="1" s="1"/>
  <c r="T205" i="1"/>
  <c r="V205" i="1" s="1"/>
  <c r="Z218" i="1"/>
  <c r="AA218" i="1" s="1"/>
  <c r="T168" i="1"/>
  <c r="V168" i="1" s="1"/>
  <c r="U168" i="1"/>
  <c r="W168" i="1" s="1"/>
  <c r="U105" i="1"/>
  <c r="W105" i="1" s="1"/>
  <c r="T105" i="1"/>
  <c r="V105" i="1" s="1"/>
  <c r="Z107" i="1"/>
  <c r="AA107" i="1" s="1"/>
  <c r="U102" i="1"/>
  <c r="W102" i="1" s="1"/>
  <c r="T102" i="1"/>
  <c r="V102" i="1" s="1"/>
  <c r="U25" i="1"/>
  <c r="W25" i="1" s="1"/>
  <c r="T25" i="1"/>
  <c r="V25" i="1" s="1"/>
  <c r="U18" i="1"/>
  <c r="W18" i="1" s="1"/>
  <c r="T18" i="1"/>
  <c r="V18" i="1" s="1"/>
  <c r="T33" i="1"/>
  <c r="V33" i="1" s="1"/>
  <c r="U37" i="1"/>
  <c r="W37" i="1" s="1"/>
  <c r="T44" i="1"/>
  <c r="V44" i="1" s="1"/>
  <c r="U44" i="1"/>
  <c r="W44" i="1" s="1"/>
  <c r="T62" i="1"/>
  <c r="V62" i="1" s="1"/>
  <c r="O34" i="1"/>
  <c r="O258" i="1"/>
  <c r="T218" i="1"/>
  <c r="V218" i="1" s="1"/>
  <c r="U218" i="1"/>
  <c r="W218" i="1" s="1"/>
  <c r="T259" i="1"/>
  <c r="V259" i="1" s="1"/>
  <c r="U259" i="1"/>
  <c r="W259" i="1" s="1"/>
  <c r="U131" i="1"/>
  <c r="W131" i="1" s="1"/>
  <c r="T131" i="1"/>
  <c r="V131" i="1" s="1"/>
  <c r="T90" i="1"/>
  <c r="V90" i="1" s="1"/>
  <c r="U90" i="1"/>
  <c r="W90" i="1" s="1"/>
  <c r="Z109" i="1"/>
  <c r="T132" i="1"/>
  <c r="V132" i="1" s="1"/>
  <c r="U132" i="1"/>
  <c r="W132" i="1" s="1"/>
  <c r="Z105" i="1"/>
  <c r="AA105" i="1" s="1"/>
  <c r="U107" i="1"/>
  <c r="W107" i="1" s="1"/>
  <c r="T107" i="1"/>
  <c r="V107" i="1" s="1"/>
  <c r="U155" i="1"/>
  <c r="W155" i="1" s="1"/>
  <c r="T155" i="1"/>
  <c r="V155" i="1" s="1"/>
  <c r="Q155" i="1"/>
  <c r="Z146" i="1"/>
  <c r="AA146" i="1" s="1"/>
  <c r="Z148" i="1"/>
  <c r="AA148" i="1" s="1"/>
  <c r="Z143" i="1"/>
  <c r="AA143" i="1" s="1"/>
  <c r="AA155" i="1" s="1"/>
  <c r="Z152" i="1"/>
  <c r="AA152" i="1" s="1"/>
  <c r="U91" i="1"/>
  <c r="W91" i="1" s="1"/>
  <c r="T91" i="1"/>
  <c r="V91" i="1" s="1"/>
  <c r="T14" i="1"/>
  <c r="V14" i="1" s="1"/>
  <c r="Z37" i="1"/>
  <c r="AA37" i="1" s="1"/>
  <c r="AE151" i="1"/>
  <c r="AA151" i="1"/>
  <c r="R151" i="1"/>
  <c r="O151" i="1"/>
  <c r="AI151" i="1"/>
  <c r="R9" i="1"/>
  <c r="U9" i="1" s="1"/>
  <c r="W9" i="1" s="1"/>
  <c r="AE9" i="1"/>
  <c r="O9" i="1"/>
  <c r="AI9" i="1"/>
  <c r="T269" i="1"/>
  <c r="V269" i="1" s="1"/>
  <c r="AD235" i="1"/>
  <c r="R235" i="1"/>
  <c r="U235" i="1" s="1"/>
  <c r="W235" i="1" s="1"/>
  <c r="BM155" i="1"/>
  <c r="T182" i="1"/>
  <c r="V182" i="1" s="1"/>
  <c r="U182" i="1"/>
  <c r="W182" i="1" s="1"/>
  <c r="Z104" i="1"/>
  <c r="AA104" i="1" s="1"/>
  <c r="O18" i="1"/>
  <c r="T61" i="1"/>
  <c r="V61" i="1" s="1"/>
  <c r="U19" i="1"/>
  <c r="W19" i="1" s="1"/>
  <c r="T19" i="1"/>
  <c r="V19" i="1" s="1"/>
  <c r="U66" i="1"/>
  <c r="W66" i="1" s="1"/>
  <c r="T66" i="1"/>
  <c r="V66" i="1" s="1"/>
  <c r="AA233" i="1"/>
  <c r="R233" i="1"/>
  <c r="T233" i="1" s="1"/>
  <c r="V233" i="1" s="1"/>
  <c r="AI233" i="1"/>
  <c r="AE233" i="1"/>
  <c r="O233" i="1"/>
  <c r="U245" i="1"/>
  <c r="W245" i="1" s="1"/>
  <c r="T245" i="1"/>
  <c r="V245" i="1" s="1"/>
  <c r="U234" i="1"/>
  <c r="W234" i="1" s="1"/>
  <c r="T234" i="1"/>
  <c r="V234" i="1" s="1"/>
  <c r="AF235" i="1"/>
  <c r="T202" i="1"/>
  <c r="V202" i="1" s="1"/>
  <c r="O180" i="1"/>
  <c r="O190" i="1" s="1"/>
  <c r="P190" i="1" s="1"/>
  <c r="Z182" i="1" s="1"/>
  <c r="AA182" i="1" s="1"/>
  <c r="M190" i="1"/>
  <c r="AI180" i="1"/>
  <c r="AE180" i="1"/>
  <c r="AE190" i="1" s="1"/>
  <c r="R180" i="1"/>
  <c r="T214" i="1"/>
  <c r="V214" i="1" s="1"/>
  <c r="M173" i="1"/>
  <c r="R162" i="1"/>
  <c r="T162" i="1" s="1"/>
  <c r="V162" i="1" s="1"/>
  <c r="O162" i="1"/>
  <c r="O173" i="1" s="1"/>
  <c r="P173" i="1" s="1"/>
  <c r="Z171" i="1" s="1"/>
  <c r="AA171" i="1" s="1"/>
  <c r="AE162" i="1"/>
  <c r="AE173" i="1" s="1"/>
  <c r="AI162" i="1"/>
  <c r="Z132" i="1"/>
  <c r="AA132" i="1" s="1"/>
  <c r="AD155" i="1"/>
  <c r="AF155" i="1" s="1"/>
  <c r="R155" i="1"/>
  <c r="R61" i="1"/>
  <c r="U61" i="1" s="1"/>
  <c r="W61" i="1" s="1"/>
  <c r="O61" i="1"/>
  <c r="AI61" i="1"/>
  <c r="AE61" i="1"/>
  <c r="O63" i="1"/>
  <c r="U12" i="1"/>
  <c r="W12" i="1" s="1"/>
  <c r="U163" i="1"/>
  <c r="W163" i="1" s="1"/>
  <c r="T163" i="1"/>
  <c r="V163" i="1" s="1"/>
  <c r="R181" i="1"/>
  <c r="O181" i="1"/>
  <c r="AI181" i="1"/>
  <c r="AE181" i="1"/>
  <c r="R127" i="1"/>
  <c r="AI127" i="1"/>
  <c r="O127" i="1"/>
  <c r="AE127" i="1"/>
  <c r="O67" i="1"/>
  <c r="AI67" i="1"/>
  <c r="AE67" i="1"/>
  <c r="R67" i="1"/>
  <c r="R80" i="1"/>
  <c r="U80" i="1" s="1"/>
  <c r="W80" i="1" s="1"/>
  <c r="AE80" i="1"/>
  <c r="AE95" i="1" s="1"/>
  <c r="M95" i="1"/>
  <c r="AI80" i="1"/>
  <c r="O80" i="1"/>
  <c r="O95" i="1" s="1"/>
  <c r="P95" i="1" s="1"/>
  <c r="Z94" i="1" s="1"/>
  <c r="AA94" i="1" s="1"/>
  <c r="T10" i="1"/>
  <c r="V10" i="1" s="1"/>
  <c r="U10" i="1"/>
  <c r="W10" i="1" s="1"/>
  <c r="U65" i="1"/>
  <c r="W65" i="1" s="1"/>
  <c r="T65" i="1"/>
  <c r="V65" i="1" s="1"/>
  <c r="P26" i="1"/>
  <c r="Z170" i="1"/>
  <c r="AA170" i="1" s="1"/>
  <c r="U280" i="1"/>
  <c r="W280" i="1" s="1"/>
  <c r="T280" i="1"/>
  <c r="V280" i="1" s="1"/>
  <c r="BM271" i="1"/>
  <c r="AD290" i="1"/>
  <c r="R290" i="1"/>
  <c r="Z167" i="1"/>
  <c r="AA167" i="1" s="1"/>
  <c r="U146" i="1"/>
  <c r="W146" i="1" s="1"/>
  <c r="T146" i="1"/>
  <c r="V146" i="1" s="1"/>
  <c r="U162" i="1"/>
  <c r="W162" i="1" s="1"/>
  <c r="O205" i="1"/>
  <c r="U185" i="1"/>
  <c r="W185" i="1" s="1"/>
  <c r="T185" i="1"/>
  <c r="V185" i="1" s="1"/>
  <c r="Z169" i="1"/>
  <c r="AA169" i="1" s="1"/>
  <c r="O182" i="1"/>
  <c r="AI124" i="1"/>
  <c r="R124" i="1"/>
  <c r="U124" i="1" s="1"/>
  <c r="W124" i="1" s="1"/>
  <c r="AE124" i="1"/>
  <c r="O124" i="1"/>
  <c r="T94" i="1"/>
  <c r="V94" i="1" s="1"/>
  <c r="U94" i="1"/>
  <c r="W94" i="1" s="1"/>
  <c r="O93" i="1"/>
  <c r="Z129" i="1"/>
  <c r="AA129" i="1" s="1"/>
  <c r="U72" i="1"/>
  <c r="W72" i="1" s="1"/>
  <c r="Z47" i="1"/>
  <c r="AA47" i="1" s="1"/>
  <c r="T8" i="1"/>
  <c r="V8" i="1" s="1"/>
  <c r="Z43" i="1"/>
  <c r="AA43" i="1" s="1"/>
  <c r="U279" i="1"/>
  <c r="W279" i="1" s="1"/>
  <c r="T279" i="1"/>
  <c r="V279" i="1" s="1"/>
  <c r="T244" i="1"/>
  <c r="V244" i="1" s="1"/>
  <c r="U244" i="1"/>
  <c r="W244" i="1" s="1"/>
  <c r="Z166" i="1"/>
  <c r="AA166" i="1" s="1"/>
  <c r="AI242" i="1"/>
  <c r="AE242" i="1"/>
  <c r="AE248" i="1" s="1"/>
  <c r="R242" i="1"/>
  <c r="T242" i="1" s="1"/>
  <c r="V242" i="1" s="1"/>
  <c r="O242" i="1"/>
  <c r="O248" i="1" s="1"/>
  <c r="M248" i="1"/>
  <c r="U169" i="1"/>
  <c r="W169" i="1" s="1"/>
  <c r="T169" i="1"/>
  <c r="V169" i="1" s="1"/>
  <c r="T171" i="1"/>
  <c r="V171" i="1" s="1"/>
  <c r="U171" i="1"/>
  <c r="W171" i="1" s="1"/>
  <c r="T150" i="1"/>
  <c r="V150" i="1" s="1"/>
  <c r="T154" i="1"/>
  <c r="V154" i="1" s="1"/>
  <c r="U113" i="1"/>
  <c r="W113" i="1" s="1"/>
  <c r="T113" i="1"/>
  <c r="V113" i="1" s="1"/>
  <c r="T84" i="1"/>
  <c r="V84" i="1" s="1"/>
  <c r="U84" i="1"/>
  <c r="W84" i="1" s="1"/>
  <c r="U43" i="1"/>
  <c r="W43" i="1" s="1"/>
  <c r="T43" i="1"/>
  <c r="V43" i="1" s="1"/>
  <c r="O105" i="1"/>
  <c r="Z128" i="1"/>
  <c r="AA128" i="1" s="1"/>
  <c r="U16" i="1"/>
  <c r="W16" i="1" s="1"/>
  <c r="T16" i="1"/>
  <c r="V16" i="1" s="1"/>
  <c r="Z9" i="1"/>
  <c r="AA9" i="1" s="1"/>
  <c r="T39" i="1"/>
  <c r="V39" i="1" s="1"/>
  <c r="Z11" i="1"/>
  <c r="AA11" i="1" s="1"/>
  <c r="R26" i="1"/>
  <c r="AD26" i="1"/>
  <c r="AF26" i="1" s="1"/>
  <c r="Z228" i="1"/>
  <c r="AA228" i="1" s="1"/>
  <c r="AA235" i="1" s="1"/>
  <c r="Z279" i="1"/>
  <c r="AA279" i="1" s="1"/>
  <c r="Z154" i="1"/>
  <c r="AA154" i="1" s="1"/>
  <c r="O154" i="1"/>
  <c r="U164" i="1"/>
  <c r="W164" i="1" s="1"/>
  <c r="T164" i="1"/>
  <c r="V164" i="1" s="1"/>
  <c r="AI166" i="1"/>
  <c r="R166" i="1"/>
  <c r="O166" i="1"/>
  <c r="AE166" i="1"/>
  <c r="U152" i="1"/>
  <c r="W152" i="1" s="1"/>
  <c r="T152" i="1"/>
  <c r="V152" i="1" s="1"/>
  <c r="O164" i="1"/>
  <c r="T109" i="1"/>
  <c r="V109" i="1" s="1"/>
  <c r="O107" i="1"/>
  <c r="Z84" i="1"/>
  <c r="AA84" i="1" s="1"/>
  <c r="O84" i="1"/>
  <c r="T133" i="1"/>
  <c r="V133" i="1" s="1"/>
  <c r="AI13" i="1"/>
  <c r="AE13" i="1"/>
  <c r="O13" i="1"/>
  <c r="R13" i="1"/>
  <c r="T13" i="1" s="1"/>
  <c r="V13" i="1" s="1"/>
  <c r="U11" i="1"/>
  <c r="W11" i="1" s="1"/>
  <c r="T11" i="1"/>
  <c r="V11" i="1" s="1"/>
  <c r="Z42" i="1"/>
  <c r="AA42" i="1" s="1"/>
  <c r="T246" i="1"/>
  <c r="V246" i="1" s="1"/>
  <c r="U231" i="1"/>
  <c r="W231" i="1" s="1"/>
  <c r="U219" i="1"/>
  <c r="W219" i="1" s="1"/>
  <c r="T219" i="1"/>
  <c r="V219" i="1" s="1"/>
  <c r="Q221" i="1"/>
  <c r="Z213" i="1"/>
  <c r="AA213" i="1" s="1"/>
  <c r="AA221" i="1" s="1"/>
  <c r="T221" i="1"/>
  <c r="V221" i="1" s="1"/>
  <c r="AF290" i="1"/>
  <c r="Z215" i="1"/>
  <c r="AA215" i="1" s="1"/>
  <c r="T189" i="1"/>
  <c r="V189" i="1" s="1"/>
  <c r="U213" i="1"/>
  <c r="W213" i="1" s="1"/>
  <c r="T213" i="1"/>
  <c r="V213" i="1" s="1"/>
  <c r="O259" i="1"/>
  <c r="O172" i="1"/>
  <c r="AI172" i="1"/>
  <c r="AE172" i="1"/>
  <c r="R172" i="1"/>
  <c r="O153" i="1"/>
  <c r="T144" i="1"/>
  <c r="V144" i="1" s="1"/>
  <c r="T130" i="1"/>
  <c r="V130" i="1" s="1"/>
  <c r="U130" i="1"/>
  <c r="W130" i="1" s="1"/>
  <c r="T114" i="1"/>
  <c r="V114" i="1" s="1"/>
  <c r="O132" i="1"/>
  <c r="R109" i="1"/>
  <c r="U109" i="1" s="1"/>
  <c r="W109" i="1" s="1"/>
  <c r="O109" i="1"/>
  <c r="AI109" i="1"/>
  <c r="AE109" i="1"/>
  <c r="AA109" i="1"/>
  <c r="O104" i="1"/>
  <c r="O186" i="1"/>
  <c r="T93" i="1"/>
  <c r="V93" i="1" s="1"/>
  <c r="U111" i="1"/>
  <c r="W111" i="1" s="1"/>
  <c r="T69" i="1"/>
  <c r="V69" i="1" s="1"/>
  <c r="U69" i="1"/>
  <c r="W69" i="1" s="1"/>
  <c r="T21" i="1"/>
  <c r="V21" i="1" s="1"/>
  <c r="Z35" i="1"/>
  <c r="AA35" i="1" s="1"/>
  <c r="T70" i="1"/>
  <c r="V70" i="1" s="1"/>
  <c r="Z41" i="1"/>
  <c r="AA41" i="1" s="1"/>
  <c r="Z33" i="1"/>
  <c r="AA33" i="1" s="1"/>
  <c r="AA50" i="1" s="1"/>
  <c r="T40" i="1"/>
  <c r="V40" i="1" s="1"/>
  <c r="U40" i="1"/>
  <c r="W40" i="1" s="1"/>
  <c r="AF116" i="1"/>
  <c r="AI289" i="1"/>
  <c r="R289" i="1"/>
  <c r="O289" i="1"/>
  <c r="AE289" i="1"/>
  <c r="AI255" i="1"/>
  <c r="M260" i="1"/>
  <c r="O255" i="1"/>
  <c r="O260" i="1" s="1"/>
  <c r="P260" i="1" s="1"/>
  <c r="Z259" i="1" s="1"/>
  <c r="AA259" i="1" s="1"/>
  <c r="AE255" i="1"/>
  <c r="AE260" i="1" s="1"/>
  <c r="R255" i="1"/>
  <c r="U243" i="1"/>
  <c r="W243" i="1" s="1"/>
  <c r="P290" i="1"/>
  <c r="O201" i="1"/>
  <c r="Z188" i="1"/>
  <c r="AA188" i="1" s="1"/>
  <c r="AD221" i="1"/>
  <c r="AF221" i="1" s="1"/>
  <c r="R221" i="1"/>
  <c r="U221" i="1" s="1"/>
  <c r="W221" i="1" s="1"/>
  <c r="U149" i="1"/>
  <c r="W149" i="1" s="1"/>
  <c r="T149" i="1"/>
  <c r="V149" i="1" s="1"/>
  <c r="O187" i="1"/>
  <c r="U57" i="1"/>
  <c r="W57" i="1" s="1"/>
  <c r="T57" i="1"/>
  <c r="V57" i="1" s="1"/>
  <c r="Z10" i="1"/>
  <c r="AA10" i="1" s="1"/>
  <c r="Z38" i="1"/>
  <c r="AA38" i="1" s="1"/>
  <c r="O92" i="1"/>
  <c r="T89" i="1"/>
  <c r="V89" i="1" s="1"/>
  <c r="Z17" i="1"/>
  <c r="AA17" i="1" s="1"/>
  <c r="O17" i="1"/>
  <c r="O70" i="1"/>
  <c r="Z49" i="1"/>
  <c r="AA49" i="1" s="1"/>
  <c r="Z39" i="1"/>
  <c r="AA39" i="1" s="1"/>
  <c r="A40" i="2" l="1"/>
  <c r="B48" i="3"/>
  <c r="I61" i="3" s="1"/>
  <c r="F45" i="3"/>
  <c r="W22" i="3"/>
  <c r="W23" i="3" s="1"/>
  <c r="W24" i="3" s="1"/>
  <c r="I21" i="3"/>
  <c r="I25" i="3"/>
  <c r="C55" i="3"/>
  <c r="C57" i="3" s="1"/>
  <c r="C61" i="3" s="1"/>
  <c r="K21" i="3"/>
  <c r="J21" i="3"/>
  <c r="J76" i="2"/>
  <c r="K74" i="2"/>
  <c r="K76" i="2" s="1"/>
  <c r="AD271" i="1"/>
  <c r="R271" i="1"/>
  <c r="T67" i="1"/>
  <c r="V67" i="1" s="1"/>
  <c r="U67" i="1"/>
  <c r="W67" i="1" s="1"/>
  <c r="U256" i="1"/>
  <c r="W256" i="1" s="1"/>
  <c r="T256" i="1"/>
  <c r="V256" i="1" s="1"/>
  <c r="U217" i="1"/>
  <c r="W217" i="1" s="1"/>
  <c r="T217" i="1"/>
  <c r="V217" i="1" s="1"/>
  <c r="Z88" i="1"/>
  <c r="AA88" i="1" s="1"/>
  <c r="Z92" i="1"/>
  <c r="AA92" i="1" s="1"/>
  <c r="BO235" i="1"/>
  <c r="AX235" i="1"/>
  <c r="AH235" i="1"/>
  <c r="AC235" i="1"/>
  <c r="AG235" i="1" s="1"/>
  <c r="BA235" i="1"/>
  <c r="BU235" i="1" s="1"/>
  <c r="BU236" i="1" s="1"/>
  <c r="Z82" i="1"/>
  <c r="AA82" i="1" s="1"/>
  <c r="Z204" i="1"/>
  <c r="AA204" i="1" s="1"/>
  <c r="Z201" i="1"/>
  <c r="AA201" i="1" s="1"/>
  <c r="U267" i="1"/>
  <c r="W267" i="1" s="1"/>
  <c r="T267" i="1"/>
  <c r="V267" i="1" s="1"/>
  <c r="R260" i="1"/>
  <c r="AD260" i="1"/>
  <c r="U26" i="1"/>
  <c r="W26" i="1" s="1"/>
  <c r="Z22" i="1"/>
  <c r="AA22" i="1" s="1"/>
  <c r="T26" i="1"/>
  <c r="V26" i="1" s="1"/>
  <c r="Q26" i="1"/>
  <c r="Z8" i="1"/>
  <c r="AA8" i="1" s="1"/>
  <c r="AA26" i="1" s="1"/>
  <c r="Z24" i="1"/>
  <c r="AA24" i="1" s="1"/>
  <c r="Z14" i="1"/>
  <c r="AA14" i="1" s="1"/>
  <c r="Z20" i="1"/>
  <c r="AA20" i="1" s="1"/>
  <c r="Z16" i="1"/>
  <c r="AA16" i="1" s="1"/>
  <c r="Z13" i="1"/>
  <c r="AA13" i="1" s="1"/>
  <c r="Z21" i="1"/>
  <c r="AA21" i="1" s="1"/>
  <c r="Z15" i="1"/>
  <c r="AA15" i="1" s="1"/>
  <c r="Z23" i="1"/>
  <c r="AA23" i="1" s="1"/>
  <c r="Z25" i="1"/>
  <c r="AA25" i="1" s="1"/>
  <c r="T181" i="1"/>
  <c r="V181" i="1" s="1"/>
  <c r="U181" i="1"/>
  <c r="W181" i="1" s="1"/>
  <c r="AF173" i="1"/>
  <c r="U151" i="1"/>
  <c r="W151" i="1" s="1"/>
  <c r="T151" i="1"/>
  <c r="V151" i="1" s="1"/>
  <c r="Z93" i="1"/>
  <c r="AA93" i="1" s="1"/>
  <c r="Z258" i="1"/>
  <c r="AA258" i="1" s="1"/>
  <c r="U13" i="1"/>
  <c r="W13" i="1" s="1"/>
  <c r="T173" i="1"/>
  <c r="V173" i="1" s="1"/>
  <c r="Q173" i="1"/>
  <c r="Z162" i="1"/>
  <c r="AA162" i="1" s="1"/>
  <c r="AA173" i="1" s="1"/>
  <c r="Z163" i="1"/>
  <c r="AA163" i="1" s="1"/>
  <c r="Z172" i="1"/>
  <c r="AA172" i="1" s="1"/>
  <c r="Z168" i="1"/>
  <c r="AA168" i="1" s="1"/>
  <c r="Z18" i="1"/>
  <c r="AA18" i="1" s="1"/>
  <c r="T289" i="1"/>
  <c r="V289" i="1" s="1"/>
  <c r="U289" i="1"/>
  <c r="W289" i="1" s="1"/>
  <c r="U242" i="1"/>
  <c r="W242" i="1" s="1"/>
  <c r="U260" i="1"/>
  <c r="W260" i="1" s="1"/>
  <c r="Q260" i="1"/>
  <c r="Z257" i="1"/>
  <c r="AA257" i="1" s="1"/>
  <c r="T260" i="1"/>
  <c r="V260" i="1" s="1"/>
  <c r="Z256" i="1"/>
  <c r="AA256" i="1" s="1"/>
  <c r="Z255" i="1"/>
  <c r="AA255" i="1" s="1"/>
  <c r="AA260" i="1" s="1"/>
  <c r="T9" i="1"/>
  <c r="V9" i="1" s="1"/>
  <c r="Z19" i="1"/>
  <c r="AA19" i="1" s="1"/>
  <c r="R173" i="1"/>
  <c r="U173" i="1" s="1"/>
  <c r="W173" i="1" s="1"/>
  <c r="AD173" i="1"/>
  <c r="U233" i="1"/>
  <c r="W233" i="1" s="1"/>
  <c r="T59" i="1"/>
  <c r="V59" i="1" s="1"/>
  <c r="U59" i="1"/>
  <c r="W59" i="1" s="1"/>
  <c r="T123" i="1"/>
  <c r="V123" i="1" s="1"/>
  <c r="U123" i="1"/>
  <c r="W123" i="1" s="1"/>
  <c r="AD136" i="1"/>
  <c r="R136" i="1"/>
  <c r="Z187" i="1"/>
  <c r="AA187" i="1" s="1"/>
  <c r="AF271" i="1"/>
  <c r="T172" i="1"/>
  <c r="V172" i="1" s="1"/>
  <c r="U172" i="1"/>
  <c r="W172" i="1" s="1"/>
  <c r="Z164" i="1"/>
  <c r="AA164" i="1" s="1"/>
  <c r="Z185" i="1"/>
  <c r="AA185" i="1" s="1"/>
  <c r="Z183" i="1"/>
  <c r="AA183" i="1" s="1"/>
  <c r="T235" i="1"/>
  <c r="V235" i="1" s="1"/>
  <c r="AD248" i="1"/>
  <c r="R248" i="1"/>
  <c r="U180" i="1"/>
  <c r="W180" i="1" s="1"/>
  <c r="T180" i="1"/>
  <c r="V180" i="1" s="1"/>
  <c r="T232" i="1"/>
  <c r="V232" i="1" s="1"/>
  <c r="AF136" i="1"/>
  <c r="T48" i="1"/>
  <c r="V48" i="1" s="1"/>
  <c r="U48" i="1"/>
  <c r="W48" i="1" s="1"/>
  <c r="Q116" i="1"/>
  <c r="Z112" i="1"/>
  <c r="AA112" i="1" s="1"/>
  <c r="T116" i="1"/>
  <c r="V116" i="1" s="1"/>
  <c r="U116" i="1"/>
  <c r="W116" i="1" s="1"/>
  <c r="Z103" i="1"/>
  <c r="AA103" i="1" s="1"/>
  <c r="Z115" i="1"/>
  <c r="AA115" i="1" s="1"/>
  <c r="Z108" i="1"/>
  <c r="AA108" i="1" s="1"/>
  <c r="Z110" i="1"/>
  <c r="AA110" i="1" s="1"/>
  <c r="Z114" i="1"/>
  <c r="AA114" i="1" s="1"/>
  <c r="Z111" i="1"/>
  <c r="AA111" i="1" s="1"/>
  <c r="Z106" i="1"/>
  <c r="AA106" i="1" s="1"/>
  <c r="T188" i="1"/>
  <c r="V188" i="1" s="1"/>
  <c r="P73" i="1"/>
  <c r="U290" i="1"/>
  <c r="W290" i="1" s="1"/>
  <c r="T290" i="1"/>
  <c r="V290" i="1" s="1"/>
  <c r="Q290" i="1"/>
  <c r="Z289" i="1"/>
  <c r="AA289" i="1" s="1"/>
  <c r="Z288" i="1"/>
  <c r="AA288" i="1" s="1"/>
  <c r="AA290" i="1" s="1"/>
  <c r="AC50" i="1"/>
  <c r="AG50" i="1" s="1"/>
  <c r="AH50" i="1"/>
  <c r="AX50" i="1"/>
  <c r="BO50" i="1"/>
  <c r="BA50" i="1"/>
  <c r="BU50" i="1" s="1"/>
  <c r="BU51" i="1" s="1"/>
  <c r="T166" i="1"/>
  <c r="V166" i="1" s="1"/>
  <c r="U166" i="1"/>
  <c r="W166" i="1" s="1"/>
  <c r="P248" i="1"/>
  <c r="AZ116" i="1"/>
  <c r="AX118" i="1"/>
  <c r="AY118" i="1" s="1"/>
  <c r="BG116" i="1"/>
  <c r="BE116" i="1"/>
  <c r="BN116" i="1" s="1"/>
  <c r="BC116" i="1"/>
  <c r="BD116" i="1" s="1"/>
  <c r="Q95" i="1"/>
  <c r="Z87" i="1"/>
  <c r="AA87" i="1" s="1"/>
  <c r="Z85" i="1"/>
  <c r="AA85" i="1" s="1"/>
  <c r="Z90" i="1"/>
  <c r="AA90" i="1" s="1"/>
  <c r="Z83" i="1"/>
  <c r="AA83" i="1" s="1"/>
  <c r="Z91" i="1"/>
  <c r="AA91" i="1" s="1"/>
  <c r="Z86" i="1"/>
  <c r="AA86" i="1" s="1"/>
  <c r="Z89" i="1"/>
  <c r="AA89" i="1" s="1"/>
  <c r="Z80" i="1"/>
  <c r="AA80" i="1" s="1"/>
  <c r="AA95" i="1" s="1"/>
  <c r="T127" i="1"/>
  <c r="V127" i="1" s="1"/>
  <c r="U127" i="1"/>
  <c r="W127" i="1" s="1"/>
  <c r="BA155" i="1"/>
  <c r="BU155" i="1" s="1"/>
  <c r="BU156" i="1" s="1"/>
  <c r="AH155" i="1"/>
  <c r="AC155" i="1"/>
  <c r="AG155" i="1" s="1"/>
  <c r="BO155" i="1"/>
  <c r="AX155" i="1"/>
  <c r="U136" i="1"/>
  <c r="W136" i="1" s="1"/>
  <c r="T136" i="1"/>
  <c r="V136" i="1" s="1"/>
  <c r="Q136" i="1"/>
  <c r="Z131" i="1"/>
  <c r="AA131" i="1" s="1"/>
  <c r="Z123" i="1"/>
  <c r="AA123" i="1" s="1"/>
  <c r="AA136" i="1" s="1"/>
  <c r="Z126" i="1"/>
  <c r="AA126" i="1" s="1"/>
  <c r="Z130" i="1"/>
  <c r="AA130" i="1" s="1"/>
  <c r="Z133" i="1"/>
  <c r="AA133" i="1" s="1"/>
  <c r="Z135" i="1"/>
  <c r="AA135" i="1" s="1"/>
  <c r="Z125" i="1"/>
  <c r="AA125" i="1" s="1"/>
  <c r="Z134" i="1"/>
  <c r="AA134" i="1" s="1"/>
  <c r="Z124" i="1"/>
  <c r="AA124" i="1" s="1"/>
  <c r="Z127" i="1"/>
  <c r="AA127" i="1" s="1"/>
  <c r="R73" i="1"/>
  <c r="AD73" i="1"/>
  <c r="T255" i="1"/>
  <c r="V255" i="1" s="1"/>
  <c r="U255" i="1"/>
  <c r="W255" i="1" s="1"/>
  <c r="AC221" i="1"/>
  <c r="AG221" i="1" s="1"/>
  <c r="AH221" i="1"/>
  <c r="BA221" i="1"/>
  <c r="BU221" i="1" s="1"/>
  <c r="BU222" i="1" s="1"/>
  <c r="AX221" i="1"/>
  <c r="BO221" i="1"/>
  <c r="AF248" i="1"/>
  <c r="T124" i="1"/>
  <c r="V124" i="1" s="1"/>
  <c r="U281" i="1"/>
  <c r="W281" i="1" s="1"/>
  <c r="T281" i="1"/>
  <c r="V281" i="1" s="1"/>
  <c r="Q281" i="1"/>
  <c r="Z278" i="1"/>
  <c r="AA278" i="1" s="1"/>
  <c r="AA281" i="1" s="1"/>
  <c r="Z280" i="1"/>
  <c r="AA280" i="1" s="1"/>
  <c r="AF73" i="1"/>
  <c r="AG116" i="1"/>
  <c r="AF260" i="1"/>
  <c r="AD190" i="1"/>
  <c r="AF190" i="1" s="1"/>
  <c r="R190" i="1"/>
  <c r="U190" i="1" s="1"/>
  <c r="W190" i="1" s="1"/>
  <c r="P271" i="1"/>
  <c r="U47" i="1"/>
  <c r="W47" i="1" s="1"/>
  <c r="T47" i="1"/>
  <c r="V47" i="1" s="1"/>
  <c r="T134" i="1"/>
  <c r="V134" i="1" s="1"/>
  <c r="U134" i="1"/>
  <c r="W134" i="1" s="1"/>
  <c r="AH114" i="1"/>
  <c r="AJ114" i="1" s="1"/>
  <c r="AH109" i="1"/>
  <c r="AJ109" i="1" s="1"/>
  <c r="AH115" i="1"/>
  <c r="AJ115" i="1" s="1"/>
  <c r="AH113" i="1"/>
  <c r="AJ113" i="1" s="1"/>
  <c r="AH106" i="1"/>
  <c r="AJ106" i="1" s="1"/>
  <c r="AH108" i="1"/>
  <c r="AJ108" i="1" s="1"/>
  <c r="AH102" i="1"/>
  <c r="AJ102" i="1" s="1"/>
  <c r="AH107" i="1"/>
  <c r="AJ107" i="1" s="1"/>
  <c r="AH104" i="1"/>
  <c r="AJ104" i="1" s="1"/>
  <c r="AH111" i="1"/>
  <c r="AJ111" i="1" s="1"/>
  <c r="AH110" i="1"/>
  <c r="AJ110" i="1" s="1"/>
  <c r="AH105" i="1"/>
  <c r="AJ105" i="1" s="1"/>
  <c r="AH112" i="1"/>
  <c r="AJ112" i="1" s="1"/>
  <c r="AH103" i="1"/>
  <c r="AJ103" i="1" s="1"/>
  <c r="U206" i="1"/>
  <c r="W206" i="1" s="1"/>
  <c r="Z198" i="1"/>
  <c r="AA198" i="1" s="1"/>
  <c r="T206" i="1"/>
  <c r="V206" i="1" s="1"/>
  <c r="Z202" i="1"/>
  <c r="AA202" i="1" s="1"/>
  <c r="Q206" i="1"/>
  <c r="Z203" i="1"/>
  <c r="AA203" i="1" s="1"/>
  <c r="Z197" i="1"/>
  <c r="AA197" i="1" s="1"/>
  <c r="Z200" i="1"/>
  <c r="AA200" i="1" s="1"/>
  <c r="Z199" i="1"/>
  <c r="AA199" i="1" s="1"/>
  <c r="AD95" i="1"/>
  <c r="AF95" i="1" s="1"/>
  <c r="R95" i="1"/>
  <c r="U95" i="1" s="1"/>
  <c r="W95" i="1" s="1"/>
  <c r="Z165" i="1"/>
  <c r="AA165" i="1" s="1"/>
  <c r="Q190" i="1"/>
  <c r="Z189" i="1"/>
  <c r="AA189" i="1" s="1"/>
  <c r="T190" i="1"/>
  <c r="V190" i="1" s="1"/>
  <c r="Z181" i="1"/>
  <c r="AA181" i="1" s="1"/>
  <c r="Z184" i="1"/>
  <c r="AA184" i="1" s="1"/>
  <c r="Z180" i="1"/>
  <c r="AA180" i="1" s="1"/>
  <c r="AA190" i="1" s="1"/>
  <c r="Z186" i="1"/>
  <c r="AA186" i="1" s="1"/>
  <c r="N21" i="3" l="1"/>
  <c r="N23" i="3" s="1"/>
  <c r="N24" i="3" s="1"/>
  <c r="E53" i="3"/>
  <c r="I26" i="3"/>
  <c r="I31" i="3" s="1"/>
  <c r="K25" i="3"/>
  <c r="J25" i="3"/>
  <c r="I34" i="3"/>
  <c r="L76" i="2"/>
  <c r="AO103" i="1"/>
  <c r="AP103" i="1" s="1"/>
  <c r="AL103" i="1"/>
  <c r="AM103" i="1" s="1"/>
  <c r="BG50" i="1"/>
  <c r="BE50" i="1"/>
  <c r="BC50" i="1"/>
  <c r="BD50" i="1" s="1"/>
  <c r="AZ50" i="1"/>
  <c r="AX52" i="1"/>
  <c r="AY52" i="1" s="1"/>
  <c r="AH260" i="1"/>
  <c r="AC260" i="1"/>
  <c r="AG260" i="1" s="1"/>
  <c r="AX260" i="1"/>
  <c r="BO260" i="1"/>
  <c r="BA260" i="1"/>
  <c r="BU260" i="1" s="1"/>
  <c r="BU261" i="1" s="1"/>
  <c r="AG234" i="1"/>
  <c r="AG233" i="1"/>
  <c r="AG231" i="1"/>
  <c r="AG229" i="1"/>
  <c r="AG228" i="1"/>
  <c r="AG230" i="1"/>
  <c r="AG232" i="1"/>
  <c r="AC136" i="1"/>
  <c r="AG136" i="1" s="1"/>
  <c r="BO136" i="1"/>
  <c r="AH136" i="1"/>
  <c r="BA136" i="1"/>
  <c r="BU136" i="1" s="1"/>
  <c r="BU137" i="1" s="1"/>
  <c r="AX136" i="1"/>
  <c r="AG217" i="1"/>
  <c r="AG219" i="1"/>
  <c r="AG214" i="1"/>
  <c r="AG213" i="1"/>
  <c r="AG218" i="1"/>
  <c r="AG216" i="1"/>
  <c r="AG220" i="1"/>
  <c r="AG215" i="1"/>
  <c r="AH38" i="1"/>
  <c r="AJ38" i="1" s="1"/>
  <c r="AH36" i="1"/>
  <c r="AJ36" i="1" s="1"/>
  <c r="AH47" i="1"/>
  <c r="AJ47" i="1" s="1"/>
  <c r="AH48" i="1"/>
  <c r="AJ48" i="1" s="1"/>
  <c r="AH46" i="1"/>
  <c r="AJ46" i="1" s="1"/>
  <c r="AH42" i="1"/>
  <c r="AJ42" i="1" s="1"/>
  <c r="AH40" i="1"/>
  <c r="AJ40" i="1" s="1"/>
  <c r="AH43" i="1"/>
  <c r="AJ43" i="1" s="1"/>
  <c r="AH35" i="1"/>
  <c r="AJ35" i="1" s="1"/>
  <c r="AH39" i="1"/>
  <c r="AJ39" i="1" s="1"/>
  <c r="AH34" i="1"/>
  <c r="AJ34" i="1" s="1"/>
  <c r="AH33" i="1"/>
  <c r="AJ33" i="1" s="1"/>
  <c r="AH45" i="1"/>
  <c r="AJ45" i="1" s="1"/>
  <c r="AH41" i="1"/>
  <c r="AJ41" i="1" s="1"/>
  <c r="AH37" i="1"/>
  <c r="AJ37" i="1" s="1"/>
  <c r="AH49" i="1"/>
  <c r="AJ49" i="1" s="1"/>
  <c r="AH44" i="1"/>
  <c r="AJ44" i="1" s="1"/>
  <c r="AH233" i="1"/>
  <c r="AJ233" i="1" s="1"/>
  <c r="AH232" i="1"/>
  <c r="AJ232" i="1" s="1"/>
  <c r="AH231" i="1"/>
  <c r="AJ231" i="1" s="1"/>
  <c r="AH229" i="1"/>
  <c r="AJ229" i="1" s="1"/>
  <c r="AH234" i="1"/>
  <c r="AJ234" i="1" s="1"/>
  <c r="AH228" i="1"/>
  <c r="AJ228" i="1" s="1"/>
  <c r="AH230" i="1"/>
  <c r="AJ230" i="1" s="1"/>
  <c r="T95" i="1"/>
  <c r="V95" i="1" s="1"/>
  <c r="AG39" i="1"/>
  <c r="AG37" i="1"/>
  <c r="AG33" i="1"/>
  <c r="AG47" i="1"/>
  <c r="AG43" i="1"/>
  <c r="AG41" i="1"/>
  <c r="AG48" i="1"/>
  <c r="AG40" i="1"/>
  <c r="AG36" i="1"/>
  <c r="AG35" i="1"/>
  <c r="AG42" i="1"/>
  <c r="AG34" i="1"/>
  <c r="AG46" i="1"/>
  <c r="AG38" i="1"/>
  <c r="AG45" i="1"/>
  <c r="AG49" i="1"/>
  <c r="AG44" i="1"/>
  <c r="AX237" i="1"/>
  <c r="AY237" i="1" s="1"/>
  <c r="BE235" i="1"/>
  <c r="AZ235" i="1"/>
  <c r="BG235" i="1"/>
  <c r="BC235" i="1"/>
  <c r="BD235" i="1" s="1"/>
  <c r="AL105" i="1"/>
  <c r="AM105" i="1" s="1"/>
  <c r="AO105" i="1"/>
  <c r="AP105" i="1" s="1"/>
  <c r="AX157" i="1"/>
  <c r="AY157" i="1" s="1"/>
  <c r="BG155" i="1"/>
  <c r="BC155" i="1"/>
  <c r="BD155" i="1" s="1"/>
  <c r="AZ155" i="1"/>
  <c r="BE155" i="1"/>
  <c r="BN155" i="1" s="1"/>
  <c r="BO290" i="1"/>
  <c r="AX290" i="1"/>
  <c r="AC290" i="1"/>
  <c r="AG290" i="1" s="1"/>
  <c r="BA290" i="1"/>
  <c r="BU290" i="1" s="1"/>
  <c r="BU291" i="1" s="1"/>
  <c r="AH290" i="1"/>
  <c r="BA26" i="1"/>
  <c r="BU26" i="1" s="1"/>
  <c r="BU27" i="1" s="1"/>
  <c r="AH26" i="1"/>
  <c r="AX26" i="1"/>
  <c r="BO26" i="1"/>
  <c r="AC26" i="1"/>
  <c r="AG26" i="1" s="1"/>
  <c r="AO107" i="1"/>
  <c r="AP107" i="1" s="1"/>
  <c r="AL107" i="1"/>
  <c r="AM107" i="1" s="1"/>
  <c r="AG115" i="1"/>
  <c r="AG110" i="1"/>
  <c r="AG111" i="1"/>
  <c r="AG112" i="1"/>
  <c r="AG105" i="1"/>
  <c r="AG107" i="1"/>
  <c r="AG108" i="1"/>
  <c r="AG114" i="1"/>
  <c r="AG109" i="1"/>
  <c r="AG102" i="1"/>
  <c r="AG113" i="1"/>
  <c r="AG106" i="1"/>
  <c r="AG103" i="1"/>
  <c r="AG104" i="1"/>
  <c r="AG152" i="1"/>
  <c r="AG151" i="1"/>
  <c r="AG146" i="1"/>
  <c r="AG144" i="1"/>
  <c r="AG148" i="1"/>
  <c r="AG154" i="1"/>
  <c r="AG150" i="1"/>
  <c r="AG143" i="1"/>
  <c r="AG147" i="1"/>
  <c r="AG145" i="1"/>
  <c r="AG153" i="1"/>
  <c r="AG149" i="1"/>
  <c r="AO108" i="1"/>
  <c r="AP108" i="1" s="1"/>
  <c r="AL108" i="1"/>
  <c r="AM108" i="1" s="1"/>
  <c r="AH151" i="1"/>
  <c r="AJ151" i="1" s="1"/>
  <c r="AH150" i="1"/>
  <c r="AJ150" i="1" s="1"/>
  <c r="AH145" i="1"/>
  <c r="AJ145" i="1" s="1"/>
  <c r="AH143" i="1"/>
  <c r="AJ143" i="1" s="1"/>
  <c r="AH154" i="1"/>
  <c r="AJ154" i="1" s="1"/>
  <c r="AH152" i="1"/>
  <c r="AJ152" i="1" s="1"/>
  <c r="AH147" i="1"/>
  <c r="AJ147" i="1" s="1"/>
  <c r="AH153" i="1"/>
  <c r="AJ153" i="1" s="1"/>
  <c r="AH149" i="1"/>
  <c r="AJ149" i="1" s="1"/>
  <c r="AH148" i="1"/>
  <c r="AJ148" i="1" s="1"/>
  <c r="AH144" i="1"/>
  <c r="AJ144" i="1" s="1"/>
  <c r="AH146" i="1"/>
  <c r="AJ146" i="1" s="1"/>
  <c r="BQ116" i="1"/>
  <c r="BT116" i="1" s="1"/>
  <c r="BW116" i="1" s="1"/>
  <c r="BW117" i="1" s="1"/>
  <c r="BP116" i="1"/>
  <c r="BS116" i="1" s="1"/>
  <c r="BV116" i="1" s="1"/>
  <c r="BV117" i="1" s="1"/>
  <c r="AL106" i="1"/>
  <c r="AM106" i="1" s="1"/>
  <c r="AO106" i="1"/>
  <c r="AP106" i="1" s="1"/>
  <c r="BO281" i="1"/>
  <c r="AH281" i="1"/>
  <c r="BA281" i="1"/>
  <c r="BU281" i="1" s="1"/>
  <c r="BU282" i="1" s="1"/>
  <c r="AC281" i="1"/>
  <c r="AG281" i="1" s="1"/>
  <c r="AX281" i="1"/>
  <c r="AL112" i="1"/>
  <c r="AM112" i="1" s="1"/>
  <c r="AO112" i="1"/>
  <c r="AP112" i="1" s="1"/>
  <c r="AO111" i="1"/>
  <c r="AP111" i="1" s="1"/>
  <c r="AL111" i="1"/>
  <c r="AM111" i="1" s="1"/>
  <c r="AA206" i="1"/>
  <c r="AK113" i="1"/>
  <c r="AO113" i="1"/>
  <c r="AP113" i="1" s="1"/>
  <c r="AL113" i="1"/>
  <c r="AM113" i="1" s="1"/>
  <c r="Q73" i="1"/>
  <c r="T73" i="1"/>
  <c r="V73" i="1" s="1"/>
  <c r="Z60" i="1"/>
  <c r="AA60" i="1" s="1"/>
  <c r="U73" i="1"/>
  <c r="W73" i="1" s="1"/>
  <c r="Z64" i="1"/>
  <c r="AA64" i="1" s="1"/>
  <c r="Z66" i="1"/>
  <c r="AA66" i="1" s="1"/>
  <c r="Z58" i="1"/>
  <c r="AA58" i="1" s="1"/>
  <c r="Z72" i="1"/>
  <c r="AA72" i="1" s="1"/>
  <c r="Z62" i="1"/>
  <c r="AA62" i="1" s="1"/>
  <c r="Z68" i="1"/>
  <c r="AA68" i="1" s="1"/>
  <c r="Z71" i="1"/>
  <c r="AA71" i="1" s="1"/>
  <c r="Z57" i="1"/>
  <c r="AA57" i="1" s="1"/>
  <c r="AA73" i="1" s="1"/>
  <c r="Z63" i="1"/>
  <c r="AA63" i="1" s="1"/>
  <c r="Z69" i="1"/>
  <c r="AA69" i="1" s="1"/>
  <c r="Z65" i="1"/>
  <c r="AA65" i="1" s="1"/>
  <c r="Z61" i="1"/>
  <c r="AA61" i="1" s="1"/>
  <c r="Z70" i="1"/>
  <c r="AA70" i="1" s="1"/>
  <c r="Z67" i="1"/>
  <c r="AA67" i="1" s="1"/>
  <c r="BG221" i="1"/>
  <c r="AX223" i="1"/>
  <c r="AY223" i="1" s="1"/>
  <c r="BC221" i="1"/>
  <c r="BD221" i="1" s="1"/>
  <c r="AZ221" i="1"/>
  <c r="BE221" i="1"/>
  <c r="AH220" i="1"/>
  <c r="AJ220" i="1" s="1"/>
  <c r="AH219" i="1"/>
  <c r="AJ219" i="1" s="1"/>
  <c r="AH214" i="1"/>
  <c r="AJ214" i="1" s="1"/>
  <c r="AH217" i="1"/>
  <c r="AJ217" i="1" s="1"/>
  <c r="AH216" i="1"/>
  <c r="AJ216" i="1" s="1"/>
  <c r="AH213" i="1"/>
  <c r="AJ213" i="1" s="1"/>
  <c r="AH215" i="1"/>
  <c r="AJ215" i="1" s="1"/>
  <c r="AH218" i="1"/>
  <c r="AJ218" i="1" s="1"/>
  <c r="AL102" i="1"/>
  <c r="AJ116" i="1"/>
  <c r="AO116" i="1" s="1"/>
  <c r="AP116" i="1" s="1"/>
  <c r="AO102" i="1"/>
  <c r="AP102" i="1" s="1"/>
  <c r="AL115" i="1"/>
  <c r="AM115" i="1" s="1"/>
  <c r="AO115" i="1"/>
  <c r="AP115" i="1" s="1"/>
  <c r="Q271" i="1"/>
  <c r="Z268" i="1"/>
  <c r="AA268" i="1" s="1"/>
  <c r="U271" i="1"/>
  <c r="W271" i="1" s="1"/>
  <c r="T271" i="1"/>
  <c r="V271" i="1" s="1"/>
  <c r="Z267" i="1"/>
  <c r="AA267" i="1" s="1"/>
  <c r="AA271" i="1" s="1"/>
  <c r="Z269" i="1"/>
  <c r="AA269" i="1" s="1"/>
  <c r="Z270" i="1"/>
  <c r="AA270" i="1" s="1"/>
  <c r="AL104" i="1"/>
  <c r="AM104" i="1" s="1"/>
  <c r="AO104" i="1"/>
  <c r="AP104" i="1" s="1"/>
  <c r="BA190" i="1"/>
  <c r="BU190" i="1" s="1"/>
  <c r="BU191" i="1" s="1"/>
  <c r="AH190" i="1"/>
  <c r="BO190" i="1"/>
  <c r="AX190" i="1"/>
  <c r="AC190" i="1"/>
  <c r="AG190" i="1" s="1"/>
  <c r="AC95" i="1"/>
  <c r="AG95" i="1" s="1"/>
  <c r="BA95" i="1"/>
  <c r="BU95" i="1" s="1"/>
  <c r="BU96" i="1" s="1"/>
  <c r="BO95" i="1"/>
  <c r="AX95" i="1"/>
  <c r="AH95" i="1"/>
  <c r="Q248" i="1"/>
  <c r="T248" i="1"/>
  <c r="V248" i="1" s="1"/>
  <c r="Z245" i="1"/>
  <c r="AA245" i="1" s="1"/>
  <c r="U248" i="1"/>
  <c r="W248" i="1" s="1"/>
  <c r="Z247" i="1"/>
  <c r="AA247" i="1" s="1"/>
  <c r="Z244" i="1"/>
  <c r="AA244" i="1" s="1"/>
  <c r="Z246" i="1"/>
  <c r="AA246" i="1" s="1"/>
  <c r="Z242" i="1"/>
  <c r="AA242" i="1" s="1"/>
  <c r="AA248" i="1" s="1"/>
  <c r="Z243" i="1"/>
  <c r="AA243" i="1" s="1"/>
  <c r="AL110" i="1"/>
  <c r="AM110" i="1" s="1"/>
  <c r="AO110" i="1"/>
  <c r="AP110" i="1" s="1"/>
  <c r="AL109" i="1"/>
  <c r="AM109" i="1" s="1"/>
  <c r="AO109" i="1"/>
  <c r="AP109" i="1" s="1"/>
  <c r="AL114" i="1"/>
  <c r="AM114" i="1" s="1"/>
  <c r="AO114" i="1"/>
  <c r="AP114" i="1" s="1"/>
  <c r="BO173" i="1"/>
  <c r="AX173" i="1"/>
  <c r="AC173" i="1"/>
  <c r="AG173" i="1" s="1"/>
  <c r="AH173" i="1"/>
  <c r="BA173" i="1"/>
  <c r="BU173" i="1" s="1"/>
  <c r="BU174" i="1" s="1"/>
  <c r="BN235" i="1" l="1"/>
  <c r="J26" i="3"/>
  <c r="E55" i="3"/>
  <c r="K34" i="3"/>
  <c r="J31" i="3"/>
  <c r="K26" i="3"/>
  <c r="J34" i="3" s="1"/>
  <c r="E54" i="3"/>
  <c r="I28" i="3"/>
  <c r="F53" i="3"/>
  <c r="I33" i="3"/>
  <c r="I30" i="3"/>
  <c r="I35" i="3"/>
  <c r="I29" i="3"/>
  <c r="I36" i="3"/>
  <c r="E57" i="3"/>
  <c r="E61" i="3" s="1"/>
  <c r="N25" i="3"/>
  <c r="G55" i="3"/>
  <c r="G57" i="3" s="1"/>
  <c r="G61" i="3" s="1"/>
  <c r="AL213" i="1"/>
  <c r="AJ221" i="1"/>
  <c r="AO221" i="1" s="1"/>
  <c r="AP221" i="1" s="1"/>
  <c r="AO213" i="1"/>
  <c r="AP213" i="1" s="1"/>
  <c r="AH206" i="1"/>
  <c r="AX206" i="1"/>
  <c r="AC206" i="1"/>
  <c r="AG206" i="1" s="1"/>
  <c r="AH21" i="1"/>
  <c r="AJ21" i="1" s="1"/>
  <c r="AH15" i="1"/>
  <c r="AJ15" i="1" s="1"/>
  <c r="AH14" i="1"/>
  <c r="AJ14" i="1" s="1"/>
  <c r="AH13" i="1"/>
  <c r="AJ13" i="1" s="1"/>
  <c r="AH23" i="1"/>
  <c r="AJ23" i="1" s="1"/>
  <c r="AH11" i="1"/>
  <c r="AJ11" i="1" s="1"/>
  <c r="AH17" i="1"/>
  <c r="AJ17" i="1" s="1"/>
  <c r="AH19" i="1"/>
  <c r="AJ19" i="1" s="1"/>
  <c r="AH25" i="1"/>
  <c r="AJ25" i="1" s="1"/>
  <c r="AH10" i="1"/>
  <c r="AJ10" i="1" s="1"/>
  <c r="AH8" i="1"/>
  <c r="AJ8" i="1" s="1"/>
  <c r="AH22" i="1"/>
  <c r="AJ22" i="1" s="1"/>
  <c r="AH18" i="1"/>
  <c r="AJ18" i="1" s="1"/>
  <c r="AH12" i="1"/>
  <c r="AJ12" i="1" s="1"/>
  <c r="AH16" i="1"/>
  <c r="AJ16" i="1" s="1"/>
  <c r="AH20" i="1"/>
  <c r="AJ20" i="1" s="1"/>
  <c r="AH24" i="1"/>
  <c r="AJ24" i="1" s="1"/>
  <c r="AH9" i="1"/>
  <c r="AJ9" i="1" s="1"/>
  <c r="AO41" i="1"/>
  <c r="AP41" i="1" s="1"/>
  <c r="AL41" i="1"/>
  <c r="AM41" i="1" s="1"/>
  <c r="BC173" i="1"/>
  <c r="BD173" i="1" s="1"/>
  <c r="AX175" i="1"/>
  <c r="AY175" i="1" s="1"/>
  <c r="BG173" i="1"/>
  <c r="AZ173" i="1"/>
  <c r="BE173" i="1"/>
  <c r="BN173" i="1" s="1"/>
  <c r="BO73" i="1"/>
  <c r="BA73" i="1"/>
  <c r="BU73" i="1" s="1"/>
  <c r="BU74" i="1" s="1"/>
  <c r="AX73" i="1"/>
  <c r="AH73" i="1"/>
  <c r="AC73" i="1"/>
  <c r="AG73" i="1" s="1"/>
  <c r="AO217" i="1"/>
  <c r="AP217" i="1" s="1"/>
  <c r="AL217" i="1"/>
  <c r="AM217" i="1" s="1"/>
  <c r="AK217" i="1"/>
  <c r="AO144" i="1"/>
  <c r="AP144" i="1" s="1"/>
  <c r="AL144" i="1"/>
  <c r="AM144" i="1" s="1"/>
  <c r="AH288" i="1"/>
  <c r="AJ288" i="1" s="1"/>
  <c r="AH289" i="1"/>
  <c r="AJ289" i="1" s="1"/>
  <c r="AJ50" i="1"/>
  <c r="AO50" i="1" s="1"/>
  <c r="AP50" i="1" s="1"/>
  <c r="AO33" i="1"/>
  <c r="AP33" i="1" s="1"/>
  <c r="AL33" i="1"/>
  <c r="AK111" i="1"/>
  <c r="AL148" i="1"/>
  <c r="AM148" i="1" s="1"/>
  <c r="AO148" i="1"/>
  <c r="AP148" i="1" s="1"/>
  <c r="AL34" i="1"/>
  <c r="AM34" i="1" s="1"/>
  <c r="AO34" i="1"/>
  <c r="AP34" i="1" s="1"/>
  <c r="BP235" i="1"/>
  <c r="BS235" i="1" s="1"/>
  <c r="BV235" i="1" s="1"/>
  <c r="BV236" i="1" s="1"/>
  <c r="BQ235" i="1"/>
  <c r="BT235" i="1" s="1"/>
  <c r="BW235" i="1" s="1"/>
  <c r="BW236" i="1" s="1"/>
  <c r="AL219" i="1"/>
  <c r="AM219" i="1" s="1"/>
  <c r="AK219" i="1"/>
  <c r="AO219" i="1"/>
  <c r="AP219" i="1" s="1"/>
  <c r="AK112" i="1"/>
  <c r="AO149" i="1"/>
  <c r="AP149" i="1" s="1"/>
  <c r="AL149" i="1"/>
  <c r="AM149" i="1" s="1"/>
  <c r="AG288" i="1"/>
  <c r="AG289" i="1"/>
  <c r="AO39" i="1"/>
  <c r="AP39" i="1" s="1"/>
  <c r="AL39" i="1"/>
  <c r="AM39" i="1" s="1"/>
  <c r="BC260" i="1"/>
  <c r="BD260" i="1" s="1"/>
  <c r="AX262" i="1"/>
  <c r="AY262" i="1" s="1"/>
  <c r="BG260" i="1"/>
  <c r="BE260" i="1"/>
  <c r="BN260" i="1" s="1"/>
  <c r="AZ260" i="1"/>
  <c r="AS114" i="1"/>
  <c r="AU114" i="1" s="1"/>
  <c r="AN114" i="1"/>
  <c r="AR114" i="1"/>
  <c r="AT114" i="1" s="1"/>
  <c r="AO153" i="1"/>
  <c r="AP153" i="1" s="1"/>
  <c r="AL153" i="1"/>
  <c r="AM153" i="1" s="1"/>
  <c r="AX292" i="1"/>
  <c r="AY292" i="1" s="1"/>
  <c r="BE290" i="1"/>
  <c r="BC290" i="1"/>
  <c r="BD290" i="1" s="1"/>
  <c r="AZ290" i="1"/>
  <c r="BG290" i="1"/>
  <c r="AK35" i="1"/>
  <c r="AO35" i="1"/>
  <c r="AP35" i="1" s="1"/>
  <c r="AL35" i="1"/>
  <c r="AM35" i="1" s="1"/>
  <c r="AG257" i="1"/>
  <c r="AG256" i="1"/>
  <c r="AG259" i="1"/>
  <c r="AG255" i="1"/>
  <c r="AG258" i="1"/>
  <c r="AO215" i="1"/>
  <c r="AP215" i="1" s="1"/>
  <c r="AL215" i="1"/>
  <c r="AM215" i="1" s="1"/>
  <c r="AK215" i="1"/>
  <c r="AH86" i="1"/>
  <c r="AJ86" i="1" s="1"/>
  <c r="AH82" i="1"/>
  <c r="AJ82" i="1" s="1"/>
  <c r="AH80" i="1"/>
  <c r="AJ80" i="1" s="1"/>
  <c r="AH94" i="1"/>
  <c r="AJ94" i="1" s="1"/>
  <c r="AH88" i="1"/>
  <c r="AJ88" i="1" s="1"/>
  <c r="AH89" i="1"/>
  <c r="AJ89" i="1" s="1"/>
  <c r="AH91" i="1"/>
  <c r="AJ91" i="1" s="1"/>
  <c r="AH83" i="1"/>
  <c r="AJ83" i="1" s="1"/>
  <c r="AH85" i="1"/>
  <c r="AJ85" i="1" s="1"/>
  <c r="AH81" i="1"/>
  <c r="AJ81" i="1" s="1"/>
  <c r="AH87" i="1"/>
  <c r="AJ87" i="1" s="1"/>
  <c r="AH90" i="1"/>
  <c r="AJ90" i="1" s="1"/>
  <c r="AH93" i="1"/>
  <c r="AJ93" i="1" s="1"/>
  <c r="AH92" i="1"/>
  <c r="AJ92" i="1" s="1"/>
  <c r="AH84" i="1"/>
  <c r="AJ84" i="1" s="1"/>
  <c r="AO220" i="1"/>
  <c r="AP220" i="1" s="1"/>
  <c r="AK220" i="1"/>
  <c r="AL220" i="1"/>
  <c r="AM220" i="1" s="1"/>
  <c r="AR109" i="1"/>
  <c r="AT109" i="1" s="1"/>
  <c r="AN109" i="1"/>
  <c r="AS109" i="1"/>
  <c r="AU109" i="1" s="1"/>
  <c r="BN221" i="1"/>
  <c r="AS112" i="1"/>
  <c r="AU112" i="1" s="1"/>
  <c r="AR112" i="1"/>
  <c r="AT112" i="1" s="1"/>
  <c r="AN112" i="1"/>
  <c r="AL147" i="1"/>
  <c r="AM147" i="1" s="1"/>
  <c r="AO147" i="1"/>
  <c r="AP147" i="1" s="1"/>
  <c r="AO230" i="1"/>
  <c r="AP230" i="1" s="1"/>
  <c r="AL230" i="1"/>
  <c r="AM230" i="1" s="1"/>
  <c r="AL43" i="1"/>
  <c r="AM43" i="1" s="1"/>
  <c r="AO43" i="1"/>
  <c r="AP43" i="1" s="1"/>
  <c r="BC136" i="1"/>
  <c r="BD136" i="1" s="1"/>
  <c r="AZ136" i="1"/>
  <c r="BG136" i="1"/>
  <c r="AX138" i="1"/>
  <c r="AY138" i="1" s="1"/>
  <c r="BE136" i="1"/>
  <c r="BN136" i="1" s="1"/>
  <c r="AH256" i="1"/>
  <c r="AJ256" i="1" s="1"/>
  <c r="AH255" i="1"/>
  <c r="AJ255" i="1" s="1"/>
  <c r="AH257" i="1"/>
  <c r="AJ257" i="1" s="1"/>
  <c r="AH258" i="1"/>
  <c r="AJ258" i="1" s="1"/>
  <c r="AH259" i="1"/>
  <c r="AJ259" i="1" s="1"/>
  <c r="AK214" i="1"/>
  <c r="AL214" i="1"/>
  <c r="AM214" i="1" s="1"/>
  <c r="AO214" i="1"/>
  <c r="AP214" i="1" s="1"/>
  <c r="AK109" i="1"/>
  <c r="BE281" i="1"/>
  <c r="AZ281" i="1"/>
  <c r="AX283" i="1"/>
  <c r="AY283" i="1" s="1"/>
  <c r="BG281" i="1"/>
  <c r="BC281" i="1"/>
  <c r="BD281" i="1" s="1"/>
  <c r="AL152" i="1"/>
  <c r="AM152" i="1" s="1"/>
  <c r="AO152" i="1"/>
  <c r="AP152" i="1" s="1"/>
  <c r="AL228" i="1"/>
  <c r="AJ235" i="1"/>
  <c r="AO235" i="1" s="1"/>
  <c r="AP235" i="1" s="1"/>
  <c r="AO228" i="1"/>
  <c r="AP228" i="1" s="1"/>
  <c r="AO40" i="1"/>
  <c r="AP40" i="1" s="1"/>
  <c r="AL40" i="1"/>
  <c r="AM40" i="1" s="1"/>
  <c r="AO216" i="1"/>
  <c r="AP216" i="1" s="1"/>
  <c r="AL216" i="1"/>
  <c r="AM216" i="1" s="1"/>
  <c r="AK216" i="1"/>
  <c r="BO271" i="1"/>
  <c r="AX271" i="1"/>
  <c r="AH271" i="1"/>
  <c r="AC271" i="1"/>
  <c r="AG271" i="1" s="1"/>
  <c r="BA271" i="1"/>
  <c r="BU271" i="1" s="1"/>
  <c r="BU272" i="1" s="1"/>
  <c r="AX97" i="1"/>
  <c r="AY97" i="1" s="1"/>
  <c r="BE95" i="1"/>
  <c r="BC95" i="1"/>
  <c r="BD95" i="1" s="1"/>
  <c r="AZ95" i="1"/>
  <c r="BG95" i="1"/>
  <c r="AK110" i="1"/>
  <c r="AG181" i="1"/>
  <c r="AG189" i="1"/>
  <c r="AG184" i="1"/>
  <c r="AG185" i="1"/>
  <c r="AG182" i="1"/>
  <c r="AG180" i="1"/>
  <c r="AG188" i="1"/>
  <c r="AG187" i="1"/>
  <c r="AG183" i="1"/>
  <c r="AG186" i="1"/>
  <c r="AR115" i="1"/>
  <c r="AT115" i="1" s="1"/>
  <c r="AN115" i="1"/>
  <c r="AS115" i="1"/>
  <c r="AU115" i="1" s="1"/>
  <c r="BQ221" i="1"/>
  <c r="BT221" i="1" s="1"/>
  <c r="BW221" i="1" s="1"/>
  <c r="BW222" i="1" s="1"/>
  <c r="BP221" i="1"/>
  <c r="BS221" i="1" s="1"/>
  <c r="BV221" i="1" s="1"/>
  <c r="BV222" i="1" s="1"/>
  <c r="AG280" i="1"/>
  <c r="AG278" i="1"/>
  <c r="AG279" i="1"/>
  <c r="AO154" i="1"/>
  <c r="AP154" i="1" s="1"/>
  <c r="AL154" i="1"/>
  <c r="AM154" i="1" s="1"/>
  <c r="AL234" i="1"/>
  <c r="AM234" i="1" s="1"/>
  <c r="AO234" i="1"/>
  <c r="AP234" i="1" s="1"/>
  <c r="AL42" i="1"/>
  <c r="AM42" i="1" s="1"/>
  <c r="AO42" i="1"/>
  <c r="AP42" i="1" s="1"/>
  <c r="AH134" i="1"/>
  <c r="AJ134" i="1" s="1"/>
  <c r="AH131" i="1"/>
  <c r="AJ131" i="1" s="1"/>
  <c r="AH133" i="1"/>
  <c r="AJ133" i="1" s="1"/>
  <c r="AH126" i="1"/>
  <c r="AJ126" i="1" s="1"/>
  <c r="AH125" i="1"/>
  <c r="AJ125" i="1" s="1"/>
  <c r="AH127" i="1"/>
  <c r="AJ127" i="1" s="1"/>
  <c r="AH124" i="1"/>
  <c r="AJ124" i="1" s="1"/>
  <c r="AH129" i="1"/>
  <c r="AJ129" i="1" s="1"/>
  <c r="AH130" i="1"/>
  <c r="AJ130" i="1" s="1"/>
  <c r="AH132" i="1"/>
  <c r="AJ132" i="1" s="1"/>
  <c r="AH135" i="1"/>
  <c r="AJ135" i="1" s="1"/>
  <c r="AH123" i="1"/>
  <c r="AJ123" i="1" s="1"/>
  <c r="AH128" i="1"/>
  <c r="AJ128" i="1" s="1"/>
  <c r="AR104" i="1"/>
  <c r="AT104" i="1" s="1"/>
  <c r="AS104" i="1"/>
  <c r="AU104" i="1" s="1"/>
  <c r="AN104" i="1"/>
  <c r="AK114" i="1"/>
  <c r="AG87" i="1"/>
  <c r="AG83" i="1"/>
  <c r="AG81" i="1"/>
  <c r="AG80" i="1"/>
  <c r="AG89" i="1"/>
  <c r="AG92" i="1"/>
  <c r="AG91" i="1"/>
  <c r="AG94" i="1"/>
  <c r="AG88" i="1"/>
  <c r="AG85" i="1"/>
  <c r="AG84" i="1"/>
  <c r="AG82" i="1"/>
  <c r="AG86" i="1"/>
  <c r="AG90" i="1"/>
  <c r="AG93" i="1"/>
  <c r="AR110" i="1"/>
  <c r="AT110" i="1" s="1"/>
  <c r="AN110" i="1"/>
  <c r="AS110" i="1"/>
  <c r="AU110" i="1" s="1"/>
  <c r="BC190" i="1"/>
  <c r="BD190" i="1" s="1"/>
  <c r="AX192" i="1"/>
  <c r="AY192" i="1" s="1"/>
  <c r="BG190" i="1"/>
  <c r="BE190" i="1"/>
  <c r="BN190" i="1" s="1"/>
  <c r="AZ190" i="1"/>
  <c r="AK115" i="1"/>
  <c r="AO143" i="1"/>
  <c r="AP143" i="1" s="1"/>
  <c r="AJ155" i="1"/>
  <c r="AO155" i="1" s="1"/>
  <c r="AP155" i="1" s="1"/>
  <c r="AL143" i="1"/>
  <c r="BQ155" i="1"/>
  <c r="BT155" i="1" s="1"/>
  <c r="BW155" i="1" s="1"/>
  <c r="BW156" i="1" s="1"/>
  <c r="BP155" i="1"/>
  <c r="BS155" i="1" s="1"/>
  <c r="BV155" i="1" s="1"/>
  <c r="BV156" i="1" s="1"/>
  <c r="AL229" i="1"/>
  <c r="AM229" i="1" s="1"/>
  <c r="AO229" i="1"/>
  <c r="AP229" i="1" s="1"/>
  <c r="AO46" i="1"/>
  <c r="AP46" i="1" s="1"/>
  <c r="AL46" i="1"/>
  <c r="AM46" i="1" s="1"/>
  <c r="AK46" i="1"/>
  <c r="BQ50" i="1"/>
  <c r="BT50" i="1" s="1"/>
  <c r="BW50" i="1" s="1"/>
  <c r="BW51" i="1" s="1"/>
  <c r="BP50" i="1"/>
  <c r="BS50" i="1" s="1"/>
  <c r="BV50" i="1" s="1"/>
  <c r="BV51" i="1" s="1"/>
  <c r="AZ26" i="1"/>
  <c r="BE26" i="1"/>
  <c r="BG26" i="1"/>
  <c r="AX28" i="1"/>
  <c r="AY28" i="1" s="1"/>
  <c r="BC26" i="1"/>
  <c r="BD26" i="1" s="1"/>
  <c r="AH280" i="1"/>
  <c r="AJ280" i="1" s="1"/>
  <c r="AH278" i="1"/>
  <c r="AJ278" i="1" s="1"/>
  <c r="AH279" i="1"/>
  <c r="AJ279" i="1" s="1"/>
  <c r="AO145" i="1"/>
  <c r="AP145" i="1" s="1"/>
  <c r="AL145" i="1"/>
  <c r="AM145" i="1" s="1"/>
  <c r="AK107" i="1"/>
  <c r="AO231" i="1"/>
  <c r="AP231" i="1" s="1"/>
  <c r="AL231" i="1"/>
  <c r="AM231" i="1" s="1"/>
  <c r="AO48" i="1"/>
  <c r="AP48" i="1" s="1"/>
  <c r="AL48" i="1"/>
  <c r="AM48" i="1" s="1"/>
  <c r="AG135" i="1"/>
  <c r="AG134" i="1"/>
  <c r="AG133" i="1"/>
  <c r="AG126" i="1"/>
  <c r="AG125" i="1"/>
  <c r="AG127" i="1"/>
  <c r="AG124" i="1"/>
  <c r="AG131" i="1"/>
  <c r="AG123" i="1"/>
  <c r="AG129" i="1"/>
  <c r="AG128" i="1"/>
  <c r="AG130" i="1"/>
  <c r="AG132" i="1"/>
  <c r="BN50" i="1"/>
  <c r="AR111" i="1"/>
  <c r="AT111" i="1" s="1"/>
  <c r="AN111" i="1"/>
  <c r="AS111" i="1"/>
  <c r="AU111" i="1" s="1"/>
  <c r="AH180" i="1"/>
  <c r="AJ180" i="1" s="1"/>
  <c r="AH189" i="1"/>
  <c r="AJ189" i="1" s="1"/>
  <c r="AH188" i="1"/>
  <c r="AJ188" i="1" s="1"/>
  <c r="AH183" i="1"/>
  <c r="AJ183" i="1" s="1"/>
  <c r="AH185" i="1"/>
  <c r="AJ185" i="1" s="1"/>
  <c r="AH182" i="1"/>
  <c r="AJ182" i="1" s="1"/>
  <c r="AH184" i="1"/>
  <c r="AJ184" i="1" s="1"/>
  <c r="AH187" i="1"/>
  <c r="AJ187" i="1" s="1"/>
  <c r="AH181" i="1"/>
  <c r="AJ181" i="1" s="1"/>
  <c r="AH186" i="1"/>
  <c r="AJ186" i="1" s="1"/>
  <c r="AO150" i="1"/>
  <c r="AP150" i="1" s="1"/>
  <c r="AL150" i="1"/>
  <c r="AM150" i="1" s="1"/>
  <c r="AS107" i="1"/>
  <c r="AU107" i="1" s="1"/>
  <c r="AR107" i="1"/>
  <c r="AT107" i="1" s="1"/>
  <c r="AN107" i="1"/>
  <c r="AL232" i="1"/>
  <c r="AM232" i="1" s="1"/>
  <c r="AO232" i="1"/>
  <c r="AP232" i="1" s="1"/>
  <c r="AO47" i="1"/>
  <c r="AP47" i="1" s="1"/>
  <c r="AL47" i="1"/>
  <c r="AM47" i="1" s="1"/>
  <c r="AO45" i="1"/>
  <c r="AP45" i="1" s="1"/>
  <c r="AL45" i="1"/>
  <c r="AM45" i="1" s="1"/>
  <c r="AO151" i="1"/>
  <c r="AP151" i="1" s="1"/>
  <c r="AL151" i="1"/>
  <c r="AM151" i="1" s="1"/>
  <c r="AL233" i="1"/>
  <c r="AM233" i="1" s="1"/>
  <c r="AO233" i="1"/>
  <c r="AP233" i="1" s="1"/>
  <c r="AL36" i="1"/>
  <c r="AM36" i="1" s="1"/>
  <c r="AO36" i="1"/>
  <c r="AP36" i="1" s="1"/>
  <c r="AK36" i="1"/>
  <c r="AS103" i="1"/>
  <c r="AU103" i="1" s="1"/>
  <c r="AR103" i="1"/>
  <c r="AT103" i="1" s="1"/>
  <c r="AN103" i="1"/>
  <c r="AO37" i="1"/>
  <c r="AP37" i="1" s="1"/>
  <c r="AL37" i="1"/>
  <c r="AM37" i="1" s="1"/>
  <c r="BO248" i="1"/>
  <c r="AX248" i="1"/>
  <c r="AH248" i="1"/>
  <c r="AC248" i="1"/>
  <c r="AG248" i="1" s="1"/>
  <c r="BA248" i="1"/>
  <c r="BU248" i="1" s="1"/>
  <c r="BU249" i="1" s="1"/>
  <c r="AL116" i="1"/>
  <c r="AM116" i="1" s="1"/>
  <c r="AM102" i="1"/>
  <c r="AK106" i="1"/>
  <c r="AH169" i="1"/>
  <c r="AJ169" i="1" s="1"/>
  <c r="AH170" i="1"/>
  <c r="AJ170" i="1" s="1"/>
  <c r="AH166" i="1"/>
  <c r="AJ166" i="1" s="1"/>
  <c r="AH165" i="1"/>
  <c r="AJ165" i="1" s="1"/>
  <c r="AH162" i="1"/>
  <c r="AJ162" i="1" s="1"/>
  <c r="AH168" i="1"/>
  <c r="AJ168" i="1" s="1"/>
  <c r="AH171" i="1"/>
  <c r="AJ171" i="1" s="1"/>
  <c r="AH172" i="1"/>
  <c r="AJ172" i="1" s="1"/>
  <c r="AH164" i="1"/>
  <c r="AJ164" i="1" s="1"/>
  <c r="AH163" i="1"/>
  <c r="AJ163" i="1" s="1"/>
  <c r="AH167" i="1"/>
  <c r="AJ167" i="1" s="1"/>
  <c r="AK102" i="1"/>
  <c r="AK116" i="1" s="1"/>
  <c r="AR113" i="1"/>
  <c r="AT113" i="1" s="1"/>
  <c r="AN113" i="1"/>
  <c r="AS113" i="1"/>
  <c r="AU113" i="1" s="1"/>
  <c r="AK108" i="1"/>
  <c r="AG22" i="1"/>
  <c r="AG16" i="1"/>
  <c r="AG15" i="1"/>
  <c r="AG14" i="1"/>
  <c r="AG24" i="1"/>
  <c r="AG8" i="1"/>
  <c r="AG9" i="1"/>
  <c r="AG11" i="1"/>
  <c r="AG17" i="1"/>
  <c r="AG19" i="1"/>
  <c r="AG13" i="1"/>
  <c r="AG25" i="1"/>
  <c r="AG21" i="1"/>
  <c r="AG23" i="1"/>
  <c r="AG10" i="1"/>
  <c r="AG18" i="1"/>
  <c r="AG12" i="1"/>
  <c r="AG20" i="1"/>
  <c r="AN105" i="1"/>
  <c r="AS105" i="1"/>
  <c r="AU105" i="1" s="1"/>
  <c r="AR105" i="1"/>
  <c r="AT105" i="1" s="1"/>
  <c r="AL44" i="1"/>
  <c r="AM44" i="1" s="1"/>
  <c r="AO44" i="1"/>
  <c r="AP44" i="1" s="1"/>
  <c r="AL38" i="1"/>
  <c r="AM38" i="1" s="1"/>
  <c r="AO38" i="1"/>
  <c r="AP38" i="1" s="1"/>
  <c r="AL146" i="1"/>
  <c r="AM146" i="1" s="1"/>
  <c r="AO146" i="1"/>
  <c r="AP146" i="1" s="1"/>
  <c r="AK146" i="1"/>
  <c r="AG172" i="1"/>
  <c r="AG170" i="1"/>
  <c r="AG166" i="1"/>
  <c r="AG163" i="1"/>
  <c r="AG162" i="1"/>
  <c r="AG168" i="1"/>
  <c r="AG167" i="1"/>
  <c r="AG169" i="1"/>
  <c r="AG171" i="1"/>
  <c r="AG165" i="1"/>
  <c r="AG164" i="1"/>
  <c r="AK104" i="1"/>
  <c r="AK218" i="1"/>
  <c r="AL218" i="1"/>
  <c r="AM218" i="1" s="1"/>
  <c r="AO218" i="1"/>
  <c r="AP218" i="1" s="1"/>
  <c r="AN106" i="1"/>
  <c r="AS106" i="1"/>
  <c r="AU106" i="1" s="1"/>
  <c r="AR106" i="1"/>
  <c r="AT106" i="1" s="1"/>
  <c r="AN108" i="1"/>
  <c r="AS108" i="1"/>
  <c r="AU108" i="1" s="1"/>
  <c r="AR108" i="1"/>
  <c r="AT108" i="1" s="1"/>
  <c r="AK105" i="1"/>
  <c r="AL49" i="1"/>
  <c r="AM49" i="1" s="1"/>
  <c r="AO49" i="1"/>
  <c r="AP49" i="1" s="1"/>
  <c r="AK103" i="1"/>
  <c r="BN290" i="1" l="1"/>
  <c r="BN281" i="1"/>
  <c r="AK47" i="1"/>
  <c r="AK44" i="1"/>
  <c r="AK40" i="1"/>
  <c r="AK43" i="1"/>
  <c r="AK49" i="1"/>
  <c r="AK37" i="1"/>
  <c r="AK38" i="1"/>
  <c r="AK45" i="1"/>
  <c r="AK42" i="1"/>
  <c r="AK41" i="1"/>
  <c r="AK48" i="1"/>
  <c r="K31" i="3"/>
  <c r="J33" i="3"/>
  <c r="F55" i="3"/>
  <c r="K30" i="3"/>
  <c r="J35" i="3"/>
  <c r="K28" i="3"/>
  <c r="K29" i="3"/>
  <c r="J36" i="3"/>
  <c r="K33" i="3"/>
  <c r="F54" i="3"/>
  <c r="F57" i="3" s="1"/>
  <c r="F61" i="3" s="1"/>
  <c r="J30" i="3"/>
  <c r="K35" i="3"/>
  <c r="J28" i="3"/>
  <c r="J29" i="3"/>
  <c r="K36" i="3"/>
  <c r="BC248" i="1"/>
  <c r="BD248" i="1" s="1"/>
  <c r="AX250" i="1"/>
  <c r="AY250" i="1" s="1"/>
  <c r="AZ248" i="1"/>
  <c r="BE248" i="1"/>
  <c r="BG248" i="1"/>
  <c r="AL186" i="1"/>
  <c r="AM186" i="1" s="1"/>
  <c r="AO186" i="1"/>
  <c r="AP186" i="1" s="1"/>
  <c r="AN46" i="1"/>
  <c r="AR46" i="1"/>
  <c r="AT46" i="1" s="1"/>
  <c r="AS46" i="1"/>
  <c r="AU46" i="1" s="1"/>
  <c r="BP190" i="1"/>
  <c r="BS190" i="1" s="1"/>
  <c r="BV190" i="1" s="1"/>
  <c r="BV191" i="1" s="1"/>
  <c r="BQ190" i="1"/>
  <c r="BT190" i="1" s="1"/>
  <c r="BW190" i="1" s="1"/>
  <c r="BW191" i="1" s="1"/>
  <c r="AO126" i="1"/>
  <c r="AP126" i="1" s="1"/>
  <c r="AL126" i="1"/>
  <c r="AM126" i="1" s="1"/>
  <c r="AK228" i="1"/>
  <c r="AK235" i="1" s="1"/>
  <c r="AO259" i="1"/>
  <c r="AP259" i="1" s="1"/>
  <c r="AL259" i="1"/>
  <c r="AM259" i="1" s="1"/>
  <c r="AL90" i="1"/>
  <c r="AM90" i="1" s="1"/>
  <c r="AO90" i="1"/>
  <c r="AP90" i="1" s="1"/>
  <c r="AO289" i="1"/>
  <c r="AP289" i="1" s="1"/>
  <c r="AL289" i="1"/>
  <c r="AM289" i="1" s="1"/>
  <c r="AL17" i="1"/>
  <c r="AM17" i="1" s="1"/>
  <c r="AO17" i="1"/>
  <c r="AP17" i="1" s="1"/>
  <c r="AO163" i="1"/>
  <c r="AP163" i="1" s="1"/>
  <c r="AL163" i="1"/>
  <c r="AM163" i="1" s="1"/>
  <c r="AK163" i="1"/>
  <c r="AR38" i="1"/>
  <c r="AT38" i="1" s="1"/>
  <c r="AS38" i="1"/>
  <c r="AU38" i="1" s="1"/>
  <c r="AN38" i="1"/>
  <c r="AL164" i="1"/>
  <c r="AM164" i="1" s="1"/>
  <c r="AO164" i="1"/>
  <c r="AP164" i="1" s="1"/>
  <c r="AS45" i="1"/>
  <c r="AU45" i="1" s="1"/>
  <c r="AR45" i="1"/>
  <c r="AT45" i="1" s="1"/>
  <c r="AN45" i="1"/>
  <c r="AO181" i="1"/>
  <c r="AP181" i="1" s="1"/>
  <c r="AL181" i="1"/>
  <c r="AM181" i="1" s="1"/>
  <c r="AO133" i="1"/>
  <c r="AP133" i="1" s="1"/>
  <c r="AL133" i="1"/>
  <c r="AM133" i="1" s="1"/>
  <c r="AO258" i="1"/>
  <c r="AP258" i="1" s="1"/>
  <c r="AL258" i="1"/>
  <c r="AM258" i="1" s="1"/>
  <c r="AK147" i="1"/>
  <c r="AO87" i="1"/>
  <c r="AP87" i="1" s="1"/>
  <c r="AL87" i="1"/>
  <c r="AM87" i="1" s="1"/>
  <c r="AL288" i="1"/>
  <c r="AJ290" i="1"/>
  <c r="AO290" i="1" s="1"/>
  <c r="AP290" i="1" s="1"/>
  <c r="AO288" i="1"/>
  <c r="AP288" i="1" s="1"/>
  <c r="BQ173" i="1"/>
  <c r="BT173" i="1" s="1"/>
  <c r="BW173" i="1" s="1"/>
  <c r="BW174" i="1" s="1"/>
  <c r="BP173" i="1"/>
  <c r="BS173" i="1" s="1"/>
  <c r="BV173" i="1" s="1"/>
  <c r="BV174" i="1" s="1"/>
  <c r="AL11" i="1"/>
  <c r="AM11" i="1" s="1"/>
  <c r="AO11" i="1"/>
  <c r="AP11" i="1" s="1"/>
  <c r="AK81" i="1"/>
  <c r="AO81" i="1"/>
  <c r="AP81" i="1" s="1"/>
  <c r="AL81" i="1"/>
  <c r="AM81" i="1" s="1"/>
  <c r="AL171" i="1"/>
  <c r="AM171" i="1" s="1"/>
  <c r="AO171" i="1"/>
  <c r="AP171" i="1" s="1"/>
  <c r="AL184" i="1"/>
  <c r="AM184" i="1" s="1"/>
  <c r="AO184" i="1"/>
  <c r="AP184" i="1" s="1"/>
  <c r="AK229" i="1"/>
  <c r="AL134" i="1"/>
  <c r="AM134" i="1" s="1"/>
  <c r="AO134" i="1"/>
  <c r="AP134" i="1" s="1"/>
  <c r="BN95" i="1"/>
  <c r="AM228" i="1"/>
  <c r="AL235" i="1"/>
  <c r="AM235" i="1" s="1"/>
  <c r="AJ260" i="1"/>
  <c r="AO260" i="1" s="1"/>
  <c r="AP260" i="1" s="1"/>
  <c r="AO255" i="1"/>
  <c r="AP255" i="1" s="1"/>
  <c r="AL255" i="1"/>
  <c r="AL85" i="1"/>
  <c r="AM85" i="1" s="1"/>
  <c r="AO85" i="1"/>
  <c r="AP85" i="1" s="1"/>
  <c r="AK144" i="1"/>
  <c r="AS41" i="1"/>
  <c r="AU41" i="1" s="1"/>
  <c r="AN41" i="1"/>
  <c r="AR41" i="1"/>
  <c r="AT41" i="1" s="1"/>
  <c r="AL13" i="1"/>
  <c r="AM13" i="1" s="1"/>
  <c r="AO13" i="1"/>
  <c r="AP13" i="1" s="1"/>
  <c r="AR147" i="1"/>
  <c r="AT147" i="1" s="1"/>
  <c r="AS147" i="1"/>
  <c r="AU147" i="1" s="1"/>
  <c r="AN147" i="1"/>
  <c r="AO168" i="1"/>
  <c r="AP168" i="1" s="1"/>
  <c r="AL168" i="1"/>
  <c r="AM168" i="1" s="1"/>
  <c r="AO182" i="1"/>
  <c r="AP182" i="1" s="1"/>
  <c r="AL182" i="1"/>
  <c r="AM182" i="1" s="1"/>
  <c r="AK145" i="1"/>
  <c r="AS229" i="1"/>
  <c r="AU229" i="1" s="1"/>
  <c r="AR229" i="1"/>
  <c r="AT229" i="1" s="1"/>
  <c r="AN229" i="1"/>
  <c r="AK152" i="1"/>
  <c r="AO256" i="1"/>
  <c r="AP256" i="1" s="1"/>
  <c r="AL256" i="1"/>
  <c r="AM256" i="1" s="1"/>
  <c r="AO83" i="1"/>
  <c r="AP83" i="1" s="1"/>
  <c r="AL83" i="1"/>
  <c r="AM83" i="1" s="1"/>
  <c r="AS35" i="1"/>
  <c r="AU35" i="1" s="1"/>
  <c r="AR35" i="1"/>
  <c r="AT35" i="1" s="1"/>
  <c r="AN35" i="1"/>
  <c r="AO14" i="1"/>
  <c r="AP14" i="1" s="1"/>
  <c r="AL14" i="1"/>
  <c r="AM14" i="1" s="1"/>
  <c r="AR44" i="1"/>
  <c r="AT44" i="1" s="1"/>
  <c r="AS44" i="1"/>
  <c r="AU44" i="1" s="1"/>
  <c r="AN44" i="1"/>
  <c r="AS49" i="1"/>
  <c r="AU49" i="1" s="1"/>
  <c r="AR49" i="1"/>
  <c r="AT49" i="1" s="1"/>
  <c r="AN49" i="1"/>
  <c r="AJ173" i="1"/>
  <c r="AO173" i="1" s="1"/>
  <c r="AP173" i="1" s="1"/>
  <c r="AL162" i="1"/>
  <c r="AO162" i="1"/>
  <c r="AP162" i="1" s="1"/>
  <c r="AS47" i="1"/>
  <c r="AU47" i="1" s="1"/>
  <c r="AN47" i="1"/>
  <c r="AR47" i="1"/>
  <c r="AT47" i="1" s="1"/>
  <c r="AO185" i="1"/>
  <c r="AP185" i="1" s="1"/>
  <c r="AL185" i="1"/>
  <c r="AM185" i="1" s="1"/>
  <c r="AO279" i="1"/>
  <c r="AP279" i="1" s="1"/>
  <c r="AL279" i="1"/>
  <c r="AM279" i="1" s="1"/>
  <c r="AO91" i="1"/>
  <c r="AP91" i="1" s="1"/>
  <c r="AL91" i="1"/>
  <c r="AM91" i="1" s="1"/>
  <c r="AK34" i="1"/>
  <c r="AL9" i="1"/>
  <c r="AM9" i="1" s="1"/>
  <c r="AO9" i="1"/>
  <c r="AP9" i="1" s="1"/>
  <c r="AL15" i="1"/>
  <c r="AM15" i="1" s="1"/>
  <c r="AO15" i="1"/>
  <c r="AP15" i="1" s="1"/>
  <c r="AO172" i="1"/>
  <c r="AP172" i="1" s="1"/>
  <c r="AK172" i="1"/>
  <c r="AL172" i="1"/>
  <c r="AM172" i="1" s="1"/>
  <c r="AO23" i="1"/>
  <c r="AP23" i="1" s="1"/>
  <c r="AL23" i="1"/>
  <c r="AM23" i="1" s="1"/>
  <c r="AO183" i="1"/>
  <c r="AP183" i="1" s="1"/>
  <c r="AL183" i="1"/>
  <c r="AM183" i="1" s="1"/>
  <c r="AO278" i="1"/>
  <c r="AP278" i="1" s="1"/>
  <c r="AL278" i="1"/>
  <c r="AJ281" i="1"/>
  <c r="AO281" i="1" s="1"/>
  <c r="AP281" i="1" s="1"/>
  <c r="AR42" i="1"/>
  <c r="AT42" i="1" s="1"/>
  <c r="AN42" i="1"/>
  <c r="AS42" i="1"/>
  <c r="AU42" i="1" s="1"/>
  <c r="AG269" i="1"/>
  <c r="AG268" i="1"/>
  <c r="AG267" i="1"/>
  <c r="AG270" i="1"/>
  <c r="AN152" i="1"/>
  <c r="AR152" i="1"/>
  <c r="AT152" i="1" s="1"/>
  <c r="AS152" i="1"/>
  <c r="AU152" i="1" s="1"/>
  <c r="AO89" i="1"/>
  <c r="AP89" i="1" s="1"/>
  <c r="AL89" i="1"/>
  <c r="AM89" i="1" s="1"/>
  <c r="BQ260" i="1"/>
  <c r="BT260" i="1" s="1"/>
  <c r="BW260" i="1" s="1"/>
  <c r="BW261" i="1" s="1"/>
  <c r="BP260" i="1"/>
  <c r="BS260" i="1" s="1"/>
  <c r="BV260" i="1" s="1"/>
  <c r="BV261" i="1" s="1"/>
  <c r="AS217" i="1"/>
  <c r="AU217" i="1" s="1"/>
  <c r="AN217" i="1"/>
  <c r="AR217" i="1"/>
  <c r="AT217" i="1" s="1"/>
  <c r="AO24" i="1"/>
  <c r="AP24" i="1" s="1"/>
  <c r="AL24" i="1"/>
  <c r="AM24" i="1" s="1"/>
  <c r="AL21" i="1"/>
  <c r="AM21" i="1" s="1"/>
  <c r="AO21" i="1"/>
  <c r="AP21" i="1" s="1"/>
  <c r="AH268" i="1"/>
  <c r="AJ268" i="1" s="1"/>
  <c r="AH267" i="1"/>
  <c r="AJ267" i="1" s="1"/>
  <c r="AH269" i="1"/>
  <c r="AJ269" i="1" s="1"/>
  <c r="AH270" i="1"/>
  <c r="AJ270" i="1" s="1"/>
  <c r="BQ281" i="1"/>
  <c r="BT281" i="1" s="1"/>
  <c r="BW281" i="1" s="1"/>
  <c r="BW282" i="1" s="1"/>
  <c r="BP281" i="1"/>
  <c r="BS281" i="1" s="1"/>
  <c r="BV281" i="1" s="1"/>
  <c r="BV282" i="1" s="1"/>
  <c r="AO88" i="1"/>
  <c r="AP88" i="1" s="1"/>
  <c r="AL88" i="1"/>
  <c r="AM88" i="1" s="1"/>
  <c r="AS39" i="1"/>
  <c r="AU39" i="1" s="1"/>
  <c r="AR39" i="1"/>
  <c r="AT39" i="1" s="1"/>
  <c r="AN39" i="1"/>
  <c r="AN34" i="1"/>
  <c r="AR34" i="1"/>
  <c r="AT34" i="1" s="1"/>
  <c r="AS34" i="1"/>
  <c r="AU34" i="1" s="1"/>
  <c r="AO20" i="1"/>
  <c r="AP20" i="1" s="1"/>
  <c r="AL20" i="1"/>
  <c r="AM20" i="1" s="1"/>
  <c r="AG202" i="1"/>
  <c r="AG199" i="1"/>
  <c r="AG198" i="1"/>
  <c r="AG203" i="1"/>
  <c r="AG200" i="1"/>
  <c r="AG197" i="1"/>
  <c r="AG201" i="1"/>
  <c r="AG204" i="1"/>
  <c r="AG205" i="1"/>
  <c r="AO165" i="1"/>
  <c r="AP165" i="1" s="1"/>
  <c r="AL165" i="1"/>
  <c r="AM165" i="1" s="1"/>
  <c r="AO166" i="1"/>
  <c r="AP166" i="1" s="1"/>
  <c r="AL166" i="1"/>
  <c r="AM166" i="1" s="1"/>
  <c r="AK166" i="1"/>
  <c r="AO188" i="1"/>
  <c r="AP188" i="1" s="1"/>
  <c r="AL188" i="1"/>
  <c r="AM188" i="1" s="1"/>
  <c r="AL280" i="1"/>
  <c r="AM280" i="1" s="1"/>
  <c r="AO280" i="1"/>
  <c r="AP280" i="1" s="1"/>
  <c r="AL155" i="1"/>
  <c r="AM155" i="1" s="1"/>
  <c r="AM143" i="1"/>
  <c r="AO128" i="1"/>
  <c r="AP128" i="1" s="1"/>
  <c r="AL128" i="1"/>
  <c r="AM128" i="1" s="1"/>
  <c r="AK170" i="1"/>
  <c r="AL170" i="1"/>
  <c r="AM170" i="1" s="1"/>
  <c r="AO170" i="1"/>
  <c r="AP170" i="1" s="1"/>
  <c r="AK232" i="1"/>
  <c r="AO189" i="1"/>
  <c r="AP189" i="1" s="1"/>
  <c r="AL189" i="1"/>
  <c r="AM189" i="1" s="1"/>
  <c r="BQ26" i="1"/>
  <c r="BT26" i="1" s="1"/>
  <c r="BW26" i="1" s="1"/>
  <c r="BW27" i="1" s="1"/>
  <c r="BP26" i="1"/>
  <c r="BS26" i="1" s="1"/>
  <c r="BV26" i="1" s="1"/>
  <c r="BV27" i="1" s="1"/>
  <c r="AK143" i="1"/>
  <c r="AK155" i="1" s="1"/>
  <c r="AJ136" i="1"/>
  <c r="AO136" i="1" s="1"/>
  <c r="AP136" i="1" s="1"/>
  <c r="AL123" i="1"/>
  <c r="AO123" i="1"/>
  <c r="AP123" i="1" s="1"/>
  <c r="AK234" i="1"/>
  <c r="AX273" i="1"/>
  <c r="AY273" i="1" s="1"/>
  <c r="BG271" i="1"/>
  <c r="BE271" i="1"/>
  <c r="BC271" i="1"/>
  <c r="BD271" i="1" s="1"/>
  <c r="AZ271" i="1"/>
  <c r="AL94" i="1"/>
  <c r="AM94" i="1" s="1"/>
  <c r="AK94" i="1"/>
  <c r="AO94" i="1"/>
  <c r="AP94" i="1" s="1"/>
  <c r="AK39" i="1"/>
  <c r="AG68" i="1"/>
  <c r="AG64" i="1"/>
  <c r="AG62" i="1"/>
  <c r="AG69" i="1"/>
  <c r="AG66" i="1"/>
  <c r="AG58" i="1"/>
  <c r="AG72" i="1"/>
  <c r="AG70" i="1"/>
  <c r="AG63" i="1"/>
  <c r="AG67" i="1"/>
  <c r="AG60" i="1"/>
  <c r="AG71" i="1"/>
  <c r="AG65" i="1"/>
  <c r="AG61" i="1"/>
  <c r="AG59" i="1"/>
  <c r="AG57" i="1"/>
  <c r="AO16" i="1"/>
  <c r="AP16" i="1" s="1"/>
  <c r="AL16" i="1"/>
  <c r="AM16" i="1" s="1"/>
  <c r="AK16" i="1"/>
  <c r="BC206" i="1"/>
  <c r="BD206" i="1" s="1"/>
  <c r="AX208" i="1"/>
  <c r="AY208" i="1" s="1"/>
  <c r="BG206" i="1"/>
  <c r="BE206" i="1"/>
  <c r="AZ206" i="1"/>
  <c r="BA206" i="1" s="1"/>
  <c r="BU206" i="1" s="1"/>
  <c r="BU207" i="1" s="1"/>
  <c r="BP95" i="1"/>
  <c r="BS95" i="1" s="1"/>
  <c r="BV95" i="1" s="1"/>
  <c r="BV96" i="1" s="1"/>
  <c r="BQ95" i="1"/>
  <c r="BT95" i="1" s="1"/>
  <c r="BW95" i="1" s="1"/>
  <c r="BW96" i="1" s="1"/>
  <c r="AN232" i="1"/>
  <c r="AS232" i="1"/>
  <c r="AU232" i="1" s="1"/>
  <c r="AR232" i="1"/>
  <c r="AT232" i="1" s="1"/>
  <c r="AJ190" i="1"/>
  <c r="AO190" i="1" s="1"/>
  <c r="AP190" i="1" s="1"/>
  <c r="AL180" i="1"/>
  <c r="AO180" i="1"/>
  <c r="AP180" i="1" s="1"/>
  <c r="AO135" i="1"/>
  <c r="AP135" i="1" s="1"/>
  <c r="AL135" i="1"/>
  <c r="AM135" i="1" s="1"/>
  <c r="AR234" i="1"/>
  <c r="AT234" i="1" s="1"/>
  <c r="AN234" i="1"/>
  <c r="AS234" i="1"/>
  <c r="AU234" i="1" s="1"/>
  <c r="BP136" i="1"/>
  <c r="BS136" i="1" s="1"/>
  <c r="BV136" i="1" s="1"/>
  <c r="BV137" i="1" s="1"/>
  <c r="BQ136" i="1"/>
  <c r="BT136" i="1" s="1"/>
  <c r="BW136" i="1" s="1"/>
  <c r="BW137" i="1" s="1"/>
  <c r="AO80" i="1"/>
  <c r="AP80" i="1" s="1"/>
  <c r="AL80" i="1"/>
  <c r="AJ95" i="1"/>
  <c r="AO95" i="1" s="1"/>
  <c r="AP95" i="1" s="1"/>
  <c r="BQ290" i="1"/>
  <c r="BT290" i="1" s="1"/>
  <c r="BW290" i="1" s="1"/>
  <c r="BW291" i="1" s="1"/>
  <c r="BP290" i="1"/>
  <c r="BS290" i="1" s="1"/>
  <c r="BV290" i="1" s="1"/>
  <c r="BV291" i="1" s="1"/>
  <c r="AS148" i="1"/>
  <c r="AU148" i="1" s="1"/>
  <c r="AN148" i="1"/>
  <c r="AR148" i="1"/>
  <c r="AT148" i="1" s="1"/>
  <c r="AH67" i="1"/>
  <c r="AJ67" i="1" s="1"/>
  <c r="AH63" i="1"/>
  <c r="AJ63" i="1" s="1"/>
  <c r="AH61" i="1"/>
  <c r="AJ61" i="1" s="1"/>
  <c r="AH72" i="1"/>
  <c r="AJ72" i="1" s="1"/>
  <c r="AH71" i="1"/>
  <c r="AJ71" i="1" s="1"/>
  <c r="AH66" i="1"/>
  <c r="AJ66" i="1" s="1"/>
  <c r="AH60" i="1"/>
  <c r="AJ60" i="1" s="1"/>
  <c r="AH64" i="1"/>
  <c r="AJ64" i="1" s="1"/>
  <c r="AH57" i="1"/>
  <c r="AJ57" i="1" s="1"/>
  <c r="AH68" i="1"/>
  <c r="AJ68" i="1" s="1"/>
  <c r="AH65" i="1"/>
  <c r="AJ65" i="1" s="1"/>
  <c r="AH69" i="1"/>
  <c r="AJ69" i="1" s="1"/>
  <c r="AH58" i="1"/>
  <c r="AJ58" i="1" s="1"/>
  <c r="AH62" i="1"/>
  <c r="AJ62" i="1" s="1"/>
  <c r="AH59" i="1"/>
  <c r="AJ59" i="1" s="1"/>
  <c r="AH70" i="1"/>
  <c r="AJ70" i="1" s="1"/>
  <c r="AO12" i="1"/>
  <c r="AP12" i="1" s="1"/>
  <c r="AL12" i="1"/>
  <c r="AM12" i="1" s="1"/>
  <c r="AS219" i="1"/>
  <c r="AU219" i="1" s="1"/>
  <c r="AR219" i="1"/>
  <c r="AT219" i="1" s="1"/>
  <c r="AN219" i="1"/>
  <c r="AS36" i="1"/>
  <c r="AU36" i="1" s="1"/>
  <c r="AR36" i="1"/>
  <c r="AT36" i="1" s="1"/>
  <c r="AN36" i="1"/>
  <c r="AL132" i="1"/>
  <c r="AM132" i="1" s="1"/>
  <c r="AO132" i="1"/>
  <c r="AP132" i="1" s="1"/>
  <c r="AK154" i="1"/>
  <c r="AS220" i="1"/>
  <c r="AU220" i="1" s="1"/>
  <c r="AR220" i="1"/>
  <c r="AT220" i="1" s="1"/>
  <c r="AN220" i="1"/>
  <c r="AL82" i="1"/>
  <c r="AM82" i="1" s="1"/>
  <c r="AO82" i="1"/>
  <c r="AP82" i="1" s="1"/>
  <c r="AK148" i="1"/>
  <c r="AZ73" i="1"/>
  <c r="BG73" i="1"/>
  <c r="BE73" i="1"/>
  <c r="BN73" i="1" s="1"/>
  <c r="AX75" i="1"/>
  <c r="AY75" i="1" s="1"/>
  <c r="BC73" i="1"/>
  <c r="BD73" i="1" s="1"/>
  <c r="AO18" i="1"/>
  <c r="AP18" i="1" s="1"/>
  <c r="AL18" i="1"/>
  <c r="AM18" i="1" s="1"/>
  <c r="AH199" i="1"/>
  <c r="AJ199" i="1" s="1"/>
  <c r="AH198" i="1"/>
  <c r="AJ198" i="1" s="1"/>
  <c r="AH203" i="1"/>
  <c r="AJ203" i="1" s="1"/>
  <c r="AH200" i="1"/>
  <c r="AJ200" i="1" s="1"/>
  <c r="AH197" i="1"/>
  <c r="AJ197" i="1" s="1"/>
  <c r="AH201" i="1"/>
  <c r="AJ201" i="1" s="1"/>
  <c r="AH204" i="1"/>
  <c r="AJ204" i="1" s="1"/>
  <c r="AH205" i="1"/>
  <c r="AJ205" i="1" s="1"/>
  <c r="AH202" i="1"/>
  <c r="AJ202" i="1" s="1"/>
  <c r="AO187" i="1"/>
  <c r="AP187" i="1" s="1"/>
  <c r="AL187" i="1"/>
  <c r="AM187" i="1" s="1"/>
  <c r="AN144" i="1"/>
  <c r="AS144" i="1"/>
  <c r="AU144" i="1" s="1"/>
  <c r="AR144" i="1"/>
  <c r="AT144" i="1" s="1"/>
  <c r="AS102" i="1"/>
  <c r="AU102" i="1" s="1"/>
  <c r="AR102" i="1"/>
  <c r="AT102" i="1" s="1"/>
  <c r="AN102" i="1"/>
  <c r="BN26" i="1"/>
  <c r="AL130" i="1"/>
  <c r="AM130" i="1" s="1"/>
  <c r="AO130" i="1"/>
  <c r="AP130" i="1" s="1"/>
  <c r="AS154" i="1"/>
  <c r="AU154" i="1" s="1"/>
  <c r="AN154" i="1"/>
  <c r="AR154" i="1"/>
  <c r="AT154" i="1" s="1"/>
  <c r="AS216" i="1"/>
  <c r="AU216" i="1" s="1"/>
  <c r="AR216" i="1"/>
  <c r="AT216" i="1" s="1"/>
  <c r="AN216" i="1"/>
  <c r="AL86" i="1"/>
  <c r="AM86" i="1" s="1"/>
  <c r="AO86" i="1"/>
  <c r="AP86" i="1" s="1"/>
  <c r="AO22" i="1"/>
  <c r="AP22" i="1" s="1"/>
  <c r="AL22" i="1"/>
  <c r="AM22" i="1" s="1"/>
  <c r="AO131" i="1"/>
  <c r="AP131" i="1" s="1"/>
  <c r="AL131" i="1"/>
  <c r="AM131" i="1" s="1"/>
  <c r="AR116" i="1"/>
  <c r="AT116" i="1" s="1"/>
  <c r="AT118" i="1"/>
  <c r="AN116" i="1"/>
  <c r="AS116" i="1"/>
  <c r="AU116" i="1" s="1"/>
  <c r="AU118" i="1"/>
  <c r="AK233" i="1"/>
  <c r="AN48" i="1"/>
  <c r="AR48" i="1"/>
  <c r="AT48" i="1" s="1"/>
  <c r="AS48" i="1"/>
  <c r="AU48" i="1" s="1"/>
  <c r="AL129" i="1"/>
  <c r="AM129" i="1" s="1"/>
  <c r="AO129" i="1"/>
  <c r="AP129" i="1" s="1"/>
  <c r="AS43" i="1"/>
  <c r="AU43" i="1" s="1"/>
  <c r="AR43" i="1"/>
  <c r="AT43" i="1" s="1"/>
  <c r="AN43" i="1"/>
  <c r="AN153" i="1"/>
  <c r="AS153" i="1"/>
  <c r="AU153" i="1" s="1"/>
  <c r="AR153" i="1"/>
  <c r="AT153" i="1" s="1"/>
  <c r="AR149" i="1"/>
  <c r="AT149" i="1" s="1"/>
  <c r="AS149" i="1"/>
  <c r="AU149" i="1" s="1"/>
  <c r="AN149" i="1"/>
  <c r="AM33" i="1"/>
  <c r="AL50" i="1"/>
  <c r="AM50" i="1" s="1"/>
  <c r="AO8" i="1"/>
  <c r="AP8" i="1" s="1"/>
  <c r="AL8" i="1"/>
  <c r="AJ26" i="1"/>
  <c r="AO26" i="1" s="1"/>
  <c r="AP26" i="1" s="1"/>
  <c r="AK213" i="1"/>
  <c r="AK221" i="1" s="1"/>
  <c r="AS145" i="1"/>
  <c r="AU145" i="1" s="1"/>
  <c r="AN145" i="1"/>
  <c r="AR145" i="1"/>
  <c r="AT145" i="1" s="1"/>
  <c r="AL169" i="1"/>
  <c r="AM169" i="1" s="1"/>
  <c r="AO169" i="1"/>
  <c r="AP169" i="1" s="1"/>
  <c r="AK169" i="1"/>
  <c r="AS233" i="1"/>
  <c r="AU233" i="1" s="1"/>
  <c r="AR233" i="1"/>
  <c r="AT233" i="1" s="1"/>
  <c r="AN233" i="1"/>
  <c r="AN150" i="1"/>
  <c r="AS150" i="1"/>
  <c r="AU150" i="1" s="1"/>
  <c r="AR150" i="1"/>
  <c r="AT150" i="1" s="1"/>
  <c r="AO124" i="1"/>
  <c r="AP124" i="1" s="1"/>
  <c r="AL124" i="1"/>
  <c r="AM124" i="1" s="1"/>
  <c r="AS230" i="1"/>
  <c r="AU230" i="1" s="1"/>
  <c r="AR230" i="1"/>
  <c r="AT230" i="1" s="1"/>
  <c r="AN230" i="1"/>
  <c r="AL84" i="1"/>
  <c r="AM84" i="1" s="1"/>
  <c r="AO84" i="1"/>
  <c r="AP84" i="1" s="1"/>
  <c r="AS215" i="1"/>
  <c r="AU215" i="1" s="1"/>
  <c r="AR215" i="1"/>
  <c r="AT215" i="1" s="1"/>
  <c r="AN215" i="1"/>
  <c r="AK149" i="1"/>
  <c r="AL10" i="1"/>
  <c r="AM10" i="1" s="1"/>
  <c r="AO10" i="1"/>
  <c r="AP10" i="1" s="1"/>
  <c r="AO257" i="1"/>
  <c r="AP257" i="1" s="1"/>
  <c r="AL257" i="1"/>
  <c r="AM257" i="1" s="1"/>
  <c r="AK151" i="1"/>
  <c r="AO127" i="1"/>
  <c r="AP127" i="1" s="1"/>
  <c r="AL127" i="1"/>
  <c r="AM127" i="1" s="1"/>
  <c r="AN40" i="1"/>
  <c r="AS40" i="1"/>
  <c r="AU40" i="1" s="1"/>
  <c r="AR40" i="1"/>
  <c r="AT40" i="1" s="1"/>
  <c r="AR214" i="1"/>
  <c r="AT214" i="1" s="1"/>
  <c r="AN214" i="1"/>
  <c r="AS214" i="1"/>
  <c r="AU214" i="1" s="1"/>
  <c r="AK230" i="1"/>
  <c r="AL92" i="1"/>
  <c r="AM92" i="1" s="1"/>
  <c r="AK92" i="1"/>
  <c r="AO92" i="1"/>
  <c r="AP92" i="1" s="1"/>
  <c r="AK153" i="1"/>
  <c r="AL25" i="1"/>
  <c r="AM25" i="1" s="1"/>
  <c r="AO25" i="1"/>
  <c r="AP25" i="1" s="1"/>
  <c r="AS37" i="1"/>
  <c r="AU37" i="1" s="1"/>
  <c r="AR37" i="1"/>
  <c r="AT37" i="1" s="1"/>
  <c r="AN37" i="1"/>
  <c r="AR218" i="1"/>
  <c r="AT218" i="1" s="1"/>
  <c r="AN218" i="1"/>
  <c r="AS218" i="1"/>
  <c r="AU218" i="1" s="1"/>
  <c r="AR146" i="1"/>
  <c r="AT146" i="1" s="1"/>
  <c r="AN146" i="1"/>
  <c r="AS146" i="1"/>
  <c r="AU146" i="1" s="1"/>
  <c r="AG244" i="1"/>
  <c r="AG242" i="1"/>
  <c r="AG247" i="1"/>
  <c r="AG245" i="1"/>
  <c r="AG246" i="1"/>
  <c r="AG243" i="1"/>
  <c r="AK150" i="1"/>
  <c r="AK231" i="1"/>
  <c r="AO167" i="1"/>
  <c r="AP167" i="1" s="1"/>
  <c r="AL167" i="1"/>
  <c r="AM167" i="1" s="1"/>
  <c r="AK167" i="1"/>
  <c r="AH246" i="1"/>
  <c r="AJ246" i="1" s="1"/>
  <c r="AH242" i="1"/>
  <c r="AJ242" i="1" s="1"/>
  <c r="AH245" i="1"/>
  <c r="AJ245" i="1" s="1"/>
  <c r="AH244" i="1"/>
  <c r="AJ244" i="1" s="1"/>
  <c r="AH247" i="1"/>
  <c r="AJ247" i="1" s="1"/>
  <c r="AH243" i="1"/>
  <c r="AJ243" i="1" s="1"/>
  <c r="AR151" i="1"/>
  <c r="AT151" i="1" s="1"/>
  <c r="AS151" i="1"/>
  <c r="AU151" i="1" s="1"/>
  <c r="AN151" i="1"/>
  <c r="AN231" i="1"/>
  <c r="AS231" i="1"/>
  <c r="AU231" i="1" s="1"/>
  <c r="AR231" i="1"/>
  <c r="AT231" i="1" s="1"/>
  <c r="AO125" i="1"/>
  <c r="AP125" i="1" s="1"/>
  <c r="AL125" i="1"/>
  <c r="AM125" i="1" s="1"/>
  <c r="AK125" i="1"/>
  <c r="AO93" i="1"/>
  <c r="AP93" i="1" s="1"/>
  <c r="AL93" i="1"/>
  <c r="AM93" i="1" s="1"/>
  <c r="AK33" i="1"/>
  <c r="AK50" i="1" s="1"/>
  <c r="AL19" i="1"/>
  <c r="AM19" i="1" s="1"/>
  <c r="AO19" i="1"/>
  <c r="AP19" i="1" s="1"/>
  <c r="AL221" i="1"/>
  <c r="AM221" i="1" s="1"/>
  <c r="AM213" i="1"/>
  <c r="AK12" i="1" l="1"/>
  <c r="AK289" i="1"/>
  <c r="AK278" i="1"/>
  <c r="AK281" i="1" s="1"/>
  <c r="AK279" i="1"/>
  <c r="AK280" i="1"/>
  <c r="AK162" i="1"/>
  <c r="AK173" i="1" s="1"/>
  <c r="AK86" i="1"/>
  <c r="AK82" i="1"/>
  <c r="AK126" i="1"/>
  <c r="AS84" i="1"/>
  <c r="AU84" i="1" s="1"/>
  <c r="AR84" i="1"/>
  <c r="AT84" i="1" s="1"/>
  <c r="AN84" i="1"/>
  <c r="AR130" i="1"/>
  <c r="AT130" i="1" s="1"/>
  <c r="AS130" i="1"/>
  <c r="AU130" i="1" s="1"/>
  <c r="AN130" i="1"/>
  <c r="AO200" i="1"/>
  <c r="AP200" i="1" s="1"/>
  <c r="AL200" i="1"/>
  <c r="AM200" i="1" s="1"/>
  <c r="AO70" i="1"/>
  <c r="AP70" i="1" s="1"/>
  <c r="AL70" i="1"/>
  <c r="AM70" i="1" s="1"/>
  <c r="AS16" i="1"/>
  <c r="AU16" i="1" s="1"/>
  <c r="AR16" i="1"/>
  <c r="AT16" i="1" s="1"/>
  <c r="AN16" i="1"/>
  <c r="AL281" i="1"/>
  <c r="AM281" i="1" s="1"/>
  <c r="AM278" i="1"/>
  <c r="AN9" i="1"/>
  <c r="AS9" i="1"/>
  <c r="AU9" i="1" s="1"/>
  <c r="AR9" i="1"/>
  <c r="AT9" i="1" s="1"/>
  <c r="AL173" i="1"/>
  <c r="AM173" i="1" s="1"/>
  <c r="AM162" i="1"/>
  <c r="AK83" i="1"/>
  <c r="AR235" i="1"/>
  <c r="AT235" i="1" s="1"/>
  <c r="AN235" i="1"/>
  <c r="AU237" i="1"/>
  <c r="AT237" i="1"/>
  <c r="AS235" i="1"/>
  <c r="AU235" i="1" s="1"/>
  <c r="AS133" i="1"/>
  <c r="AU133" i="1" s="1"/>
  <c r="AN133" i="1"/>
  <c r="AR133" i="1"/>
  <c r="AT133" i="1" s="1"/>
  <c r="AR163" i="1"/>
  <c r="AT163" i="1" s="1"/>
  <c r="AS163" i="1"/>
  <c r="AU163" i="1" s="1"/>
  <c r="AN163" i="1"/>
  <c r="AN126" i="1"/>
  <c r="AR126" i="1"/>
  <c r="AT126" i="1" s="1"/>
  <c r="AS126" i="1"/>
  <c r="AU126" i="1" s="1"/>
  <c r="AR135" i="1"/>
  <c r="AT135" i="1" s="1"/>
  <c r="AN135" i="1"/>
  <c r="AS135" i="1"/>
  <c r="AU135" i="1" s="1"/>
  <c r="AN125" i="1"/>
  <c r="AR125" i="1"/>
  <c r="AT125" i="1" s="1"/>
  <c r="AS125" i="1"/>
  <c r="AU125" i="1" s="1"/>
  <c r="AK127" i="1"/>
  <c r="AS127" i="1"/>
  <c r="AU127" i="1" s="1"/>
  <c r="AR127" i="1"/>
  <c r="AT127" i="1" s="1"/>
  <c r="AN127" i="1"/>
  <c r="AK131" i="1"/>
  <c r="AO203" i="1"/>
  <c r="AP203" i="1" s="1"/>
  <c r="AL203" i="1"/>
  <c r="AM203" i="1" s="1"/>
  <c r="AO59" i="1"/>
  <c r="AP59" i="1" s="1"/>
  <c r="AL59" i="1"/>
  <c r="AM59" i="1" s="1"/>
  <c r="AR280" i="1"/>
  <c r="AT280" i="1" s="1"/>
  <c r="AN280" i="1"/>
  <c r="AS280" i="1"/>
  <c r="AU280" i="1" s="1"/>
  <c r="AN89" i="1"/>
  <c r="AR89" i="1"/>
  <c r="AT89" i="1" s="1"/>
  <c r="AS89" i="1"/>
  <c r="AU89" i="1" s="1"/>
  <c r="AK256" i="1"/>
  <c r="AR228" i="1"/>
  <c r="AT228" i="1" s="1"/>
  <c r="AN228" i="1"/>
  <c r="AS228" i="1"/>
  <c r="AU228" i="1" s="1"/>
  <c r="AK11" i="1"/>
  <c r="AK133" i="1"/>
  <c r="AR169" i="1"/>
  <c r="AT169" i="1" s="1"/>
  <c r="AN169" i="1"/>
  <c r="AS169" i="1"/>
  <c r="AU169" i="1" s="1"/>
  <c r="AK25" i="1"/>
  <c r="AK22" i="1"/>
  <c r="AO198" i="1"/>
  <c r="AP198" i="1" s="1"/>
  <c r="AL198" i="1"/>
  <c r="AM198" i="1" s="1"/>
  <c r="AO62" i="1"/>
  <c r="AP62" i="1" s="1"/>
  <c r="AL62" i="1"/>
  <c r="AM62" i="1" s="1"/>
  <c r="AK62" i="1"/>
  <c r="AM180" i="1"/>
  <c r="AL190" i="1"/>
  <c r="AM190" i="1" s="1"/>
  <c r="AK188" i="1"/>
  <c r="AO270" i="1"/>
  <c r="AP270" i="1" s="1"/>
  <c r="AL270" i="1"/>
  <c r="AM270" i="1" s="1"/>
  <c r="AK89" i="1"/>
  <c r="AK183" i="1"/>
  <c r="AK91" i="1"/>
  <c r="AS256" i="1"/>
  <c r="AU256" i="1" s="1"/>
  <c r="AR256" i="1"/>
  <c r="AT256" i="1" s="1"/>
  <c r="AN256" i="1"/>
  <c r="AR11" i="1"/>
  <c r="AT11" i="1" s="1"/>
  <c r="AN11" i="1"/>
  <c r="AS11" i="1"/>
  <c r="AU11" i="1" s="1"/>
  <c r="AK17" i="1"/>
  <c r="AN167" i="1"/>
  <c r="AR167" i="1"/>
  <c r="AT167" i="1" s="1"/>
  <c r="AS167" i="1"/>
  <c r="AU167" i="1" s="1"/>
  <c r="AS22" i="1"/>
  <c r="AU22" i="1" s="1"/>
  <c r="AR22" i="1"/>
  <c r="AT22" i="1" s="1"/>
  <c r="AN22" i="1"/>
  <c r="AO199" i="1"/>
  <c r="AP199" i="1" s="1"/>
  <c r="AL199" i="1"/>
  <c r="AM199" i="1" s="1"/>
  <c r="AL58" i="1"/>
  <c r="AM58" i="1" s="1"/>
  <c r="AO58" i="1"/>
  <c r="AP58" i="1" s="1"/>
  <c r="AK180" i="1"/>
  <c r="AK190" i="1" s="1"/>
  <c r="AK189" i="1"/>
  <c r="AS188" i="1"/>
  <c r="AU188" i="1" s="1"/>
  <c r="AR188" i="1"/>
  <c r="AT188" i="1" s="1"/>
  <c r="AN188" i="1"/>
  <c r="AL269" i="1"/>
  <c r="AM269" i="1" s="1"/>
  <c r="AO269" i="1"/>
  <c r="AP269" i="1" s="1"/>
  <c r="AN183" i="1"/>
  <c r="AS183" i="1"/>
  <c r="AU183" i="1" s="1"/>
  <c r="AR183" i="1"/>
  <c r="AT183" i="1" s="1"/>
  <c r="AS91" i="1"/>
  <c r="AU91" i="1" s="1"/>
  <c r="AR91" i="1"/>
  <c r="AT91" i="1" s="1"/>
  <c r="AN91" i="1"/>
  <c r="AK13" i="1"/>
  <c r="AK181" i="1"/>
  <c r="AS20" i="1"/>
  <c r="AU20" i="1" s="1"/>
  <c r="AR20" i="1"/>
  <c r="AT20" i="1" s="1"/>
  <c r="AN20" i="1"/>
  <c r="AO267" i="1"/>
  <c r="AP267" i="1" s="1"/>
  <c r="AL267" i="1"/>
  <c r="AJ271" i="1"/>
  <c r="AO271" i="1" s="1"/>
  <c r="AP271" i="1" s="1"/>
  <c r="AR13" i="1"/>
  <c r="AT13" i="1" s="1"/>
  <c r="AS13" i="1"/>
  <c r="AU13" i="1" s="1"/>
  <c r="AN13" i="1"/>
  <c r="AK134" i="1"/>
  <c r="AS181" i="1"/>
  <c r="AU181" i="1" s="1"/>
  <c r="AR181" i="1"/>
  <c r="AT181" i="1" s="1"/>
  <c r="AN181" i="1"/>
  <c r="AN17" i="1"/>
  <c r="AS17" i="1"/>
  <c r="AU17" i="1" s="1"/>
  <c r="AR17" i="1"/>
  <c r="AT17" i="1" s="1"/>
  <c r="AO67" i="1"/>
  <c r="AP67" i="1" s="1"/>
  <c r="AL67" i="1"/>
  <c r="AM67" i="1" s="1"/>
  <c r="AK124" i="1"/>
  <c r="AO69" i="1"/>
  <c r="AP69" i="1" s="1"/>
  <c r="AL69" i="1"/>
  <c r="AM69" i="1" s="1"/>
  <c r="AR124" i="1"/>
  <c r="AT124" i="1" s="1"/>
  <c r="AN124" i="1"/>
  <c r="AS124" i="1"/>
  <c r="AU124" i="1" s="1"/>
  <c r="AS129" i="1"/>
  <c r="AU129" i="1" s="1"/>
  <c r="AN129" i="1"/>
  <c r="AR129" i="1"/>
  <c r="AT129" i="1" s="1"/>
  <c r="AO65" i="1"/>
  <c r="AP65" i="1" s="1"/>
  <c r="AL65" i="1"/>
  <c r="AM65" i="1" s="1"/>
  <c r="AK65" i="1"/>
  <c r="AR94" i="1"/>
  <c r="AT94" i="1" s="1"/>
  <c r="AS94" i="1"/>
  <c r="AU94" i="1" s="1"/>
  <c r="AN94" i="1"/>
  <c r="AL268" i="1"/>
  <c r="AM268" i="1" s="1"/>
  <c r="AO268" i="1"/>
  <c r="AP268" i="1" s="1"/>
  <c r="AK23" i="1"/>
  <c r="AN134" i="1"/>
  <c r="AS134" i="1"/>
  <c r="AU134" i="1" s="1"/>
  <c r="AR134" i="1"/>
  <c r="AT134" i="1" s="1"/>
  <c r="AJ206" i="1"/>
  <c r="AO206" i="1" s="1"/>
  <c r="AP206" i="1" s="1"/>
  <c r="AO197" i="1"/>
  <c r="AP197" i="1" s="1"/>
  <c r="AL197" i="1"/>
  <c r="AK8" i="1"/>
  <c r="AK26" i="1" s="1"/>
  <c r="AS213" i="1"/>
  <c r="AU213" i="1" s="1"/>
  <c r="AR213" i="1"/>
  <c r="AT213" i="1" s="1"/>
  <c r="AN213" i="1"/>
  <c r="AM8" i="1"/>
  <c r="AL26" i="1"/>
  <c r="AM26" i="1" s="1"/>
  <c r="AR86" i="1"/>
  <c r="AT86" i="1" s="1"/>
  <c r="AN86" i="1"/>
  <c r="AS86" i="1"/>
  <c r="AU86" i="1" s="1"/>
  <c r="AK18" i="1"/>
  <c r="AR132" i="1"/>
  <c r="AT132" i="1" s="1"/>
  <c r="AS132" i="1"/>
  <c r="AU132" i="1" s="1"/>
  <c r="AN132" i="1"/>
  <c r="AO68" i="1"/>
  <c r="AP68" i="1" s="1"/>
  <c r="AL68" i="1"/>
  <c r="AM68" i="1" s="1"/>
  <c r="AM80" i="1"/>
  <c r="AL95" i="1"/>
  <c r="AM95" i="1" s="1"/>
  <c r="AS166" i="1"/>
  <c r="AU166" i="1" s="1"/>
  <c r="AR166" i="1"/>
  <c r="AT166" i="1" s="1"/>
  <c r="AN166" i="1"/>
  <c r="AK20" i="1"/>
  <c r="AN23" i="1"/>
  <c r="AS23" i="1"/>
  <c r="AU23" i="1" s="1"/>
  <c r="AR23" i="1"/>
  <c r="AT23" i="1" s="1"/>
  <c r="AS279" i="1"/>
  <c r="AU279" i="1" s="1"/>
  <c r="AR279" i="1"/>
  <c r="AT279" i="1" s="1"/>
  <c r="AN279" i="1"/>
  <c r="AS289" i="1"/>
  <c r="AU289" i="1" s="1"/>
  <c r="AR289" i="1"/>
  <c r="AT289" i="1" s="1"/>
  <c r="AN289" i="1"/>
  <c r="AR82" i="1"/>
  <c r="AT82" i="1" s="1"/>
  <c r="AS82" i="1"/>
  <c r="AU82" i="1" s="1"/>
  <c r="AN82" i="1"/>
  <c r="AK132" i="1"/>
  <c r="AU223" i="1"/>
  <c r="AS221" i="1"/>
  <c r="AU221" i="1" s="1"/>
  <c r="AR221" i="1"/>
  <c r="AT221" i="1" s="1"/>
  <c r="AT223" i="1"/>
  <c r="AN221" i="1"/>
  <c r="BQ73" i="1"/>
  <c r="BT73" i="1" s="1"/>
  <c r="BW73" i="1" s="1"/>
  <c r="BW74" i="1" s="1"/>
  <c r="BP73" i="1"/>
  <c r="BS73" i="1" s="1"/>
  <c r="BV73" i="1" s="1"/>
  <c r="BV74" i="1" s="1"/>
  <c r="AL57" i="1"/>
  <c r="AJ73" i="1"/>
  <c r="AO73" i="1" s="1"/>
  <c r="AP73" i="1" s="1"/>
  <c r="AO57" i="1"/>
  <c r="AP57" i="1" s="1"/>
  <c r="BQ271" i="1"/>
  <c r="BT271" i="1" s="1"/>
  <c r="BW271" i="1" s="1"/>
  <c r="BW272" i="1" s="1"/>
  <c r="BP271" i="1"/>
  <c r="BS271" i="1" s="1"/>
  <c r="BV271" i="1" s="1"/>
  <c r="BV272" i="1" s="1"/>
  <c r="AK21" i="1"/>
  <c r="AK184" i="1"/>
  <c r="AM288" i="1"/>
  <c r="AL290" i="1"/>
  <c r="AM290" i="1" s="1"/>
  <c r="AK129" i="1"/>
  <c r="AS18" i="1"/>
  <c r="AU18" i="1" s="1"/>
  <c r="AR18" i="1"/>
  <c r="AT18" i="1" s="1"/>
  <c r="AN18" i="1"/>
  <c r="AN189" i="1"/>
  <c r="AR189" i="1"/>
  <c r="AT189" i="1" s="1"/>
  <c r="AS189" i="1"/>
  <c r="AU189" i="1" s="1"/>
  <c r="AR257" i="1"/>
  <c r="AT257" i="1" s="1"/>
  <c r="AN257" i="1"/>
  <c r="AS257" i="1"/>
  <c r="AU257" i="1" s="1"/>
  <c r="AO243" i="1"/>
  <c r="AP243" i="1" s="1"/>
  <c r="AL243" i="1"/>
  <c r="AM243" i="1" s="1"/>
  <c r="AR92" i="1"/>
  <c r="AT92" i="1" s="1"/>
  <c r="AN92" i="1"/>
  <c r="AS92" i="1"/>
  <c r="AU92" i="1" s="1"/>
  <c r="AK10" i="1"/>
  <c r="AU52" i="1"/>
  <c r="AN50" i="1"/>
  <c r="AT52" i="1"/>
  <c r="AS50" i="1"/>
  <c r="AU50" i="1" s="1"/>
  <c r="AR50" i="1"/>
  <c r="AT50" i="1" s="1"/>
  <c r="AR187" i="1"/>
  <c r="AT187" i="1" s="1"/>
  <c r="AS187" i="1"/>
  <c r="AU187" i="1" s="1"/>
  <c r="AN187" i="1"/>
  <c r="AL64" i="1"/>
  <c r="AM64" i="1" s="1"/>
  <c r="AO64" i="1"/>
  <c r="AP64" i="1" s="1"/>
  <c r="AK80" i="1"/>
  <c r="AK95" i="1" s="1"/>
  <c r="BN271" i="1"/>
  <c r="AR170" i="1"/>
  <c r="AT170" i="1" s="1"/>
  <c r="AN170" i="1"/>
  <c r="AS170" i="1"/>
  <c r="AU170" i="1" s="1"/>
  <c r="AS165" i="1"/>
  <c r="AU165" i="1" s="1"/>
  <c r="AR165" i="1"/>
  <c r="AT165" i="1" s="1"/>
  <c r="AN165" i="1"/>
  <c r="AR21" i="1"/>
  <c r="AT21" i="1" s="1"/>
  <c r="AN21" i="1"/>
  <c r="AS21" i="1"/>
  <c r="AU21" i="1" s="1"/>
  <c r="AR172" i="1"/>
  <c r="AT172" i="1" s="1"/>
  <c r="AN172" i="1"/>
  <c r="AS172" i="1"/>
  <c r="AU172" i="1" s="1"/>
  <c r="AK185" i="1"/>
  <c r="AK14" i="1"/>
  <c r="AK288" i="1"/>
  <c r="AK290" i="1" s="1"/>
  <c r="AK90" i="1"/>
  <c r="AK186" i="1"/>
  <c r="AK24" i="1"/>
  <c r="AS185" i="1"/>
  <c r="AU185" i="1" s="1"/>
  <c r="AR185" i="1"/>
  <c r="AT185" i="1" s="1"/>
  <c r="AN185" i="1"/>
  <c r="AS14" i="1"/>
  <c r="AU14" i="1" s="1"/>
  <c r="AR14" i="1"/>
  <c r="AT14" i="1" s="1"/>
  <c r="AN14" i="1"/>
  <c r="AR182" i="1"/>
  <c r="AT182" i="1" s="1"/>
  <c r="AN182" i="1"/>
  <c r="AS182" i="1"/>
  <c r="AU182" i="1" s="1"/>
  <c r="AS184" i="1"/>
  <c r="AU184" i="1" s="1"/>
  <c r="AN184" i="1"/>
  <c r="AR184" i="1"/>
  <c r="AT184" i="1" s="1"/>
  <c r="AS87" i="1"/>
  <c r="AU87" i="1" s="1"/>
  <c r="AR87" i="1"/>
  <c r="AT87" i="1" s="1"/>
  <c r="AN87" i="1"/>
  <c r="AR186" i="1"/>
  <c r="AT186" i="1" s="1"/>
  <c r="AN186" i="1"/>
  <c r="AS186" i="1"/>
  <c r="AU186" i="1" s="1"/>
  <c r="AK257" i="1"/>
  <c r="AO247" i="1"/>
  <c r="AP247" i="1" s="1"/>
  <c r="AL247" i="1"/>
  <c r="AM247" i="1" s="1"/>
  <c r="AS19" i="1"/>
  <c r="AU19" i="1" s="1"/>
  <c r="AR19" i="1"/>
  <c r="AT19" i="1" s="1"/>
  <c r="AN19" i="1"/>
  <c r="AO244" i="1"/>
  <c r="AP244" i="1" s="1"/>
  <c r="AL244" i="1"/>
  <c r="AM244" i="1" s="1"/>
  <c r="AK187" i="1"/>
  <c r="AL66" i="1"/>
  <c r="AM66" i="1" s="1"/>
  <c r="AO66" i="1"/>
  <c r="AP66" i="1" s="1"/>
  <c r="AK66" i="1"/>
  <c r="AN128" i="1"/>
  <c r="AR128" i="1"/>
  <c r="AT128" i="1" s="1"/>
  <c r="AS128" i="1"/>
  <c r="AU128" i="1" s="1"/>
  <c r="AK165" i="1"/>
  <c r="AN24" i="1"/>
  <c r="AS24" i="1"/>
  <c r="AU24" i="1" s="1"/>
  <c r="AR24" i="1"/>
  <c r="AT24" i="1" s="1"/>
  <c r="AK182" i="1"/>
  <c r="AS85" i="1"/>
  <c r="AU85" i="1" s="1"/>
  <c r="AR85" i="1"/>
  <c r="AT85" i="1" s="1"/>
  <c r="AN85" i="1"/>
  <c r="AK171" i="1"/>
  <c r="AK87" i="1"/>
  <c r="AK164" i="1"/>
  <c r="AN90" i="1"/>
  <c r="AR90" i="1"/>
  <c r="AT90" i="1" s="1"/>
  <c r="AS90" i="1"/>
  <c r="AU90" i="1" s="1"/>
  <c r="AN25" i="1"/>
  <c r="AR25" i="1"/>
  <c r="AT25" i="1" s="1"/>
  <c r="AS25" i="1"/>
  <c r="AU25" i="1" s="1"/>
  <c r="AS33" i="1"/>
  <c r="AU33" i="1" s="1"/>
  <c r="AR33" i="1"/>
  <c r="AT33" i="1" s="1"/>
  <c r="AN33" i="1"/>
  <c r="AO60" i="1"/>
  <c r="AP60" i="1" s="1"/>
  <c r="AL60" i="1"/>
  <c r="AM60" i="1" s="1"/>
  <c r="AL245" i="1"/>
  <c r="AM245" i="1" s="1"/>
  <c r="AO245" i="1"/>
  <c r="AP245" i="1" s="1"/>
  <c r="AO202" i="1"/>
  <c r="AP202" i="1" s="1"/>
  <c r="AL202" i="1"/>
  <c r="AM202" i="1" s="1"/>
  <c r="AO71" i="1"/>
  <c r="AP71" i="1" s="1"/>
  <c r="AL71" i="1"/>
  <c r="AM71" i="1" s="1"/>
  <c r="AK71" i="1"/>
  <c r="BN206" i="1"/>
  <c r="BO206" i="1" s="1"/>
  <c r="BQ206" i="1" s="1"/>
  <c r="BT206" i="1" s="1"/>
  <c r="BW206" i="1" s="1"/>
  <c r="BW207" i="1" s="1"/>
  <c r="AK85" i="1"/>
  <c r="AN164" i="1"/>
  <c r="AS164" i="1"/>
  <c r="AU164" i="1" s="1"/>
  <c r="AR164" i="1"/>
  <c r="AT164" i="1" s="1"/>
  <c r="AK259" i="1"/>
  <c r="BN248" i="1"/>
  <c r="AO205" i="1"/>
  <c r="AP205" i="1" s="1"/>
  <c r="AL205" i="1"/>
  <c r="AM205" i="1" s="1"/>
  <c r="AO72" i="1"/>
  <c r="AP72" i="1" s="1"/>
  <c r="AK72" i="1"/>
  <c r="AL72" i="1"/>
  <c r="AM72" i="1" s="1"/>
  <c r="AK128" i="1"/>
  <c r="AK15" i="1"/>
  <c r="AK168" i="1"/>
  <c r="AL260" i="1"/>
  <c r="AM260" i="1" s="1"/>
  <c r="AM255" i="1"/>
  <c r="AS171" i="1"/>
  <c r="AU171" i="1" s="1"/>
  <c r="AR171" i="1"/>
  <c r="AT171" i="1" s="1"/>
  <c r="AN171" i="1"/>
  <c r="AS259" i="1"/>
  <c r="AU259" i="1" s="1"/>
  <c r="AR259" i="1"/>
  <c r="AT259" i="1" s="1"/>
  <c r="AN259" i="1"/>
  <c r="AS131" i="1"/>
  <c r="AU131" i="1" s="1"/>
  <c r="AR131" i="1"/>
  <c r="AT131" i="1" s="1"/>
  <c r="AN131" i="1"/>
  <c r="AS10" i="1"/>
  <c r="AU10" i="1" s="1"/>
  <c r="AR10" i="1"/>
  <c r="AT10" i="1" s="1"/>
  <c r="AN10" i="1"/>
  <c r="AJ248" i="1"/>
  <c r="AO248" i="1" s="1"/>
  <c r="AP248" i="1" s="1"/>
  <c r="AO242" i="1"/>
  <c r="AP242" i="1" s="1"/>
  <c r="AL242" i="1"/>
  <c r="AO204" i="1"/>
  <c r="AP204" i="1" s="1"/>
  <c r="AL204" i="1"/>
  <c r="AM204" i="1" s="1"/>
  <c r="AS12" i="1"/>
  <c r="AU12" i="1" s="1"/>
  <c r="AR12" i="1"/>
  <c r="AT12" i="1" s="1"/>
  <c r="AN12" i="1"/>
  <c r="AL136" i="1"/>
  <c r="AM136" i="1" s="1"/>
  <c r="AM123" i="1"/>
  <c r="AR143" i="1"/>
  <c r="AT143" i="1" s="1"/>
  <c r="AN143" i="1"/>
  <c r="AS143" i="1"/>
  <c r="AU143" i="1" s="1"/>
  <c r="AR88" i="1"/>
  <c r="AT88" i="1" s="1"/>
  <c r="AN88" i="1"/>
  <c r="AS88" i="1"/>
  <c r="AU88" i="1" s="1"/>
  <c r="AN15" i="1"/>
  <c r="AS15" i="1"/>
  <c r="AU15" i="1" s="1"/>
  <c r="AR15" i="1"/>
  <c r="AT15" i="1" s="1"/>
  <c r="AS168" i="1"/>
  <c r="AU168" i="1" s="1"/>
  <c r="AR168" i="1"/>
  <c r="AT168" i="1" s="1"/>
  <c r="AN168" i="1"/>
  <c r="AK255" i="1"/>
  <c r="AK260" i="1" s="1"/>
  <c r="AS81" i="1"/>
  <c r="AU81" i="1" s="1"/>
  <c r="AR81" i="1"/>
  <c r="AT81" i="1" s="1"/>
  <c r="AN81" i="1"/>
  <c r="AS258" i="1"/>
  <c r="AU258" i="1" s="1"/>
  <c r="AR258" i="1"/>
  <c r="AT258" i="1" s="1"/>
  <c r="AN258" i="1"/>
  <c r="AK19" i="1"/>
  <c r="AS93" i="1"/>
  <c r="AU93" i="1" s="1"/>
  <c r="AR93" i="1"/>
  <c r="AT93" i="1" s="1"/>
  <c r="AN93" i="1"/>
  <c r="AL246" i="1"/>
  <c r="AM246" i="1" s="1"/>
  <c r="AO246" i="1"/>
  <c r="AP246" i="1" s="1"/>
  <c r="AO61" i="1"/>
  <c r="AP61" i="1" s="1"/>
  <c r="AL61" i="1"/>
  <c r="AM61" i="1" s="1"/>
  <c r="AK93" i="1"/>
  <c r="AK84" i="1"/>
  <c r="AK130" i="1"/>
  <c r="AO201" i="1"/>
  <c r="AP201" i="1" s="1"/>
  <c r="AL201" i="1"/>
  <c r="AM201" i="1" s="1"/>
  <c r="AL63" i="1"/>
  <c r="AM63" i="1" s="1"/>
  <c r="AO63" i="1"/>
  <c r="AP63" i="1" s="1"/>
  <c r="AK63" i="1"/>
  <c r="AK135" i="1"/>
  <c r="AK123" i="1"/>
  <c r="AK136" i="1" s="1"/>
  <c r="AR155" i="1"/>
  <c r="AT155" i="1" s="1"/>
  <c r="AN155" i="1"/>
  <c r="AT157" i="1"/>
  <c r="AU157" i="1"/>
  <c r="AS155" i="1"/>
  <c r="AU155" i="1" s="1"/>
  <c r="AK88" i="1"/>
  <c r="AK9" i="1"/>
  <c r="AS83" i="1"/>
  <c r="AU83" i="1" s="1"/>
  <c r="AR83" i="1"/>
  <c r="AT83" i="1" s="1"/>
  <c r="AN83" i="1"/>
  <c r="AK258" i="1"/>
  <c r="BQ248" i="1"/>
  <c r="BT248" i="1" s="1"/>
  <c r="BW248" i="1" s="1"/>
  <c r="BW249" i="1" s="1"/>
  <c r="BP248" i="1"/>
  <c r="BS248" i="1" s="1"/>
  <c r="BV248" i="1" s="1"/>
  <c r="BV249" i="1" s="1"/>
  <c r="AK197" i="1" l="1"/>
  <c r="BP206" i="1"/>
  <c r="BS206" i="1" s="1"/>
  <c r="BV206" i="1" s="1"/>
  <c r="BV207" i="1" s="1"/>
  <c r="AK202" i="1"/>
  <c r="AK201" i="1"/>
  <c r="AK205" i="1"/>
  <c r="AK204" i="1"/>
  <c r="AK60" i="1"/>
  <c r="AK61" i="1"/>
  <c r="AR72" i="1"/>
  <c r="AT72" i="1" s="1"/>
  <c r="AS72" i="1"/>
  <c r="AU72" i="1" s="1"/>
  <c r="AN72" i="1"/>
  <c r="AU292" i="1"/>
  <c r="AT292" i="1"/>
  <c r="AS290" i="1"/>
  <c r="AU290" i="1" s="1"/>
  <c r="AR290" i="1"/>
  <c r="AT290" i="1" s="1"/>
  <c r="AN290" i="1"/>
  <c r="AK67" i="1"/>
  <c r="AS62" i="1"/>
  <c r="AU62" i="1" s="1"/>
  <c r="AR62" i="1"/>
  <c r="AT62" i="1" s="1"/>
  <c r="AN62" i="1"/>
  <c r="AS70" i="1"/>
  <c r="AU70" i="1" s="1"/>
  <c r="AR70" i="1"/>
  <c r="AT70" i="1" s="1"/>
  <c r="AN70" i="1"/>
  <c r="AS71" i="1"/>
  <c r="AU71" i="1" s="1"/>
  <c r="AN71" i="1"/>
  <c r="AR71" i="1"/>
  <c r="AT71" i="1" s="1"/>
  <c r="AR202" i="1"/>
  <c r="AT202" i="1" s="1"/>
  <c r="AN202" i="1"/>
  <c r="AS202" i="1"/>
  <c r="AU202" i="1" s="1"/>
  <c r="AN288" i="1"/>
  <c r="AS288" i="1"/>
  <c r="AU288" i="1" s="1"/>
  <c r="AR288" i="1"/>
  <c r="AT288" i="1" s="1"/>
  <c r="AK70" i="1"/>
  <c r="AS268" i="1"/>
  <c r="AU268" i="1" s="1"/>
  <c r="AR268" i="1"/>
  <c r="AT268" i="1" s="1"/>
  <c r="AN268" i="1"/>
  <c r="AS66" i="1"/>
  <c r="AU66" i="1" s="1"/>
  <c r="AR66" i="1"/>
  <c r="AT66" i="1" s="1"/>
  <c r="AN66" i="1"/>
  <c r="AU97" i="1"/>
  <c r="AT97" i="1"/>
  <c r="AS95" i="1"/>
  <c r="AU95" i="1" s="1"/>
  <c r="AR95" i="1"/>
  <c r="AT95" i="1" s="1"/>
  <c r="AN95" i="1"/>
  <c r="AK198" i="1"/>
  <c r="AS123" i="1"/>
  <c r="AU123" i="1" s="1"/>
  <c r="AN123" i="1"/>
  <c r="AR123" i="1"/>
  <c r="AT123" i="1" s="1"/>
  <c r="AN205" i="1"/>
  <c r="AS205" i="1"/>
  <c r="AU205" i="1" s="1"/>
  <c r="AR205" i="1"/>
  <c r="AT205" i="1" s="1"/>
  <c r="AK245" i="1"/>
  <c r="AS243" i="1"/>
  <c r="AU243" i="1" s="1"/>
  <c r="AN243" i="1"/>
  <c r="AR243" i="1"/>
  <c r="AT243" i="1" s="1"/>
  <c r="AN80" i="1"/>
  <c r="AS80" i="1"/>
  <c r="AU80" i="1" s="1"/>
  <c r="AR80" i="1"/>
  <c r="AT80" i="1" s="1"/>
  <c r="AR65" i="1"/>
  <c r="AT65" i="1" s="1"/>
  <c r="AN65" i="1"/>
  <c r="AS65" i="1"/>
  <c r="AU65" i="1" s="1"/>
  <c r="AS198" i="1"/>
  <c r="AU198" i="1" s="1"/>
  <c r="AR198" i="1"/>
  <c r="AT198" i="1" s="1"/>
  <c r="AN198" i="1"/>
  <c r="AS200" i="1"/>
  <c r="AU200" i="1" s="1"/>
  <c r="AR200" i="1"/>
  <c r="AT200" i="1" s="1"/>
  <c r="AN200" i="1"/>
  <c r="AR67" i="1"/>
  <c r="AT67" i="1" s="1"/>
  <c r="AN67" i="1"/>
  <c r="AS67" i="1"/>
  <c r="AU67" i="1" s="1"/>
  <c r="AR136" i="1"/>
  <c r="AT136" i="1" s="1"/>
  <c r="AS136" i="1"/>
  <c r="AU136" i="1" s="1"/>
  <c r="AN136" i="1"/>
  <c r="AU138" i="1"/>
  <c r="AT138" i="1"/>
  <c r="AS244" i="1"/>
  <c r="AU244" i="1" s="1"/>
  <c r="AR244" i="1"/>
  <c r="AT244" i="1" s="1"/>
  <c r="AN244" i="1"/>
  <c r="AK243" i="1"/>
  <c r="AK68" i="1"/>
  <c r="AL206" i="1"/>
  <c r="AM206" i="1" s="1"/>
  <c r="AM197" i="1"/>
  <c r="AS58" i="1"/>
  <c r="AU58" i="1" s="1"/>
  <c r="AN58" i="1"/>
  <c r="AR58" i="1"/>
  <c r="AT58" i="1" s="1"/>
  <c r="AK200" i="1"/>
  <c r="AS269" i="1"/>
  <c r="AU269" i="1" s="1"/>
  <c r="AR269" i="1"/>
  <c r="AT269" i="1" s="1"/>
  <c r="AN269" i="1"/>
  <c r="AS26" i="1"/>
  <c r="AU26" i="1" s="1"/>
  <c r="AR26" i="1"/>
  <c r="AT26" i="1" s="1"/>
  <c r="AN26" i="1"/>
  <c r="AU28" i="1"/>
  <c r="AT28" i="1"/>
  <c r="AS68" i="1"/>
  <c r="AU68" i="1" s="1"/>
  <c r="AR68" i="1"/>
  <c r="AT68" i="1" s="1"/>
  <c r="AN68" i="1"/>
  <c r="AK58" i="1"/>
  <c r="AR245" i="1"/>
  <c r="AT245" i="1" s="1"/>
  <c r="AN245" i="1"/>
  <c r="AS245" i="1"/>
  <c r="AU245" i="1" s="1"/>
  <c r="AR64" i="1"/>
  <c r="AT64" i="1" s="1"/>
  <c r="AN64" i="1"/>
  <c r="AS64" i="1"/>
  <c r="AU64" i="1" s="1"/>
  <c r="AR60" i="1"/>
  <c r="AT60" i="1" s="1"/>
  <c r="AN60" i="1"/>
  <c r="AS60" i="1"/>
  <c r="AU60" i="1" s="1"/>
  <c r="AK244" i="1"/>
  <c r="AK64" i="1"/>
  <c r="AK57" i="1"/>
  <c r="AK73" i="1" s="1"/>
  <c r="AK199" i="1"/>
  <c r="AR59" i="1"/>
  <c r="AT59" i="1" s="1"/>
  <c r="AS59" i="1"/>
  <c r="AU59" i="1" s="1"/>
  <c r="AN59" i="1"/>
  <c r="AS162" i="1"/>
  <c r="AU162" i="1" s="1"/>
  <c r="AN162" i="1"/>
  <c r="AR162" i="1"/>
  <c r="AT162" i="1" s="1"/>
  <c r="AS201" i="1"/>
  <c r="AU201" i="1" s="1"/>
  <c r="AR201" i="1"/>
  <c r="AT201" i="1" s="1"/>
  <c r="AN201" i="1"/>
  <c r="AS199" i="1"/>
  <c r="AU199" i="1" s="1"/>
  <c r="AR199" i="1"/>
  <c r="AT199" i="1" s="1"/>
  <c r="AN199" i="1"/>
  <c r="AU175" i="1"/>
  <c r="AR173" i="1"/>
  <c r="AT173" i="1" s="1"/>
  <c r="AN173" i="1"/>
  <c r="AT175" i="1"/>
  <c r="AS173" i="1"/>
  <c r="AU173" i="1" s="1"/>
  <c r="AK59" i="1"/>
  <c r="AU192" i="1"/>
  <c r="AT192" i="1"/>
  <c r="AS190" i="1"/>
  <c r="AU190" i="1" s="1"/>
  <c r="AR190" i="1"/>
  <c r="AT190" i="1" s="1"/>
  <c r="AN190" i="1"/>
  <c r="AR180" i="1"/>
  <c r="AT180" i="1" s="1"/>
  <c r="AN180" i="1"/>
  <c r="AS180" i="1"/>
  <c r="AU180" i="1" s="1"/>
  <c r="AN61" i="1"/>
  <c r="AS61" i="1"/>
  <c r="AU61" i="1" s="1"/>
  <c r="AR61" i="1"/>
  <c r="AT61" i="1" s="1"/>
  <c r="AR204" i="1"/>
  <c r="AT204" i="1" s="1"/>
  <c r="AN204" i="1"/>
  <c r="AS204" i="1"/>
  <c r="AU204" i="1" s="1"/>
  <c r="AL73" i="1"/>
  <c r="AM73" i="1" s="1"/>
  <c r="AM57" i="1"/>
  <c r="AN270" i="1"/>
  <c r="AR270" i="1"/>
  <c r="AT270" i="1" s="1"/>
  <c r="AS270" i="1"/>
  <c r="AU270" i="1" s="1"/>
  <c r="AS203" i="1"/>
  <c r="AU203" i="1" s="1"/>
  <c r="AR203" i="1"/>
  <c r="AT203" i="1" s="1"/>
  <c r="AN203" i="1"/>
  <c r="AN8" i="1"/>
  <c r="AR8" i="1"/>
  <c r="AT8" i="1" s="1"/>
  <c r="AS8" i="1"/>
  <c r="AU8" i="1" s="1"/>
  <c r="AS247" i="1"/>
  <c r="AU247" i="1" s="1"/>
  <c r="AN247" i="1"/>
  <c r="AR247" i="1"/>
  <c r="AT247" i="1" s="1"/>
  <c r="AN63" i="1"/>
  <c r="AS63" i="1"/>
  <c r="AU63" i="1" s="1"/>
  <c r="AR63" i="1"/>
  <c r="AT63" i="1" s="1"/>
  <c r="AK246" i="1"/>
  <c r="AS246" i="1"/>
  <c r="AU246" i="1" s="1"/>
  <c r="AR246" i="1"/>
  <c r="AT246" i="1" s="1"/>
  <c r="AN246" i="1"/>
  <c r="AK242" i="1"/>
  <c r="AK248" i="1" s="1"/>
  <c r="AS255" i="1"/>
  <c r="AU255" i="1" s="1"/>
  <c r="AN255" i="1"/>
  <c r="AR255" i="1"/>
  <c r="AT255" i="1" s="1"/>
  <c r="AK247" i="1"/>
  <c r="AR69" i="1"/>
  <c r="AT69" i="1" s="1"/>
  <c r="AS69" i="1"/>
  <c r="AU69" i="1" s="1"/>
  <c r="AN69" i="1"/>
  <c r="AK270" i="1"/>
  <c r="AK203" i="1"/>
  <c r="AS278" i="1"/>
  <c r="AU278" i="1" s="1"/>
  <c r="AN278" i="1"/>
  <c r="AR278" i="1"/>
  <c r="AT278" i="1" s="1"/>
  <c r="AM267" i="1"/>
  <c r="AL271" i="1"/>
  <c r="AM271" i="1" s="1"/>
  <c r="AM242" i="1"/>
  <c r="AL248" i="1"/>
  <c r="AM248" i="1" s="1"/>
  <c r="AN260" i="1"/>
  <c r="AU262" i="1"/>
  <c r="AT262" i="1"/>
  <c r="AS260" i="1"/>
  <c r="AU260" i="1" s="1"/>
  <c r="AR260" i="1"/>
  <c r="AT260" i="1" s="1"/>
  <c r="AK268" i="1"/>
  <c r="AK69" i="1"/>
  <c r="AK267" i="1"/>
  <c r="AK271" i="1" s="1"/>
  <c r="AK269" i="1"/>
  <c r="AS281" i="1"/>
  <c r="AU281" i="1" s="1"/>
  <c r="AR281" i="1"/>
  <c r="AT281" i="1" s="1"/>
  <c r="AN281" i="1"/>
  <c r="AU283" i="1"/>
  <c r="AT283" i="1"/>
  <c r="AK206" i="1" l="1"/>
  <c r="AS242" i="1"/>
  <c r="AU242" i="1" s="1"/>
  <c r="AR242" i="1"/>
  <c r="AT242" i="1" s="1"/>
  <c r="AN242" i="1"/>
  <c r="AS197" i="1"/>
  <c r="AU197" i="1" s="1"/>
  <c r="AR197" i="1"/>
  <c r="AT197" i="1" s="1"/>
  <c r="AN197" i="1"/>
  <c r="AR248" i="1"/>
  <c r="AT248" i="1" s="1"/>
  <c r="AU250" i="1"/>
  <c r="AT250" i="1"/>
  <c r="AS248" i="1"/>
  <c r="AU248" i="1" s="1"/>
  <c r="AN248" i="1"/>
  <c r="AU75" i="1"/>
  <c r="AT75" i="1"/>
  <c r="AN73" i="1"/>
  <c r="AS73" i="1"/>
  <c r="AU73" i="1" s="1"/>
  <c r="AR73" i="1"/>
  <c r="AT73" i="1" s="1"/>
  <c r="AU208" i="1"/>
  <c r="AT208" i="1"/>
  <c r="AS206" i="1"/>
  <c r="AU206" i="1" s="1"/>
  <c r="AN206" i="1"/>
  <c r="AR206" i="1"/>
  <c r="AT206" i="1" s="1"/>
  <c r="AN267" i="1"/>
  <c r="AR267" i="1"/>
  <c r="AT267" i="1" s="1"/>
  <c r="AS267" i="1"/>
  <c r="AU267" i="1" s="1"/>
  <c r="AS271" i="1"/>
  <c r="AU271" i="1" s="1"/>
  <c r="AR271" i="1"/>
  <c r="AT271" i="1" s="1"/>
  <c r="AN271" i="1"/>
  <c r="AU273" i="1"/>
  <c r="AT273" i="1"/>
  <c r="AR57" i="1"/>
  <c r="AT57" i="1" s="1"/>
  <c r="AS57" i="1"/>
  <c r="AU57" i="1" s="1"/>
  <c r="AN57" i="1"/>
</calcChain>
</file>

<file path=xl/sharedStrings.xml><?xml version="1.0" encoding="utf-8"?>
<sst xmlns="http://schemas.openxmlformats.org/spreadsheetml/2006/main" count="1738" uniqueCount="299">
  <si>
    <t xml:space="preserve">Si nº eventos = </t>
  </si>
  <si>
    <t>sustituir por</t>
  </si>
  <si>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</si>
  <si>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</si>
  <si>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>METAANÁLISIS POR EL MÉTODO DE INVERSO DE LA VARIANZA</t>
  </si>
  <si>
    <t>MODELO DE EFECTOS FIJOS, CON CADA PESO SEGÚN SU RESPECTIVO INVERSO DE LA VARIANZA</t>
  </si>
  <si>
    <t>MODELO DE EFECTOS ALEATORIOS, CON LOS PESOS SEGÚN DerSimonian-Laird</t>
  </si>
  <si>
    <t>ÍNDICE DE HETEROGENEIDAD</t>
  </si>
  <si>
    <t>Variable buscada</t>
  </si>
  <si>
    <t>Nº pacientes grupo intervención</t>
  </si>
  <si>
    <t>Nº pacientes grupo control</t>
  </si>
  <si>
    <t>Si evento</t>
  </si>
  <si>
    <t>No evento</t>
  </si>
  <si>
    <t>Total</t>
  </si>
  <si>
    <r>
      <t>RR</t>
    </r>
    <r>
      <rPr>
        <vertAlign val="subscript"/>
        <sz val="10"/>
        <rFont val="Calibri"/>
        <family val="2"/>
      </rPr>
      <t>i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</si>
  <si>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</si>
  <si>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</si>
  <si>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</si>
  <si>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</si>
  <si>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</si>
  <si>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</si>
  <si>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del ln RR</t>
    </r>
    <r>
      <rPr>
        <vertAlign val="subscript"/>
        <sz val="10"/>
        <rFont val="Calibri"/>
        <family val="2"/>
      </rPr>
      <t>comb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</si>
  <si>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</si>
  <si>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</si>
  <si>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t>límite inferior IC elegido</t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</si>
  <si>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</si>
  <si>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</si>
  <si>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</si>
  <si>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</si>
  <si>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</si>
  <si>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</si>
  <si>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</si>
  <si>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</si>
  <si>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</si>
  <si>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</si>
  <si>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Symbol"/>
        <family val="1"/>
        <charset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</si>
  <si>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</si>
  <si>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</si>
  <si>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</si>
  <si>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</si>
  <si>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</si>
  <si>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</si>
  <si>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</si>
  <si>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</si>
  <si>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</si>
  <si>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r>
      <rPr>
        <i/>
        <sz val="12"/>
        <rFont val="Calibri"/>
        <family val="2"/>
      </rPr>
      <t>I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teórica</t>
    </r>
  </si>
  <si>
    <r>
      <rPr>
        <i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 </t>
    </r>
  </si>
  <si>
    <r>
      <t>H</t>
    </r>
    <r>
      <rPr>
        <vertAlign val="superscript"/>
        <sz val="10"/>
        <rFont val="Calibri"/>
        <family val="2"/>
      </rPr>
      <t>2</t>
    </r>
  </si>
  <si>
    <r>
      <t>ln H</t>
    </r>
    <r>
      <rPr>
        <vertAlign val="superscript"/>
        <sz val="10"/>
        <rFont val="Calibri"/>
        <family val="2"/>
      </rPr>
      <t>2</t>
    </r>
  </si>
  <si>
    <t>ln Q</t>
  </si>
  <si>
    <t>ln k-1</t>
  </si>
  <si>
    <t>Raíz 2Q</t>
  </si>
  <si>
    <t>Raíz(2k-3)</t>
  </si>
  <si>
    <t>2(k-2)</t>
  </si>
  <si>
    <r>
      <t>3(k-2)</t>
    </r>
    <r>
      <rPr>
        <vertAlign val="superscript"/>
        <sz val="10"/>
        <rFont val="Calibri"/>
        <family val="2"/>
      </rPr>
      <t>2</t>
    </r>
  </si>
  <si>
    <t>A</t>
  </si>
  <si>
    <t>B</t>
  </si>
  <si>
    <r>
      <t>1º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si Q =&lt; K</t>
    </r>
  </si>
  <si>
    <r>
      <t>2º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 sí Q  &gt; K</t>
    </r>
  </si>
  <si>
    <r>
      <t>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que utilizo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</si>
  <si>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- 1,96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</si>
  <si>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+ 1,96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</si>
  <si>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lím inferior IC de H</t>
    </r>
    <r>
      <rPr>
        <vertAlign val="superscript"/>
        <sz val="10"/>
        <rFont val="Calibri"/>
        <family val="2"/>
      </rPr>
      <t>2</t>
    </r>
  </si>
  <si>
    <r>
      <t>lím superior IC de H</t>
    </r>
    <r>
      <rPr>
        <vertAlign val="superscript"/>
        <sz val="10"/>
        <rFont val="Calibri"/>
        <family val="2"/>
      </rPr>
      <t>2</t>
    </r>
  </si>
  <si>
    <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</si>
  <si>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>límite inferior IC de I</t>
    </r>
    <r>
      <rPr>
        <vertAlign val="superscript"/>
        <sz val="10"/>
        <rFont val="Calibri"/>
        <family val="2"/>
      </rPr>
      <t>2</t>
    </r>
  </si>
  <si>
    <r>
      <t>límite superior IC de I</t>
    </r>
    <r>
      <rPr>
        <vertAlign val="superscript"/>
        <sz val="10"/>
        <rFont val="Calibri"/>
        <family val="2"/>
      </rPr>
      <t>2</t>
    </r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</si>
  <si>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</si>
  <si>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</si>
  <si>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</si>
  <si>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</si>
  <si>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</si>
  <si>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</si>
  <si>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</si>
  <si>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</si>
  <si>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</si>
  <si>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ECA 10</t>
  </si>
  <si>
    <t>ECA 11</t>
  </si>
  <si>
    <t>ECA 12</t>
  </si>
  <si>
    <t>ECA 13</t>
  </si>
  <si>
    <t>ECA 14</t>
  </si>
  <si>
    <t>ECA 15</t>
  </si>
  <si>
    <t>ECA 16</t>
  </si>
  <si>
    <t>ECA 17</t>
  </si>
  <si>
    <t>ECA 18</t>
  </si>
  <si>
    <t>p =</t>
  </si>
  <si>
    <t xml:space="preserve">Como Q =&lt; k, Utilizar 1ª EE </t>
  </si>
  <si>
    <t xml:space="preserve">Interpretación 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</si>
  <si>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</si>
  <si>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 xml:space="preserve">Intervalo de predicción al </t>
  </si>
  <si>
    <t>I2 teórica</t>
  </si>
  <si>
    <t xml:space="preserve">I2 a utilizar: 1) si Q &lt; k-1 =  0; 2) si no, =&gt; I2 teórica </t>
  </si>
  <si>
    <t>H2</t>
  </si>
  <si>
    <t>ln H2</t>
  </si>
  <si>
    <t>3(k-2)2</t>
  </si>
  <si>
    <t>1º EE[ln(H2)] si Q =&lt; K</t>
  </si>
  <si>
    <t>2º EE[ln(H2)]  sí Q  &gt; K</t>
  </si>
  <si>
    <t>EE[ln(H2)] que utilizo</t>
  </si>
  <si>
    <t>ln(H2) - 1,96 * EE[ln(H2)]</t>
  </si>
  <si>
    <t>ln(H2) + 1,96 * EE[ln(H2)]</t>
  </si>
  <si>
    <t>lím inferior IC de H2</t>
  </si>
  <si>
    <t>lím superior IC de H2</t>
  </si>
  <si>
    <t>I2 a utilzar</t>
  </si>
  <si>
    <t>límite inferior IC de I2</t>
  </si>
  <si>
    <t>límite superior IC de I2</t>
  </si>
  <si>
    <t xml:space="preserve">ECAs que informan de: </t>
  </si>
  <si>
    <t>Grupo de Intervención</t>
  </si>
  <si>
    <t>Grupo de Control</t>
  </si>
  <si>
    <t>Años de seguimiento</t>
  </si>
  <si>
    <t>Nº personas-año</t>
  </si>
  <si>
    <t>Eventos / 100 personas-año</t>
  </si>
  <si>
    <t>Media de edad (años)</t>
  </si>
  <si>
    <t>Mortalidad</t>
  </si>
  <si>
    <t>Nº personas en riesgo</t>
  </si>
  <si>
    <t>Ambos grupos combinados</t>
  </si>
  <si>
    <t>Intervención</t>
  </si>
  <si>
    <t>Control</t>
  </si>
  <si>
    <t>control</t>
  </si>
  <si>
    <t>/</t>
  </si>
  <si>
    <t>ECA-1</t>
  </si>
  <si>
    <t>ECA-2</t>
  </si>
  <si>
    <t>ECA-3</t>
  </si>
  <si>
    <t>ECA-4</t>
  </si>
  <si>
    <t>ECA-5</t>
  </si>
  <si>
    <t>ECA-6</t>
  </si>
  <si>
    <t>ECA-7</t>
  </si>
  <si>
    <t>ECA-8</t>
  </si>
  <si>
    <t>ECA-9</t>
  </si>
  <si>
    <t>ECA-10</t>
  </si>
  <si>
    <t>ECA-11</t>
  </si>
  <si>
    <t>ECA-12</t>
  </si>
  <si>
    <t>ECA-13</t>
  </si>
  <si>
    <t>ECA-14</t>
  </si>
  <si>
    <t>ECA-15</t>
  </si>
  <si>
    <t>ECA-16</t>
  </si>
  <si>
    <t>ECA-17</t>
  </si>
  <si>
    <t>ECA-18</t>
  </si>
  <si>
    <t xml:space="preserve">% RA control = </t>
  </si>
  <si>
    <t>RR (IC 95%) obtenido en el metaanálisis</t>
  </si>
  <si>
    <t>Riesgo basal control en 1 año</t>
  </si>
  <si>
    <t>Estimación puntual</t>
  </si>
  <si>
    <t>LI IC 95%</t>
  </si>
  <si>
    <t>LS IC 95%</t>
  </si>
  <si>
    <t>nº de años</t>
  </si>
  <si>
    <t>RAR (IC 95%)</t>
  </si>
  <si>
    <t>NNT (IC 95%)</t>
  </si>
  <si>
    <t>(</t>
  </si>
  <si>
    <t>-</t>
  </si>
  <si>
    <t>)</t>
  </si>
  <si>
    <t>%</t>
  </si>
  <si>
    <t>% RA Vit D + Caerv</t>
  </si>
  <si>
    <t>% RA control</t>
  </si>
  <si>
    <t>RR (IC 95%)</t>
  </si>
  <si>
    <t>RAR (IC95%)</t>
  </si>
  <si>
    <t>a</t>
  </si>
  <si>
    <t>%Ev en nº de años</t>
  </si>
  <si>
    <t>% RA Interv</t>
  </si>
  <si>
    <r>
      <rPr>
        <b/>
        <sz val="14"/>
        <color indexed="60"/>
        <rFont val="Calibri"/>
        <family val="2"/>
      </rPr>
      <t>Tabla ...:</t>
    </r>
    <r>
      <rPr>
        <b/>
        <sz val="14"/>
        <rFont val="Calibri"/>
        <family val="2"/>
      </rPr>
      <t xml:space="preserve">  </t>
    </r>
  </si>
  <si>
    <t>Puntuación ordinal de importancia o aversión al riesgo</t>
  </si>
  <si>
    <t>Estudios individuales</t>
  </si>
  <si>
    <t>Diseño</t>
  </si>
  <si>
    <t>Heteroge-neidad</t>
  </si>
  <si>
    <t xml:space="preserve">Años de seguimiento (media o mediana) </t>
  </si>
  <si>
    <t>Nº Eventos / total pacientes; Grupo Intervención</t>
  </si>
  <si>
    <t xml:space="preserve"> % Eventos/ año, Grupo Intervención</t>
  </si>
  <si>
    <t>Nº Eventos / total pacientes; Grupo control</t>
  </si>
  <si>
    <t xml:space="preserve"> % Eventos/ año, Grupo control</t>
  </si>
  <si>
    <t>Edad media, años</t>
  </si>
  <si>
    <t>Peso de los estudios (modelo efectos aleatorios)</t>
  </si>
  <si>
    <t>Cálculo por incidencias acumuladas</t>
  </si>
  <si>
    <t>RR (IC (95%)</t>
  </si>
  <si>
    <t>Validez de la evidencia</t>
  </si>
  <si>
    <t>ECA</t>
  </si>
  <si>
    <t>Total estudios:</t>
  </si>
  <si>
    <r>
      <t>I</t>
    </r>
    <r>
      <rPr>
        <b/>
        <i/>
        <vertAlign val="superscript"/>
        <sz val="14"/>
        <rFont val="Calibri"/>
        <family val="2"/>
      </rPr>
      <t xml:space="preserve">2 </t>
    </r>
    <r>
      <rPr>
        <b/>
        <sz val="14"/>
        <rFont val="Calibri"/>
        <family val="2"/>
      </rPr>
      <t>= ????</t>
    </r>
  </si>
  <si>
    <t>Si aplicamos el Modelo de efectos aleatorios</t>
  </si>
  <si>
    <t xml:space="preserve"> % Eventos, Grupo Intervención</t>
  </si>
  <si>
    <t xml:space="preserve"> % Eventos, Grupo control</t>
  </si>
  <si>
    <t>METAANÁLISIS</t>
  </si>
  <si>
    <t xml:space="preserve">Aplicando al </t>
  </si>
  <si>
    <t xml:space="preserve">  de eventos/año en el control, para una edad media de </t>
  </si>
  <si>
    <t>años de edad</t>
  </si>
  <si>
    <t xml:space="preserve"> por año</t>
  </si>
  <si>
    <t xml:space="preserve">de eventos estimados en el control en </t>
  </si>
  <si>
    <t>años de seguimiento</t>
  </si>
  <si>
    <t>en ???? años</t>
  </si>
  <si>
    <t xml:space="preserve">Intervalo de predicción al 95%: </t>
  </si>
  <si>
    <t>0,90 (0,63-1,27)</t>
  </si>
  <si>
    <t>En años</t>
  </si>
  <si>
    <t>Ambos</t>
  </si>
  <si>
    <t>Pob MA /1000</t>
  </si>
  <si>
    <r>
      <t xml:space="preserve">Cálculo por incidencias acumuladas de RR, RAR, NNT con sus IC 95%, potencia estadística y valor de </t>
    </r>
    <r>
      <rPr>
        <b/>
        <i/>
        <sz val="14"/>
        <rFont val="Calibri"/>
        <family val="2"/>
      </rPr>
      <t>p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</si>
  <si>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NND:</t>
    </r>
    <r>
      <rPr>
        <sz val="10"/>
        <rFont val="Calibri"/>
        <family val="2"/>
      </rPr>
      <t xml:space="preserve">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95%.</t>
    </r>
  </si>
  <si>
    <t>Nº de personas con evento</t>
  </si>
  <si>
    <t>Nº personas sin evento</t>
  </si>
  <si>
    <t>Los límites del intervalos de confianza son los exponentes neperianos o antilogaritmos de la ecuación [ ln RR +- Z α/2 x EE (ln RR) ]</t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</si>
  <si>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</si>
  <si>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</si>
  <si>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</si>
  <si>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t>Z α/2 (0,05)</t>
  </si>
  <si>
    <t>ln del LI IC</t>
  </si>
  <si>
    <t>ln del LS IC</t>
  </si>
  <si>
    <t>RR</t>
  </si>
  <si>
    <t>Límite inferior del IC</t>
  </si>
  <si>
    <t>Límite superior del IC</t>
  </si>
  <si>
    <t>RRR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</si>
  <si>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</si>
  <si>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</si>
  <si>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</si>
  <si>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</si>
  <si>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</si>
  <si>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</si>
  <si>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</si>
  <si>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</si>
  <si>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</si>
  <si>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</si>
  <si>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</si>
  <si>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</si>
  <si>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</si>
  <si>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Estimación puntual de la proporción</t>
  </si>
  <si>
    <t>Mét.Wilson</t>
  </si>
  <si>
    <r>
      <t>Cálculo de la potencia estadística</t>
    </r>
    <r>
      <rPr>
        <sz val="10"/>
        <rFont val="Calibri"/>
        <family val="2"/>
      </rPr>
      <t>: Zβ = [Raíz (nd^2 /2pm*qm)] - Z α/2 (0,05)</t>
    </r>
  </si>
  <si>
    <r>
      <t xml:space="preserve">Cálculo de la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>:</t>
    </r>
    <r>
      <rPr>
        <sz val="10"/>
        <rFont val="Calibri"/>
        <family val="2"/>
      </rPr>
      <t xml:space="preserve"> Z α/2 = Dif Proporc / EE (Difer Proporc)</t>
    </r>
  </si>
  <si>
    <t>Operar</t>
  </si>
  <si>
    <t>n = nº de los que hay en cada grupo (ojo, no de la suma de ambos)</t>
  </si>
  <si>
    <t>Dif Proporc de ambos grupos =  RAR</t>
  </si>
  <si>
    <t>d = diferencia de proporciones de ambos grupos o RAR</t>
  </si>
  <si>
    <t xml:space="preserve">EE (Dif Proporc) = Raíz[ pm(1-pm)/n1] + [ pm(1-pm)/n2] = </t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</si>
  <si>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</si>
  <si>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</si>
  <si>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</si>
  <si>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</si>
  <si>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t>α = probab de que la diferencia detectada entre ambos sea debida al azar, en caso de que no exista (error alfa)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</si>
  <si>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</si>
  <si>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</si>
  <si>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probabilidad dar por buena una diferencia que no existe.</t>
  </si>
  <si>
    <t>Cálculo del IC del RAR y del NNT</t>
  </si>
  <si>
    <t>---------------------------------------------&gt;</t>
  </si>
  <si>
    <t>RAR =</t>
  </si>
  <si>
    <t>probabliidad o riesgo de cometer un error β =&gt; probabilidad de no detectar una diferencia que sí exista.</t>
  </si>
  <si>
    <t>NNT =</t>
  </si>
  <si>
    <t>APLICAR SÓLO SI EL NNT Y SUS IC SON POSITIVOS</t>
  </si>
  <si>
    <t>====&gt;  NNT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</si>
  <si>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</si>
  <si>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</si>
  <si>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</si>
  <si>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</si>
  <si>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====&gt;  NND</t>
  </si>
  <si>
    <t>Enfermarán por tomar el Mto de Intervención</t>
  </si>
  <si>
    <t>Chi cuadrado de Pearson (un ejemplo de variable cualitativa)</t>
  </si>
  <si>
    <t>Enfermarán incluso sin tomar el Mto de Intervención</t>
  </si>
  <si>
    <t>Enferman</t>
  </si>
  <si>
    <t>No enferman</t>
  </si>
  <si>
    <t>Esperadas</t>
  </si>
  <si>
    <t>Con eventos</t>
  </si>
  <si>
    <t>Sin eventos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</si>
  <si>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</si>
  <si>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</si>
  <si>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</si>
  <si>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</si>
  <si>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</si>
  <si>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</si>
  <si>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</si>
  <si>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</si>
  <si>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</si>
  <si>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cal= Sumat (observado i - esperado i)^2 / esperado i)</t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</si>
  <si>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</si>
  <si>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</si>
  <si>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</si>
  <si>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</si>
  <si>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</si>
  <si>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</si>
  <si>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 xml:space="preserve">CÁLCULOS POR INCIDENCIAS ACUMULADAS EN </t>
  </si>
  <si>
    <t>AÑOS</t>
  </si>
  <si>
    <t>Nº event Interv (%)</t>
  </si>
  <si>
    <t>Nº event Control (%)</t>
  </si>
  <si>
    <t>RAR</t>
  </si>
  <si>
    <t>NNT</t>
  </si>
  <si>
    <t>potencia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</si>
  <si>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</si>
  <si>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</si>
  <si>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BASTIDOR</t>
  </si>
  <si>
    <t>1,73 (1,02-2,93)</t>
  </si>
  <si>
    <t>-0,29% (-0,58% a 0,13%)</t>
  </si>
  <si>
    <t>-340 (759 a -173)</t>
  </si>
  <si>
    <t>0,51 (0,39-0,66)</t>
  </si>
  <si>
    <t>0,61% (0,39% a 0,84%)</t>
  </si>
  <si>
    <t>163 (118 a 258)</t>
  </si>
  <si>
    <t>0,49 (0,39-0,62)</t>
  </si>
  <si>
    <t>0,42% (0,28% a 0,55%)</t>
  </si>
  <si>
    <t>240 (183 a 358)</t>
  </si>
  <si>
    <t>0,44 (0,41-0,46)</t>
  </si>
  <si>
    <t>0,83% (0,77% a 0,9%)</t>
  </si>
  <si>
    <t>120 (112 a 130)</t>
  </si>
  <si>
    <t>0,41 (0,38-0,43)</t>
  </si>
  <si>
    <t>0,92% (0,86% a 0,99%)</t>
  </si>
  <si>
    <t>108 (102 a 116)</t>
  </si>
  <si>
    <r>
      <rPr>
        <i/>
        <sz val="10"/>
        <rFont val="Calibri"/>
        <family val="2"/>
      </rPr>
      <t>I</t>
    </r>
    <r>
      <rPr>
        <i/>
        <vertAlign val="superscript"/>
        <sz val="10"/>
        <rFont val="Calibri"/>
        <family val="2"/>
      </rPr>
      <t>2</t>
    </r>
    <r>
      <rPr>
        <vertAlign val="superscript"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de </t>
    </r>
    <r>
      <rPr>
        <sz val="10"/>
        <color rgb="FF99CC00"/>
        <rFont val="Calibri"/>
        <family val="2"/>
      </rPr>
      <t>0%-25%: heterogeneidad baja</t>
    </r>
    <r>
      <rPr>
        <sz val="10"/>
        <color rgb="FF000000"/>
        <rFont val="Calibri"/>
        <family val="2"/>
      </rPr>
      <t xml:space="preserve">; </t>
    </r>
    <r>
      <rPr>
        <sz val="10"/>
        <color rgb="FFFF9900"/>
        <rFont val="Calibri"/>
        <family val="2"/>
      </rPr>
      <t>25%-50%: moderada</t>
    </r>
    <r>
      <rPr>
        <sz val="10"/>
        <color rgb="FF000000"/>
        <rFont val="Calibri"/>
        <family val="2"/>
      </rPr>
      <t xml:space="preserve">, </t>
    </r>
    <r>
      <rPr>
        <sz val="10"/>
        <color rgb="FFFF00FF"/>
        <rFont val="Calibri"/>
        <family val="2"/>
      </rPr>
      <t>50%-75%: alta</t>
    </r>
    <r>
      <rPr>
        <sz val="10"/>
        <color rgb="FF000000"/>
        <rFont val="Calibri"/>
        <family val="2"/>
      </rPr>
      <t xml:space="preserve">; y </t>
    </r>
    <r>
      <rPr>
        <sz val="10"/>
        <color rgb="FFFF0000"/>
        <rFont val="Calibri"/>
        <family val="2"/>
      </rPr>
      <t>75%-100%: muy alta</t>
    </r>
    <r>
      <rPr>
        <sz val="10"/>
        <color rgb="FF000000"/>
        <rFont val="Calibri"/>
        <family val="2"/>
      </rPr>
      <t xml:space="preserve"> </t>
    </r>
  </si>
  <si>
    <t>Rebaja por su intervalo de predicción: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</si>
</sst>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_-* #,##0.0000\ _€_-;\-* #,##0.0000\ _€_-;_-* &quot;-&quot;??\ _€_-;_-@_-"/>
    <numFmt numFmtId="167" formatCode="_-* #,##0.000\ _€_-;\-* #,##0.000\ _€_-;_-* &quot;-&quot;??\ _€_-;_-@_-"/>
    <numFmt numFmtId="168" formatCode="_-* #,##0\ _€_-;\-* #,##0\ _€_-;_-* &quot;-&quot;??\ _€_-;_-@_-"/>
    <numFmt numFmtId="169" formatCode="0.000"/>
    <numFmt numFmtId="170" formatCode="0.0%"/>
    <numFmt numFmtId="171" formatCode="_-* #,##0.000\ _€_-;\-* #,##0.000\ _€_-;_-* &quot;-&quot;???\ _€_-;_-@_-"/>
    <numFmt numFmtId="172" formatCode="0.0000"/>
    <numFmt numFmtId="173" formatCode="_-* #,##0.00000000\ _€_-;\-* #,##0.00000000\ _€_-;_-* &quot;-&quot;????????\ _€_-;_-@_-"/>
    <numFmt numFmtId="174" formatCode="0.00000000000000000000000000000000000000000000000000000000000000000000000000000000000000000"/>
    <numFmt numFmtId="175" formatCode="_-* #,##0.00000\ _€_-;\-* #,##0.00000\ _€_-;_-* &quot;-&quot;??\ _€_-;_-@_-"/>
    <numFmt numFmtId="176" formatCode="_-* #,##0.000000\ _€_-;\-* #,##0.000000\ _€_-;_-* &quot;-&quot;??\ _€_-;_-@_-"/>
    <numFmt numFmtId="177" formatCode="#,##0.0"/>
    <numFmt numFmtId="178" formatCode="#,##0_ ;\-#,##0\ "/>
    <numFmt numFmtId="179" formatCode="0.0"/>
    <numFmt numFmtId="180" formatCode="0.000%"/>
    <numFmt numFmtId="181" formatCode="0.0000%"/>
    <numFmt numFmtId="182" formatCode="_-* #,##0.0\ _€_-;\-* #,##0.0\ _€_-;_-* &quot;-&quot;??\ _€_-;_-@_-"/>
    <numFmt numFmtId="183" formatCode="_-* #,##0.0\ _€_-;\-* #,##0.0\ _€_-;_-* &quot;-&quot;?\ _€_-;_-@_-"/>
    <numFmt numFmtId="184" formatCode="_-* #,##0.0000\ _€_-;\-* #,##0.0000\ _€_-;_-* &quot;-&quot;?\ _€_-;_-@_-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name val="Calibri"/>
      <family val="1"/>
      <charset val="2"/>
      <scheme val="minor"/>
    </font>
    <font>
      <i/>
      <sz val="10"/>
      <name val="Symbol"/>
      <family val="1"/>
      <charset val="2"/>
    </font>
    <font>
      <i/>
      <vertAlign val="superscript"/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Symbol"/>
      <family val="1"/>
      <charset val="2"/>
    </font>
    <font>
      <u/>
      <sz val="10"/>
      <color indexed="12"/>
      <name val="Arial"/>
      <family val="2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6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vertAlign val="superscript"/>
      <sz val="14"/>
      <name val="Calibri"/>
      <family val="2"/>
    </font>
    <font>
      <b/>
      <i/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5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1"/>
      <color indexed="57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2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52"/>
      <name val="Calibri"/>
      <family val="2"/>
      <scheme val="minor"/>
    </font>
    <font>
      <b/>
      <i/>
      <sz val="10"/>
      <name val="Calibri"/>
      <family val="2"/>
    </font>
    <font>
      <i/>
      <sz val="10"/>
      <color indexed="20"/>
      <name val="Calibri"/>
      <family val="2"/>
      <scheme val="minor"/>
    </font>
    <font>
      <b/>
      <sz val="10"/>
      <color indexed="12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99CC00"/>
      <name val="Calibri"/>
      <family val="2"/>
    </font>
    <font>
      <sz val="10"/>
      <color rgb="FF000000"/>
      <name val="Calibri"/>
      <family val="2"/>
    </font>
    <font>
      <sz val="10"/>
      <color rgb="FFFF9900"/>
      <name val="Calibri"/>
      <family val="2"/>
    </font>
    <font>
      <sz val="10"/>
      <color rgb="FFFF00FF"/>
      <name val="Calibri"/>
      <family val="2"/>
    </font>
    <font>
      <sz val="10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FFFFCC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98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166" fontId="2" fillId="0" borderId="0" xfId="1" applyNumberFormat="1" applyFont="1" applyBorder="1"/>
    <xf numFmtId="166" fontId="2" fillId="0" borderId="0" xfId="1" applyNumberFormat="1" applyFont="1" applyFill="1" applyBorder="1"/>
    <xf numFmtId="0" fontId="6" fillId="0" borderId="0" xfId="0" applyFont="1" applyAlignment="1">
      <alignment horizontal="left"/>
    </xf>
    <xf numFmtId="164" fontId="2" fillId="0" borderId="0" xfId="0" applyNumberFormat="1" applyFont="1"/>
    <xf numFmtId="0" fontId="7" fillId="0" borderId="0" xfId="0" applyFont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/>
    <xf numFmtId="0" fontId="2" fillId="4" borderId="4" xfId="0" applyFont="1" applyFill="1" applyBorder="1" applyAlignment="1">
      <alignment horizontal="left"/>
    </xf>
    <xf numFmtId="3" fontId="9" fillId="8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8" borderId="4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43" fontId="2" fillId="4" borderId="4" xfId="1" applyFont="1" applyFill="1" applyBorder="1"/>
    <xf numFmtId="167" fontId="2" fillId="0" borderId="4" xfId="1" applyNumberFormat="1" applyFont="1" applyBorder="1" applyAlignment="1">
      <alignment vertical="center"/>
    </xf>
    <xf numFmtId="168" fontId="2" fillId="0" borderId="4" xfId="0" applyNumberFormat="1" applyFont="1" applyBorder="1"/>
    <xf numFmtId="2" fontId="2" fillId="0" borderId="4" xfId="1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4" borderId="4" xfId="1" applyNumberFormat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164" fontId="2" fillId="0" borderId="4" xfId="1" applyNumberFormat="1" applyFont="1" applyFill="1" applyBorder="1"/>
    <xf numFmtId="43" fontId="2" fillId="0" borderId="4" xfId="1" applyFont="1" applyFill="1" applyBorder="1"/>
    <xf numFmtId="43" fontId="2" fillId="0" borderId="0" xfId="1" applyFont="1" applyFill="1" applyBorder="1"/>
    <xf numFmtId="167" fontId="2" fillId="7" borderId="4" xfId="1" applyNumberFormat="1" applyFont="1" applyFill="1" applyBorder="1"/>
    <xf numFmtId="43" fontId="2" fillId="0" borderId="4" xfId="1" applyFont="1" applyBorder="1"/>
    <xf numFmtId="43" fontId="2" fillId="0" borderId="4" xfId="1" applyFont="1" applyBorder="1" applyAlignment="1">
      <alignment horizontal="center"/>
    </xf>
    <xf numFmtId="169" fontId="2" fillId="7" borderId="4" xfId="0" applyNumberFormat="1" applyFont="1" applyFill="1" applyBorder="1" applyAlignment="1">
      <alignment horizontal="center"/>
    </xf>
    <xf numFmtId="168" fontId="2" fillId="0" borderId="4" xfId="1" applyNumberFormat="1" applyFont="1" applyBorder="1"/>
    <xf numFmtId="170" fontId="4" fillId="0" borderId="4" xfId="2" applyNumberFormat="1" applyFont="1" applyBorder="1" applyAlignment="1">
      <alignment horizontal="center" vertical="center"/>
    </xf>
    <xf numFmtId="2" fontId="2" fillId="0" borderId="4" xfId="0" applyNumberFormat="1" applyFont="1" applyBorder="1"/>
    <xf numFmtId="171" fontId="2" fillId="0" borderId="4" xfId="0" applyNumberFormat="1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7" borderId="4" xfId="0" applyFont="1" applyFill="1" applyBorder="1"/>
    <xf numFmtId="0" fontId="7" fillId="4" borderId="4" xfId="0" applyFont="1" applyFill="1" applyBorder="1" applyAlignment="1">
      <alignment horizontal="center"/>
    </xf>
    <xf numFmtId="3" fontId="7" fillId="4" borderId="4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43" fontId="7" fillId="4" borderId="4" xfId="1" applyFont="1" applyFill="1" applyBorder="1"/>
    <xf numFmtId="167" fontId="18" fillId="0" borderId="4" xfId="0" applyNumberFormat="1" applyFont="1" applyBorder="1"/>
    <xf numFmtId="168" fontId="7" fillId="0" borderId="4" xfId="0" applyNumberFormat="1" applyFont="1" applyBorder="1"/>
    <xf numFmtId="170" fontId="7" fillId="0" borderId="4" xfId="0" applyNumberFormat="1" applyFont="1" applyBorder="1"/>
    <xf numFmtId="2" fontId="7" fillId="0" borderId="4" xfId="1" applyNumberFormat="1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 vertical="center"/>
    </xf>
    <xf numFmtId="43" fontId="7" fillId="0" borderId="0" xfId="1" applyFont="1" applyFill="1" applyBorder="1"/>
    <xf numFmtId="0" fontId="7" fillId="0" borderId="4" xfId="0" applyFont="1" applyBorder="1"/>
    <xf numFmtId="164" fontId="7" fillId="0" borderId="4" xfId="0" applyNumberFormat="1" applyFont="1" applyBorder="1"/>
    <xf numFmtId="0" fontId="7" fillId="0" borderId="4" xfId="0" applyFont="1" applyBorder="1" applyAlignment="1">
      <alignment horizontal="center"/>
    </xf>
    <xf numFmtId="2" fontId="7" fillId="0" borderId="4" xfId="0" applyNumberFormat="1" applyFont="1" applyBorder="1"/>
    <xf numFmtId="43" fontId="7" fillId="0" borderId="4" xfId="1" applyFont="1" applyFill="1" applyBorder="1" applyAlignment="1">
      <alignment horizontal="center"/>
    </xf>
    <xf numFmtId="169" fontId="7" fillId="7" borderId="4" xfId="1" applyNumberFormat="1" applyFont="1" applyFill="1" applyBorder="1" applyAlignment="1">
      <alignment horizontal="center"/>
    </xf>
    <xf numFmtId="170" fontId="19" fillId="0" borderId="4" xfId="2" applyNumberFormat="1" applyFont="1" applyBorder="1" applyAlignment="1">
      <alignment horizontal="center" vertical="center"/>
    </xf>
    <xf numFmtId="171" fontId="7" fillId="0" borderId="4" xfId="0" applyNumberFormat="1" applyFont="1" applyBorder="1"/>
    <xf numFmtId="43" fontId="7" fillId="0" borderId="4" xfId="1" applyFont="1" applyFill="1" applyBorder="1"/>
    <xf numFmtId="172" fontId="7" fillId="0" borderId="0" xfId="0" applyNumberFormat="1" applyFont="1" applyAlignment="1">
      <alignment horizontal="center" vertical="center" wrapText="1"/>
    </xf>
    <xf numFmtId="0" fontId="7" fillId="0" borderId="0" xfId="0" applyFont="1"/>
    <xf numFmtId="164" fontId="7" fillId="4" borderId="4" xfId="0" applyNumberFormat="1" applyFont="1" applyFill="1" applyBorder="1" applyAlignment="1">
      <alignment horizontal="center"/>
    </xf>
    <xf numFmtId="170" fontId="7" fillId="7" borderId="4" xfId="2" applyNumberFormat="1" applyFont="1" applyFill="1" applyBorder="1"/>
    <xf numFmtId="9" fontId="7" fillId="7" borderId="4" xfId="2" applyFont="1" applyFill="1" applyBorder="1" applyAlignment="1">
      <alignment horizontal="center"/>
    </xf>
    <xf numFmtId="2" fontId="7" fillId="0" borderId="4" xfId="1" applyNumberFormat="1" applyFont="1" applyFill="1" applyBorder="1"/>
    <xf numFmtId="2" fontId="7" fillId="0" borderId="4" xfId="1" applyNumberFormat="1" applyFont="1" applyBorder="1" applyAlignment="1">
      <alignment horizontal="center"/>
    </xf>
    <xf numFmtId="2" fontId="7" fillId="0" borderId="4" xfId="1" applyNumberFormat="1" applyFont="1" applyBorder="1"/>
    <xf numFmtId="2" fontId="7" fillId="0" borderId="4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3" fontId="2" fillId="0" borderId="0" xfId="0" applyNumberFormat="1" applyFont="1"/>
    <xf numFmtId="0" fontId="20" fillId="0" borderId="0" xfId="0" applyFont="1" applyAlignment="1">
      <alignment horizontal="center"/>
    </xf>
    <xf numFmtId="0" fontId="20" fillId="0" borderId="0" xfId="0" applyFont="1"/>
    <xf numFmtId="168" fontId="20" fillId="0" borderId="0" xfId="0" applyNumberFormat="1" applyFont="1"/>
    <xf numFmtId="43" fontId="20" fillId="0" borderId="0" xfId="1" applyFont="1" applyFill="1" applyBorder="1" applyAlignment="1">
      <alignment horizontal="center"/>
    </xf>
    <xf numFmtId="174" fontId="2" fillId="0" borderId="0" xfId="0" applyNumberFormat="1" applyFont="1"/>
    <xf numFmtId="0" fontId="7" fillId="0" borderId="4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/>
    <xf numFmtId="0" fontId="22" fillId="9" borderId="8" xfId="0" applyFont="1" applyFill="1" applyBorder="1" applyAlignment="1">
      <alignment horizontal="right" vertical="center"/>
    </xf>
    <xf numFmtId="2" fontId="2" fillId="9" borderId="9" xfId="0" applyNumberFormat="1" applyFont="1" applyFill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169" fontId="4" fillId="10" borderId="1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75" fontId="2" fillId="0" borderId="0" xfId="0" applyNumberFormat="1" applyFont="1"/>
    <xf numFmtId="176" fontId="2" fillId="0" borderId="0" xfId="1" applyNumberFormat="1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6" fontId="2" fillId="0" borderId="0" xfId="1" applyNumberFormat="1" applyFont="1" applyFill="1"/>
    <xf numFmtId="164" fontId="2" fillId="0" borderId="4" xfId="0" applyNumberFormat="1" applyFont="1" applyBorder="1"/>
    <xf numFmtId="0" fontId="2" fillId="0" borderId="0" xfId="0" applyFont="1" applyAlignment="1">
      <alignment horizontal="center"/>
    </xf>
    <xf numFmtId="166" fontId="7" fillId="4" borderId="4" xfId="1" applyNumberFormat="1" applyFont="1" applyFill="1" applyBorder="1" applyAlignment="1">
      <alignment horizontal="right"/>
    </xf>
    <xf numFmtId="0" fontId="2" fillId="3" borderId="0" xfId="0" applyFont="1" applyFill="1"/>
    <xf numFmtId="0" fontId="9" fillId="0" borderId="0" xfId="0" applyFont="1" applyAlignment="1">
      <alignment vertical="center"/>
    </xf>
    <xf numFmtId="0" fontId="23" fillId="0" borderId="0" xfId="0" applyFont="1"/>
    <xf numFmtId="43" fontId="2" fillId="0" borderId="0" xfId="1" applyFont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5" fillId="0" borderId="4" xfId="3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25" fillId="0" borderId="6" xfId="3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177" fontId="26" fillId="11" borderId="4" xfId="3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distributed"/>
    </xf>
    <xf numFmtId="3" fontId="7" fillId="0" borderId="4" xfId="1" applyNumberFormat="1" applyFont="1" applyFill="1" applyBorder="1" applyAlignment="1">
      <alignment horizontal="center" vertical="distributed"/>
    </xf>
    <xf numFmtId="3" fontId="2" fillId="0" borderId="4" xfId="1" applyNumberFormat="1" applyFont="1" applyFill="1" applyBorder="1" applyAlignment="1">
      <alignment horizontal="center" vertical="distributed"/>
    </xf>
    <xf numFmtId="177" fontId="25" fillId="12" borderId="4" xfId="3" applyNumberFormat="1" applyFont="1" applyFill="1" applyBorder="1" applyAlignment="1" applyProtection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10" fontId="7" fillId="0" borderId="4" xfId="2" applyNumberFormat="1" applyFont="1" applyFill="1" applyBorder="1" applyAlignment="1">
      <alignment horizontal="center" vertical="center"/>
    </xf>
    <xf numFmtId="179" fontId="7" fillId="10" borderId="4" xfId="0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0" fontId="2" fillId="0" borderId="0" xfId="2" applyNumberFormat="1" applyFont="1" applyFill="1"/>
    <xf numFmtId="0" fontId="2" fillId="0" borderId="7" xfId="0" applyFont="1" applyBorder="1" applyAlignment="1">
      <alignment horizontal="right" vertical="distributed"/>
    </xf>
    <xf numFmtId="10" fontId="2" fillId="8" borderId="10" xfId="2" applyNumberFormat="1" applyFont="1" applyFill="1" applyBorder="1" applyAlignment="1">
      <alignment horizontal="center" vertical="distributed"/>
    </xf>
    <xf numFmtId="10" fontId="7" fillId="0" borderId="0" xfId="2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180" fontId="2" fillId="0" borderId="0" xfId="2" applyNumberFormat="1" applyFont="1" applyAlignment="1">
      <alignment horizontal="left" vertical="center"/>
    </xf>
    <xf numFmtId="2" fontId="2" fillId="8" borderId="7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/>
    <xf numFmtId="167" fontId="2" fillId="0" borderId="9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0" fontId="2" fillId="0" borderId="10" xfId="2" applyNumberFormat="1" applyFont="1" applyBorder="1" applyAlignment="1">
      <alignment horizontal="center"/>
    </xf>
    <xf numFmtId="0" fontId="2" fillId="12" borderId="7" xfId="0" applyFont="1" applyFill="1" applyBorder="1" applyAlignment="1">
      <alignment horizontal="left"/>
    </xf>
    <xf numFmtId="0" fontId="2" fillId="12" borderId="10" xfId="0" applyFont="1" applyFill="1" applyBorder="1" applyAlignment="1">
      <alignment horizontal="right" vertical="center"/>
    </xf>
    <xf numFmtId="10" fontId="7" fillId="5" borderId="9" xfId="0" applyNumberFormat="1" applyFont="1" applyFill="1" applyBorder="1" applyAlignment="1">
      <alignment horizontal="center" vertical="center"/>
    </xf>
    <xf numFmtId="10" fontId="7" fillId="6" borderId="9" xfId="0" applyNumberFormat="1" applyFont="1" applyFill="1" applyBorder="1" applyAlignment="1">
      <alignment horizontal="center" vertical="center"/>
    </xf>
    <xf numFmtId="10" fontId="7" fillId="13" borderId="9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left"/>
    </xf>
    <xf numFmtId="0" fontId="2" fillId="12" borderId="12" xfId="0" applyFont="1" applyFill="1" applyBorder="1" applyAlignment="1">
      <alignment horizontal="right" vertical="center"/>
    </xf>
    <xf numFmtId="1" fontId="7" fillId="5" borderId="7" xfId="0" applyNumberFormat="1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horizontal="center" vertical="center"/>
    </xf>
    <xf numFmtId="1" fontId="7" fillId="13" borderId="9" xfId="0" applyNumberFormat="1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/>
    </xf>
    <xf numFmtId="0" fontId="2" fillId="12" borderId="14" xfId="0" applyFont="1" applyFill="1" applyBorder="1" applyAlignment="1">
      <alignment horizontal="center"/>
    </xf>
    <xf numFmtId="2" fontId="2" fillId="12" borderId="14" xfId="0" applyNumberFormat="1" applyFont="1" applyFill="1" applyBorder="1" applyAlignment="1">
      <alignment horizontal="center"/>
    </xf>
    <xf numFmtId="10" fontId="2" fillId="12" borderId="14" xfId="2" applyNumberFormat="1" applyFont="1" applyFill="1" applyBorder="1" applyAlignment="1">
      <alignment horizontal="center"/>
    </xf>
    <xf numFmtId="1" fontId="2" fillId="12" borderId="15" xfId="0" applyNumberFormat="1" applyFont="1" applyFill="1" applyBorder="1" applyAlignment="1">
      <alignment horizontal="center"/>
    </xf>
    <xf numFmtId="0" fontId="2" fillId="12" borderId="16" xfId="0" applyFont="1" applyFill="1" applyBorder="1" applyAlignment="1">
      <alignment horizontal="left"/>
    </xf>
    <xf numFmtId="167" fontId="2" fillId="12" borderId="0" xfId="0" applyNumberFormat="1" applyFont="1" applyFill="1" applyAlignment="1">
      <alignment horizontal="center"/>
    </xf>
    <xf numFmtId="10" fontId="2" fillId="12" borderId="0" xfId="0" applyNumberFormat="1" applyFont="1" applyFill="1" applyAlignment="1">
      <alignment horizontal="center"/>
    </xf>
    <xf numFmtId="2" fontId="2" fillId="12" borderId="0" xfId="0" applyNumberFormat="1" applyFont="1" applyFill="1" applyAlignment="1">
      <alignment horizontal="center"/>
    </xf>
    <xf numFmtId="10" fontId="2" fillId="12" borderId="0" xfId="2" applyNumberFormat="1" applyFont="1" applyFill="1" applyBorder="1" applyAlignment="1">
      <alignment horizontal="center"/>
    </xf>
    <xf numFmtId="1" fontId="2" fillId="12" borderId="17" xfId="0" applyNumberFormat="1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distributed"/>
    </xf>
    <xf numFmtId="0" fontId="2" fillId="12" borderId="18" xfId="0" applyFont="1" applyFill="1" applyBorder="1" applyAlignment="1">
      <alignment horizontal="left"/>
    </xf>
    <xf numFmtId="43" fontId="7" fillId="0" borderId="0" xfId="1" applyFont="1" applyAlignment="1">
      <alignment horizontal="right"/>
    </xf>
    <xf numFmtId="181" fontId="7" fillId="0" borderId="0" xfId="2" applyNumberFormat="1" applyFont="1"/>
    <xf numFmtId="0" fontId="7" fillId="0" borderId="19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21" xfId="0" applyFont="1" applyBorder="1" applyAlignment="1">
      <alignment horizontal="center" vertical="distributed"/>
    </xf>
    <xf numFmtId="10" fontId="25" fillId="0" borderId="0" xfId="2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7" fillId="4" borderId="7" xfId="0" applyFont="1" applyFill="1" applyBorder="1" applyAlignment="1">
      <alignment horizontal="right" vertical="distributed"/>
    </xf>
    <xf numFmtId="164" fontId="27" fillId="0" borderId="8" xfId="0" applyNumberFormat="1" applyFont="1" applyBorder="1" applyAlignment="1">
      <alignment horizontal="left" vertical="center"/>
    </xf>
    <xf numFmtId="0" fontId="27" fillId="4" borderId="8" xfId="0" applyFont="1" applyFill="1" applyBorder="1" applyAlignment="1">
      <alignment vertical="distributed"/>
    </xf>
    <xf numFmtId="0" fontId="27" fillId="4" borderId="10" xfId="0" applyFont="1" applyFill="1" applyBorder="1" applyAlignment="1">
      <alignment vertical="distributed"/>
    </xf>
    <xf numFmtId="0" fontId="6" fillId="8" borderId="22" xfId="0" applyFont="1" applyFill="1" applyBorder="1" applyAlignment="1">
      <alignment horizontal="center" vertical="distributed" wrapText="1"/>
    </xf>
    <xf numFmtId="0" fontId="6" fillId="8" borderId="23" xfId="0" applyFont="1" applyFill="1" applyBorder="1" applyAlignment="1">
      <alignment horizontal="center" vertical="distributed"/>
    </xf>
    <xf numFmtId="0" fontId="6" fillId="8" borderId="23" xfId="0" applyFont="1" applyFill="1" applyBorder="1" applyAlignment="1">
      <alignment horizontal="center" vertical="distributed" wrapText="1"/>
    </xf>
    <xf numFmtId="0" fontId="6" fillId="8" borderId="24" xfId="0" applyFont="1" applyFill="1" applyBorder="1" applyAlignment="1">
      <alignment horizontal="center" vertical="center" wrapText="1"/>
    </xf>
    <xf numFmtId="1" fontId="30" fillId="4" borderId="27" xfId="1" applyNumberFormat="1" applyFont="1" applyFill="1" applyBorder="1" applyAlignment="1">
      <alignment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1" fillId="4" borderId="28" xfId="0" applyFont="1" applyFill="1" applyBorder="1" applyAlignment="1">
      <alignment horizontal="center" vertical="distributed" wrapText="1"/>
    </xf>
    <xf numFmtId="0" fontId="21" fillId="4" borderId="0" xfId="0" applyFont="1" applyFill="1" applyAlignment="1">
      <alignment horizontal="center"/>
    </xf>
    <xf numFmtId="179" fontId="21" fillId="4" borderId="4" xfId="0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distributed" wrapText="1"/>
    </xf>
    <xf numFmtId="10" fontId="21" fillId="4" borderId="4" xfId="2" applyNumberFormat="1" applyFont="1" applyFill="1" applyBorder="1" applyAlignment="1">
      <alignment horizontal="center" vertical="distributed" wrapText="1"/>
    </xf>
    <xf numFmtId="170" fontId="21" fillId="4" borderId="4" xfId="2" applyNumberFormat="1" applyFont="1" applyFill="1" applyBorder="1" applyAlignment="1">
      <alignment horizontal="center" vertical="distributed" wrapText="1"/>
    </xf>
    <xf numFmtId="0" fontId="21" fillId="4" borderId="4" xfId="0" applyFont="1" applyFill="1" applyBorder="1" applyAlignment="1">
      <alignment horizontal="center" vertical="center"/>
    </xf>
    <xf numFmtId="170" fontId="22" fillId="4" borderId="4" xfId="0" applyNumberFormat="1" applyFont="1" applyFill="1" applyBorder="1" applyAlignment="1">
      <alignment horizontal="center" vertical="center" wrapText="1"/>
    </xf>
    <xf numFmtId="2" fontId="21" fillId="4" borderId="6" xfId="0" applyNumberFormat="1" applyFont="1" applyFill="1" applyBorder="1" applyAlignment="1">
      <alignment horizontal="center" vertical="distributed"/>
    </xf>
    <xf numFmtId="2" fontId="2" fillId="4" borderId="6" xfId="0" applyNumberFormat="1" applyFont="1" applyFill="1" applyBorder="1" applyAlignment="1">
      <alignment horizontal="center" vertical="distributed"/>
    </xf>
    <xf numFmtId="11" fontId="2" fillId="4" borderId="6" xfId="0" applyNumberFormat="1" applyFont="1" applyFill="1" applyBorder="1" applyAlignment="1">
      <alignment horizontal="center" vertical="distributed"/>
    </xf>
    <xf numFmtId="179" fontId="2" fillId="0" borderId="0" xfId="0" applyNumberFormat="1" applyFont="1" applyAlignment="1">
      <alignment horizontal="center" vertical="center"/>
    </xf>
    <xf numFmtId="1" fontId="30" fillId="4" borderId="29" xfId="1" applyNumberFormat="1" applyFont="1" applyFill="1" applyBorder="1" applyAlignment="1">
      <alignment vertical="center" wrapText="1"/>
    </xf>
    <xf numFmtId="0" fontId="31" fillId="4" borderId="4" xfId="0" applyFont="1" applyFill="1" applyBorder="1" applyAlignment="1">
      <alignment horizontal="center" vertical="center"/>
    </xf>
    <xf numFmtId="2" fontId="21" fillId="4" borderId="4" xfId="0" applyNumberFormat="1" applyFont="1" applyFill="1" applyBorder="1" applyAlignment="1">
      <alignment horizontal="center" vertical="distributed"/>
    </xf>
    <xf numFmtId="2" fontId="2" fillId="4" borderId="4" xfId="0" applyNumberFormat="1" applyFont="1" applyFill="1" applyBorder="1" applyAlignment="1">
      <alignment horizontal="center" vertical="distributed"/>
    </xf>
    <xf numFmtId="1" fontId="30" fillId="4" borderId="6" xfId="1" applyNumberFormat="1" applyFont="1" applyFill="1" applyBorder="1" applyAlignment="1">
      <alignment vertical="center" wrapText="1"/>
    </xf>
    <xf numFmtId="2" fontId="21" fillId="4" borderId="5" xfId="0" applyNumberFormat="1" applyFont="1" applyFill="1" applyBorder="1" applyAlignment="1">
      <alignment horizontal="center" vertical="distributed"/>
    </xf>
    <xf numFmtId="0" fontId="2" fillId="4" borderId="5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right" vertical="distributed"/>
    </xf>
    <xf numFmtId="0" fontId="32" fillId="4" borderId="4" xfId="0" applyFont="1" applyFill="1" applyBorder="1" applyAlignment="1">
      <alignment horizontal="center" vertical="distributed"/>
    </xf>
    <xf numFmtId="0" fontId="21" fillId="4" borderId="3" xfId="0" applyFont="1" applyFill="1" applyBorder="1" applyAlignment="1">
      <alignment horizontal="left" vertical="distributed" wrapText="1"/>
    </xf>
    <xf numFmtId="0" fontId="33" fillId="8" borderId="4" xfId="0" applyFont="1" applyFill="1" applyBorder="1" applyAlignment="1">
      <alignment horizontal="center" vertical="distributed" wrapText="1"/>
    </xf>
    <xf numFmtId="179" fontId="27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distributed" wrapText="1"/>
    </xf>
    <xf numFmtId="10" fontId="27" fillId="4" borderId="4" xfId="2" applyNumberFormat="1" applyFont="1" applyFill="1" applyBorder="1" applyAlignment="1">
      <alignment horizontal="center" vertical="distributed" wrapText="1"/>
    </xf>
    <xf numFmtId="170" fontId="35" fillId="4" borderId="1" xfId="0" applyNumberFormat="1" applyFont="1" applyFill="1" applyBorder="1" applyAlignment="1">
      <alignment horizontal="center" vertical="distributed"/>
    </xf>
    <xf numFmtId="43" fontId="27" fillId="4" borderId="9" xfId="1" applyFont="1" applyFill="1" applyBorder="1" applyAlignment="1">
      <alignment horizontal="center" vertical="distributed"/>
    </xf>
    <xf numFmtId="10" fontId="2" fillId="4" borderId="0" xfId="2" applyNumberFormat="1" applyFont="1" applyFill="1"/>
    <xf numFmtId="43" fontId="7" fillId="4" borderId="0" xfId="1" applyFont="1" applyFill="1" applyBorder="1" applyAlignment="1">
      <alignment horizontal="center" vertical="distributed"/>
    </xf>
    <xf numFmtId="179" fontId="2" fillId="10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distributed"/>
    </xf>
    <xf numFmtId="0" fontId="2" fillId="4" borderId="0" xfId="0" applyFont="1" applyFill="1" applyAlignment="1">
      <alignment horizontal="center" vertical="distributed" wrapText="1"/>
    </xf>
    <xf numFmtId="0" fontId="19" fillId="4" borderId="0" xfId="0" applyFont="1" applyFill="1" applyAlignment="1">
      <alignment horizontal="center" vertical="distributed" wrapText="1"/>
    </xf>
    <xf numFmtId="0" fontId="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distributed" wrapText="1"/>
    </xf>
    <xf numFmtId="10" fontId="7" fillId="4" borderId="0" xfId="2" applyNumberFormat="1" applyFont="1" applyFill="1" applyBorder="1" applyAlignment="1">
      <alignment horizontal="center" vertical="distributed" wrapText="1"/>
    </xf>
    <xf numFmtId="10" fontId="2" fillId="4" borderId="0" xfId="2" applyNumberFormat="1" applyFont="1" applyFill="1" applyBorder="1" applyAlignment="1">
      <alignment horizontal="center" vertical="distributed" wrapText="1"/>
    </xf>
    <xf numFmtId="170" fontId="4" fillId="4" borderId="0" xfId="0" applyNumberFormat="1" applyFont="1" applyFill="1" applyAlignment="1">
      <alignment horizontal="center" vertical="distributed"/>
    </xf>
    <xf numFmtId="0" fontId="2" fillId="4" borderId="0" xfId="0" applyFont="1" applyFill="1"/>
    <xf numFmtId="0" fontId="2" fillId="4" borderId="0" xfId="0" applyFont="1" applyFill="1" applyAlignment="1">
      <alignment horizontal="center" vertical="distributed"/>
    </xf>
    <xf numFmtId="0" fontId="32" fillId="4" borderId="30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distributed" wrapText="1"/>
    </xf>
    <xf numFmtId="0" fontId="32" fillId="4" borderId="25" xfId="0" applyFont="1" applyFill="1" applyBorder="1" applyAlignment="1">
      <alignment horizontal="center" vertical="distributed"/>
    </xf>
    <xf numFmtId="0" fontId="32" fillId="4" borderId="32" xfId="0" applyFont="1" applyFill="1" applyBorder="1" applyAlignment="1">
      <alignment horizontal="center" vertical="distributed" wrapText="1"/>
    </xf>
    <xf numFmtId="0" fontId="2" fillId="4" borderId="33" xfId="0" applyFont="1" applyFill="1" applyBorder="1" applyAlignment="1">
      <alignment horizontal="right" vertical="center"/>
    </xf>
    <xf numFmtId="10" fontId="37" fillId="4" borderId="31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179" fontId="37" fillId="4" borderId="31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10" fontId="38" fillId="4" borderId="35" xfId="0" applyNumberFormat="1" applyFont="1" applyFill="1" applyBorder="1" applyAlignment="1">
      <alignment horizontal="center" vertical="center"/>
    </xf>
    <xf numFmtId="10" fontId="38" fillId="4" borderId="36" xfId="0" applyNumberFormat="1" applyFont="1" applyFill="1" applyBorder="1" applyAlignment="1">
      <alignment horizontal="center" vertical="center"/>
    </xf>
    <xf numFmtId="43" fontId="27" fillId="4" borderId="36" xfId="1" applyFont="1" applyFill="1" applyBorder="1" applyAlignment="1">
      <alignment horizontal="center" vertical="distributed"/>
    </xf>
    <xf numFmtId="0" fontId="14" fillId="4" borderId="36" xfId="0" applyFont="1" applyFill="1" applyBorder="1" applyAlignment="1">
      <alignment horizontal="center" vertical="distributed"/>
    </xf>
    <xf numFmtId="0" fontId="37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right" vertical="center"/>
    </xf>
    <xf numFmtId="10" fontId="37" fillId="4" borderId="39" xfId="0" applyNumberFormat="1" applyFont="1" applyFill="1" applyBorder="1" applyAlignment="1">
      <alignment horizontal="center" vertical="center"/>
    </xf>
    <xf numFmtId="170" fontId="2" fillId="4" borderId="39" xfId="2" applyNumberFormat="1" applyFont="1" applyFill="1" applyBorder="1" applyAlignment="1">
      <alignment horizontal="left" vertical="center"/>
    </xf>
    <xf numFmtId="2" fontId="2" fillId="4" borderId="39" xfId="0" applyNumberFormat="1" applyFont="1" applyFill="1" applyBorder="1" applyAlignment="1">
      <alignment vertical="center"/>
    </xf>
    <xf numFmtId="0" fontId="2" fillId="4" borderId="39" xfId="0" applyFont="1" applyFill="1" applyBorder="1" applyAlignment="1">
      <alignment vertical="center"/>
    </xf>
    <xf numFmtId="179" fontId="37" fillId="4" borderId="39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10" fontId="38" fillId="4" borderId="40" xfId="0" applyNumberFormat="1" applyFont="1" applyFill="1" applyBorder="1" applyAlignment="1">
      <alignment horizontal="center" vertical="center"/>
    </xf>
    <xf numFmtId="10" fontId="38" fillId="4" borderId="41" xfId="0" applyNumberFormat="1" applyFont="1" applyFill="1" applyBorder="1" applyAlignment="1">
      <alignment horizontal="center" vertical="center"/>
    </xf>
    <xf numFmtId="167" fontId="27" fillId="4" borderId="41" xfId="1" applyNumberFormat="1" applyFont="1" applyFill="1" applyBorder="1" applyAlignment="1">
      <alignment horizontal="center" vertical="distributed"/>
    </xf>
    <xf numFmtId="43" fontId="14" fillId="4" borderId="41" xfId="1" applyFont="1" applyFill="1" applyBorder="1" applyAlignment="1">
      <alignment horizontal="center" vertical="distributed"/>
    </xf>
    <xf numFmtId="43" fontId="37" fillId="8" borderId="42" xfId="1" applyFont="1" applyFill="1" applyBorder="1" applyAlignment="1">
      <alignment horizontal="center" vertical="center"/>
    </xf>
    <xf numFmtId="0" fontId="37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right" vertical="center"/>
    </xf>
    <xf numFmtId="10" fontId="37" fillId="4" borderId="0" xfId="0" applyNumberFormat="1" applyFont="1" applyFill="1" applyAlignment="1">
      <alignment horizontal="center" vertical="center"/>
    </xf>
    <xf numFmtId="170" fontId="2" fillId="4" borderId="0" xfId="2" applyNumberFormat="1" applyFont="1" applyFill="1" applyBorder="1" applyAlignment="1">
      <alignment horizontal="left" vertical="center"/>
    </xf>
    <xf numFmtId="2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179" fontId="37" fillId="4" borderId="0" xfId="0" applyNumberFormat="1" applyFont="1" applyFill="1" applyAlignment="1">
      <alignment horizontal="center" vertical="center"/>
    </xf>
    <xf numFmtId="10" fontId="38" fillId="4" borderId="0" xfId="0" applyNumberFormat="1" applyFont="1" applyFill="1" applyAlignment="1">
      <alignment horizontal="center" vertical="center"/>
    </xf>
    <xf numFmtId="43" fontId="27" fillId="4" borderId="0" xfId="1" applyFont="1" applyFill="1" applyBorder="1" applyAlignment="1">
      <alignment horizontal="center" vertical="distributed"/>
    </xf>
    <xf numFmtId="43" fontId="14" fillId="4" borderId="0" xfId="1" applyFont="1" applyFill="1" applyBorder="1" applyAlignment="1">
      <alignment horizontal="center" vertical="distributed"/>
    </xf>
    <xf numFmtId="43" fontId="37" fillId="4" borderId="0" xfId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8" borderId="7" xfId="0" applyFont="1" applyFill="1" applyBorder="1" applyAlignment="1">
      <alignment vertical="center"/>
    </xf>
    <xf numFmtId="10" fontId="38" fillId="8" borderId="8" xfId="2" applyNumberFormat="1" applyFont="1" applyFill="1" applyBorder="1" applyAlignment="1">
      <alignment horizontal="center" vertical="center"/>
    </xf>
    <xf numFmtId="10" fontId="27" fillId="8" borderId="8" xfId="2" applyNumberFormat="1" applyFont="1" applyFill="1" applyBorder="1" applyAlignment="1">
      <alignment horizontal="right" vertical="center"/>
    </xf>
    <xf numFmtId="43" fontId="27" fillId="4" borderId="10" xfId="1" applyFont="1" applyFill="1" applyBorder="1" applyAlignment="1">
      <alignment horizontal="center" vertical="center"/>
    </xf>
    <xf numFmtId="43" fontId="14" fillId="4" borderId="0" xfId="1" applyFont="1" applyFill="1"/>
    <xf numFmtId="43" fontId="2" fillId="4" borderId="0" xfId="1" applyFont="1" applyFill="1"/>
    <xf numFmtId="0" fontId="27" fillId="4" borderId="0" xfId="0" applyFont="1" applyFill="1"/>
    <xf numFmtId="179" fontId="2" fillId="8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79" fontId="37" fillId="0" borderId="0" xfId="0" applyNumberFormat="1" applyFont="1" applyAlignment="1">
      <alignment horizontal="center" vertical="center"/>
    </xf>
    <xf numFmtId="43" fontId="40" fillId="0" borderId="0" xfId="1" applyFont="1" applyFill="1" applyBorder="1" applyAlignment="1">
      <alignment horizontal="center" vertical="distributed" wrapText="1"/>
    </xf>
    <xf numFmtId="43" fontId="6" fillId="0" borderId="0" xfId="1" applyFont="1" applyFill="1" applyBorder="1" applyAlignment="1">
      <alignment horizontal="right" vertical="distributed"/>
    </xf>
    <xf numFmtId="164" fontId="6" fillId="0" borderId="0" xfId="0" applyNumberFormat="1" applyFont="1" applyAlignment="1">
      <alignment horizontal="right" vertical="distributed"/>
    </xf>
    <xf numFmtId="10" fontId="21" fillId="0" borderId="0" xfId="2" applyNumberFormat="1" applyFont="1" applyBorder="1" applyAlignment="1">
      <alignment horizontal="center"/>
    </xf>
    <xf numFmtId="10" fontId="41" fillId="0" borderId="0" xfId="2" applyNumberFormat="1" applyFont="1" applyBorder="1" applyAlignment="1">
      <alignment horizontal="center"/>
    </xf>
    <xf numFmtId="10" fontId="42" fillId="0" borderId="0" xfId="0" applyNumberFormat="1" applyFont="1"/>
    <xf numFmtId="0" fontId="43" fillId="0" borderId="0" xfId="0" applyFont="1" applyAlignment="1">
      <alignment horizontal="right"/>
    </xf>
    <xf numFmtId="10" fontId="43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1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8" fontId="21" fillId="0" borderId="0" xfId="1" applyNumberFormat="1" applyFont="1" applyBorder="1" applyAlignment="1">
      <alignment horizontal="center"/>
    </xf>
    <xf numFmtId="10" fontId="21" fillId="0" borderId="0" xfId="2" applyNumberFormat="1" applyFont="1" applyFill="1" applyBorder="1" applyAlignment="1">
      <alignment horizontal="center"/>
    </xf>
    <xf numFmtId="168" fontId="21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164" fontId="21" fillId="0" borderId="0" xfId="0" applyNumberFormat="1" applyFont="1"/>
    <xf numFmtId="43" fontId="21" fillId="0" borderId="0" xfId="1" applyFont="1" applyFill="1" applyBorder="1"/>
    <xf numFmtId="43" fontId="21" fillId="0" borderId="0" xfId="1" applyFont="1" applyFill="1"/>
    <xf numFmtId="0" fontId="46" fillId="0" borderId="0" xfId="0" applyFont="1"/>
    <xf numFmtId="167" fontId="2" fillId="0" borderId="0" xfId="0" applyNumberFormat="1" applyFont="1" applyAlignment="1">
      <alignment horizontal="center"/>
    </xf>
    <xf numFmtId="182" fontId="7" fillId="0" borderId="4" xfId="1" applyNumberFormat="1" applyFont="1" applyBorder="1" applyAlignment="1">
      <alignment horizont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47" fillId="0" borderId="0" xfId="0" applyFont="1" applyAlignment="1">
      <alignment vertical="center"/>
    </xf>
    <xf numFmtId="0" fontId="7" fillId="0" borderId="4" xfId="0" applyFont="1" applyBorder="1" applyAlignment="1">
      <alignment horizontal="right" vertical="center"/>
    </xf>
    <xf numFmtId="168" fontId="2" fillId="14" borderId="4" xfId="0" applyNumberFormat="1" applyFont="1" applyFill="1" applyBorder="1" applyAlignment="1">
      <alignment vertical="center"/>
    </xf>
    <xf numFmtId="168" fontId="2" fillId="0" borderId="4" xfId="0" applyNumberFormat="1" applyFont="1" applyBorder="1" applyAlignment="1">
      <alignment vertical="center"/>
    </xf>
    <xf numFmtId="168" fontId="2" fillId="14" borderId="4" xfId="1" applyNumberFormat="1" applyFont="1" applyFill="1" applyBorder="1" applyAlignment="1">
      <alignment vertical="center"/>
    </xf>
    <xf numFmtId="0" fontId="48" fillId="0" borderId="4" xfId="0" applyFont="1" applyBorder="1" applyAlignment="1">
      <alignment horizontal="right" vertical="center"/>
    </xf>
    <xf numFmtId="168" fontId="7" fillId="0" borderId="4" xfId="1" applyNumberFormat="1" applyFont="1" applyBorder="1" applyAlignment="1">
      <alignment vertical="center"/>
    </xf>
    <xf numFmtId="0" fontId="49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0" fontId="2" fillId="0" borderId="0" xfId="0" applyNumberFormat="1" applyFont="1"/>
    <xf numFmtId="43" fontId="2" fillId="0" borderId="0" xfId="1" applyFont="1" applyFill="1"/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/>
    <xf numFmtId="10" fontId="2" fillId="0" borderId="0" xfId="0" applyNumberFormat="1" applyFont="1" applyAlignment="1">
      <alignment horizontal="center"/>
    </xf>
    <xf numFmtId="43" fontId="7" fillId="0" borderId="5" xfId="1" applyFont="1" applyFill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2" fontId="7" fillId="5" borderId="4" xfId="0" applyNumberFormat="1" applyFont="1" applyFill="1" applyBorder="1" applyAlignment="1">
      <alignment horizontal="center"/>
    </xf>
    <xf numFmtId="2" fontId="7" fillId="6" borderId="4" xfId="0" applyNumberFormat="1" applyFont="1" applyFill="1" applyBorder="1" applyAlignment="1">
      <alignment horizontal="center"/>
    </xf>
    <xf numFmtId="2" fontId="7" fillId="13" borderId="4" xfId="0" applyNumberFormat="1" applyFont="1" applyFill="1" applyBorder="1" applyAlignment="1">
      <alignment horizontal="center"/>
    </xf>
    <xf numFmtId="164" fontId="7" fillId="0" borderId="0" xfId="0" applyNumberFormat="1" applyFont="1"/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43" fontId="50" fillId="0" borderId="0" xfId="1" applyFont="1" applyFill="1" applyBorder="1"/>
    <xf numFmtId="167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center"/>
    </xf>
    <xf numFmtId="168" fontId="50" fillId="0" borderId="0" xfId="0" applyNumberFormat="1" applyFont="1" applyAlignment="1">
      <alignment horizontal="right"/>
    </xf>
    <xf numFmtId="0" fontId="50" fillId="0" borderId="0" xfId="0" applyFont="1"/>
    <xf numFmtId="166" fontId="50" fillId="0" borderId="0" xfId="0" applyNumberFormat="1" applyFont="1"/>
    <xf numFmtId="182" fontId="50" fillId="0" borderId="0" xfId="0" applyNumberFormat="1" applyFont="1" applyAlignment="1">
      <alignment horizontal="right"/>
    </xf>
    <xf numFmtId="175" fontId="50" fillId="0" borderId="0" xfId="1" applyNumberFormat="1" applyFont="1" applyFill="1" applyBorder="1"/>
    <xf numFmtId="182" fontId="50" fillId="0" borderId="0" xfId="0" applyNumberFormat="1" applyFont="1" applyAlignment="1">
      <alignment horizontal="left"/>
    </xf>
    <xf numFmtId="182" fontId="2" fillId="0" borderId="0" xfId="0" applyNumberFormat="1" applyFont="1"/>
    <xf numFmtId="183" fontId="2" fillId="0" borderId="0" xfId="0" applyNumberFormat="1" applyFont="1"/>
    <xf numFmtId="0" fontId="51" fillId="0" borderId="0" xfId="0" applyFont="1"/>
    <xf numFmtId="168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3" fontId="2" fillId="0" borderId="0" xfId="1" applyFont="1" applyFill="1" applyBorder="1" applyAlignment="1">
      <alignment horizontal="center"/>
    </xf>
    <xf numFmtId="176" fontId="2" fillId="0" borderId="0" xfId="1" applyNumberFormat="1" applyFont="1" applyFill="1" applyBorder="1" applyAlignment="1">
      <alignment horizontal="center"/>
    </xf>
    <xf numFmtId="43" fontId="7" fillId="0" borderId="0" xfId="1" applyFont="1" applyFill="1" applyBorder="1" applyAlignment="1"/>
    <xf numFmtId="0" fontId="52" fillId="0" borderId="0" xfId="0" applyFont="1"/>
    <xf numFmtId="0" fontId="52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182" fontId="44" fillId="0" borderId="0" xfId="0" applyNumberFormat="1" applyFont="1"/>
    <xf numFmtId="182" fontId="44" fillId="0" borderId="0" xfId="0" applyNumberFormat="1" applyFont="1" applyAlignment="1">
      <alignment horizontal="center"/>
    </xf>
    <xf numFmtId="0" fontId="44" fillId="0" borderId="0" xfId="0" applyFont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53" fillId="0" borderId="0" xfId="0" applyFont="1"/>
    <xf numFmtId="43" fontId="52" fillId="0" borderId="0" xfId="1" applyFont="1" applyFill="1" applyBorder="1" applyAlignment="1"/>
    <xf numFmtId="0" fontId="56" fillId="0" borderId="0" xfId="0" applyFont="1"/>
    <xf numFmtId="0" fontId="52" fillId="0" borderId="4" xfId="0" applyFont="1" applyBorder="1" applyAlignment="1">
      <alignment horizontal="center" vertical="distributed"/>
    </xf>
    <xf numFmtId="0" fontId="52" fillId="0" borderId="5" xfId="0" applyFont="1" applyBorder="1" applyAlignment="1">
      <alignment horizontal="center" vertical="distributed"/>
    </xf>
    <xf numFmtId="0" fontId="52" fillId="0" borderId="13" xfId="0" applyFont="1" applyBorder="1" applyAlignment="1">
      <alignment horizontal="center" vertical="distributed"/>
    </xf>
    <xf numFmtId="43" fontId="7" fillId="0" borderId="30" xfId="1" applyFont="1" applyFill="1" applyBorder="1" applyAlignment="1"/>
    <xf numFmtId="43" fontId="2" fillId="0" borderId="31" xfId="1" applyFont="1" applyFill="1" applyBorder="1" applyAlignment="1"/>
    <xf numFmtId="43" fontId="2" fillId="0" borderId="32" xfId="1" applyFont="1" applyFill="1" applyBorder="1" applyAlignment="1"/>
    <xf numFmtId="0" fontId="7" fillId="0" borderId="30" xfId="0" applyFont="1" applyBorder="1"/>
    <xf numFmtId="43" fontId="7" fillId="0" borderId="31" xfId="1" applyFont="1" applyFill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168" fontId="44" fillId="0" borderId="4" xfId="0" applyNumberFormat="1" applyFont="1" applyBorder="1" applyAlignment="1">
      <alignment horizontal="center"/>
    </xf>
    <xf numFmtId="10" fontId="44" fillId="5" borderId="4" xfId="2" applyNumberFormat="1" applyFont="1" applyFill="1" applyBorder="1" applyAlignment="1">
      <alignment horizontal="center"/>
    </xf>
    <xf numFmtId="43" fontId="44" fillId="0" borderId="4" xfId="1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43" fontId="44" fillId="0" borderId="1" xfId="1" applyFont="1" applyFill="1" applyBorder="1" applyAlignment="1">
      <alignment horizontal="center"/>
    </xf>
    <xf numFmtId="10" fontId="52" fillId="5" borderId="4" xfId="2" applyNumberFormat="1" applyFont="1" applyFill="1" applyBorder="1" applyAlignment="1">
      <alignment horizontal="center"/>
    </xf>
    <xf numFmtId="10" fontId="52" fillId="6" borderId="4" xfId="2" applyNumberFormat="1" applyFont="1" applyFill="1" applyBorder="1" applyAlignment="1">
      <alignment horizontal="center"/>
    </xf>
    <xf numFmtId="10" fontId="52" fillId="13" borderId="1" xfId="2" applyNumberFormat="1" applyFont="1" applyFill="1" applyBorder="1" applyAlignment="1">
      <alignment horizontal="center"/>
    </xf>
    <xf numFmtId="168" fontId="2" fillId="0" borderId="44" xfId="0" applyNumberFormat="1" applyFont="1" applyBorder="1"/>
    <xf numFmtId="43" fontId="7" fillId="0" borderId="45" xfId="1" applyFont="1" applyFill="1" applyBorder="1" applyAlignment="1"/>
    <xf numFmtId="166" fontId="2" fillId="0" borderId="44" xfId="1" applyNumberFormat="1" applyFont="1" applyFill="1" applyBorder="1"/>
    <xf numFmtId="0" fontId="2" fillId="0" borderId="45" xfId="0" applyFont="1" applyBorder="1"/>
    <xf numFmtId="170" fontId="2" fillId="0" borderId="44" xfId="2" applyNumberFormat="1" applyFont="1" applyFill="1" applyBorder="1"/>
    <xf numFmtId="184" fontId="2" fillId="0" borderId="44" xfId="0" applyNumberFormat="1" applyFont="1" applyBorder="1"/>
    <xf numFmtId="168" fontId="58" fillId="0" borderId="4" xfId="0" applyNumberFormat="1" applyFont="1" applyBorder="1" applyAlignment="1">
      <alignment horizontal="center"/>
    </xf>
    <xf numFmtId="181" fontId="58" fillId="0" borderId="4" xfId="2" applyNumberFormat="1" applyFont="1" applyFill="1" applyBorder="1" applyAlignment="1">
      <alignment horizontal="center"/>
    </xf>
    <xf numFmtId="43" fontId="44" fillId="0" borderId="0" xfId="1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43" fontId="44" fillId="0" borderId="0" xfId="1" applyFont="1" applyFill="1" applyBorder="1" applyAlignment="1">
      <alignment horizontal="center"/>
    </xf>
    <xf numFmtId="10" fontId="52" fillId="0" borderId="0" xfId="2" applyNumberFormat="1" applyFont="1" applyFill="1" applyBorder="1" applyAlignment="1"/>
    <xf numFmtId="170" fontId="7" fillId="0" borderId="44" xfId="2" applyNumberFormat="1" applyFont="1" applyFill="1" applyBorder="1"/>
    <xf numFmtId="167" fontId="7" fillId="0" borderId="44" xfId="1" applyNumberFormat="1" applyFont="1" applyFill="1" applyBorder="1"/>
    <xf numFmtId="164" fontId="2" fillId="0" borderId="46" xfId="0" applyNumberFormat="1" applyFont="1" applyBorder="1"/>
    <xf numFmtId="166" fontId="2" fillId="5" borderId="44" xfId="1" applyNumberFormat="1" applyFont="1" applyFill="1" applyBorder="1"/>
    <xf numFmtId="170" fontId="2" fillId="0" borderId="0" xfId="2" applyNumberFormat="1" applyFont="1"/>
    <xf numFmtId="10" fontId="7" fillId="5" borderId="46" xfId="2" applyNumberFormat="1" applyFont="1" applyFill="1" applyBorder="1"/>
    <xf numFmtId="176" fontId="2" fillId="0" borderId="0" xfId="0" applyNumberFormat="1" applyFont="1"/>
    <xf numFmtId="10" fontId="60" fillId="0" borderId="44" xfId="0" applyNumberFormat="1" applyFont="1" applyBorder="1"/>
    <xf numFmtId="0" fontId="61" fillId="0" borderId="0" xfId="0" applyFont="1"/>
    <xf numFmtId="0" fontId="52" fillId="0" borderId="0" xfId="0" applyFont="1" applyAlignment="1">
      <alignment horizontal="center"/>
    </xf>
    <xf numFmtId="49" fontId="7" fillId="0" borderId="0" xfId="0" applyNumberFormat="1" applyFont="1"/>
    <xf numFmtId="0" fontId="7" fillId="0" borderId="7" xfId="0" applyFont="1" applyBorder="1"/>
    <xf numFmtId="180" fontId="7" fillId="5" borderId="7" xfId="2" applyNumberFormat="1" applyFont="1" applyFill="1" applyBorder="1" applyAlignment="1">
      <alignment horizontal="center"/>
    </xf>
    <xf numFmtId="181" fontId="7" fillId="13" borderId="7" xfId="2" applyNumberFormat="1" applyFont="1" applyFill="1" applyBorder="1" applyAlignment="1">
      <alignment horizontal="center"/>
    </xf>
    <xf numFmtId="181" fontId="7" fillId="6" borderId="7" xfId="2" applyNumberFormat="1" applyFont="1" applyFill="1" applyBorder="1" applyAlignment="1">
      <alignment horizontal="center"/>
    </xf>
    <xf numFmtId="10" fontId="60" fillId="0" borderId="47" xfId="0" applyNumberFormat="1" applyFont="1" applyBorder="1"/>
    <xf numFmtId="0" fontId="61" fillId="0" borderId="48" xfId="0" applyFont="1" applyBorder="1"/>
    <xf numFmtId="0" fontId="2" fillId="0" borderId="48" xfId="0" applyFont="1" applyBorder="1"/>
    <xf numFmtId="171" fontId="2" fillId="0" borderId="48" xfId="0" applyNumberFormat="1" applyFont="1" applyBorder="1"/>
    <xf numFmtId="0" fontId="2" fillId="0" borderId="12" xfId="0" applyFont="1" applyBorder="1"/>
    <xf numFmtId="0" fontId="2" fillId="0" borderId="11" xfId="0" applyFont="1" applyBorder="1"/>
    <xf numFmtId="10" fontId="2" fillId="0" borderId="0" xfId="2" applyNumberFormat="1" applyFont="1"/>
    <xf numFmtId="0" fontId="7" fillId="0" borderId="9" xfId="0" applyFont="1" applyBorder="1"/>
    <xf numFmtId="1" fontId="7" fillId="5" borderId="7" xfId="0" applyNumberFormat="1" applyFont="1" applyFill="1" applyBorder="1" applyAlignment="1">
      <alignment horizontal="center"/>
    </xf>
    <xf numFmtId="1" fontId="7" fillId="13" borderId="7" xfId="0" applyNumberFormat="1" applyFont="1" applyFill="1" applyBorder="1" applyAlignment="1">
      <alignment horizontal="center"/>
    </xf>
    <xf numFmtId="1" fontId="7" fillId="6" borderId="7" xfId="0" applyNumberFormat="1" applyFont="1" applyFill="1" applyBorder="1" applyAlignment="1">
      <alignment horizontal="center"/>
    </xf>
    <xf numFmtId="10" fontId="2" fillId="0" borderId="0" xfId="1" applyNumberFormat="1" applyFont="1" applyFill="1" applyBorder="1"/>
    <xf numFmtId="168" fontId="2" fillId="0" borderId="0" xfId="1" applyNumberFormat="1" applyFont="1"/>
    <xf numFmtId="1" fontId="2" fillId="0" borderId="0" xfId="0" applyNumberFormat="1" applyFont="1"/>
    <xf numFmtId="0" fontId="2" fillId="0" borderId="1" xfId="0" applyFont="1" applyBorder="1"/>
    <xf numFmtId="49" fontId="7" fillId="0" borderId="4" xfId="1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167" fontId="2" fillId="0" borderId="0" xfId="1" applyNumberFormat="1" applyFont="1" applyFill="1" applyBorder="1"/>
    <xf numFmtId="1" fontId="7" fillId="15" borderId="4" xfId="0" applyNumberFormat="1" applyFont="1" applyFill="1" applyBorder="1" applyAlignment="1">
      <alignment horizontal="center" vertical="distributed"/>
    </xf>
    <xf numFmtId="1" fontId="7" fillId="16" borderId="4" xfId="0" applyNumberFormat="1" applyFont="1" applyFill="1" applyBorder="1" applyAlignment="1">
      <alignment horizontal="center" vertical="distributed"/>
    </xf>
    <xf numFmtId="167" fontId="2" fillId="0" borderId="0" xfId="0" applyNumberFormat="1" applyFont="1"/>
    <xf numFmtId="1" fontId="7" fillId="17" borderId="4" xfId="0" applyNumberFormat="1" applyFont="1" applyFill="1" applyBorder="1" applyAlignment="1">
      <alignment horizontal="center" vertical="distributed"/>
    </xf>
    <xf numFmtId="49" fontId="2" fillId="0" borderId="0" xfId="0" applyNumberFormat="1" applyFont="1"/>
    <xf numFmtId="1" fontId="2" fillId="0" borderId="0" xfId="0" applyNumberFormat="1" applyFont="1" applyAlignment="1">
      <alignment horizontal="center"/>
    </xf>
    <xf numFmtId="168" fontId="7" fillId="0" borderId="0" xfId="0" applyNumberFormat="1" applyFont="1"/>
    <xf numFmtId="168" fontId="4" fillId="0" borderId="0" xfId="0" applyNumberFormat="1" applyFont="1"/>
    <xf numFmtId="168" fontId="7" fillId="0" borderId="0" xfId="0" applyNumberFormat="1" applyFont="1" applyAlignment="1">
      <alignment horizontal="center"/>
    </xf>
    <xf numFmtId="1" fontId="7" fillId="6" borderId="4" xfId="0" applyNumberFormat="1" applyFont="1" applyFill="1" applyBorder="1" applyAlignment="1">
      <alignment horizontal="center" vertical="distributed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2" fontId="7" fillId="0" borderId="0" xfId="0" applyNumberFormat="1" applyFont="1" applyAlignment="1">
      <alignment horizontal="center"/>
    </xf>
    <xf numFmtId="0" fontId="52" fillId="0" borderId="0" xfId="0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4" fillId="0" borderId="4" xfId="0" applyFont="1" applyBorder="1" applyAlignment="1">
      <alignment horizontal="right"/>
    </xf>
    <xf numFmtId="168" fontId="44" fillId="0" borderId="4" xfId="1" applyNumberFormat="1" applyFont="1" applyFill="1" applyBorder="1"/>
    <xf numFmtId="0" fontId="44" fillId="0" borderId="4" xfId="0" applyFont="1" applyBorder="1"/>
    <xf numFmtId="0" fontId="62" fillId="0" borderId="4" xfId="0" applyFont="1" applyBorder="1" applyAlignment="1">
      <alignment horizontal="right"/>
    </xf>
    <xf numFmtId="0" fontId="50" fillId="0" borderId="4" xfId="0" applyFont="1" applyBorder="1" applyAlignment="1">
      <alignment horizontal="right"/>
    </xf>
    <xf numFmtId="0" fontId="44" fillId="0" borderId="1" xfId="0" applyFont="1" applyBorder="1"/>
    <xf numFmtId="0" fontId="2" fillId="0" borderId="2" xfId="0" applyFont="1" applyBorder="1"/>
    <xf numFmtId="0" fontId="44" fillId="0" borderId="3" xfId="0" applyFont="1" applyBorder="1" applyAlignment="1">
      <alignment horizontal="right"/>
    </xf>
    <xf numFmtId="168" fontId="52" fillId="0" borderId="4" xfId="0" applyNumberFormat="1" applyFont="1" applyBorder="1" applyAlignment="1">
      <alignment horizontal="center"/>
    </xf>
    <xf numFmtId="168" fontId="52" fillId="0" borderId="4" xfId="1" applyNumberFormat="1" applyFont="1" applyFill="1" applyBorder="1"/>
    <xf numFmtId="168" fontId="44" fillId="0" borderId="0" xfId="1" applyNumberFormat="1" applyFont="1" applyFill="1" applyBorder="1"/>
    <xf numFmtId="168" fontId="52" fillId="0" borderId="0" xfId="1" applyNumberFormat="1" applyFont="1" applyFill="1" applyBorder="1"/>
    <xf numFmtId="0" fontId="63" fillId="0" borderId="44" xfId="0" applyFont="1" applyBorder="1"/>
    <xf numFmtId="168" fontId="44" fillId="0" borderId="0" xfId="1" applyNumberFormat="1" applyFont="1"/>
    <xf numFmtId="43" fontId="63" fillId="0" borderId="4" xfId="1" applyFont="1" applyBorder="1"/>
    <xf numFmtId="43" fontId="52" fillId="0" borderId="0" xfId="1" applyFont="1"/>
    <xf numFmtId="164" fontId="44" fillId="18" borderId="0" xfId="0" applyNumberFormat="1" applyFont="1" applyFill="1"/>
    <xf numFmtId="43" fontId="2" fillId="0" borderId="0" xfId="1" applyFont="1" applyBorder="1"/>
    <xf numFmtId="0" fontId="7" fillId="0" borderId="48" xfId="0" applyFont="1" applyBorder="1" applyAlignment="1">
      <alignment horizontal="right"/>
    </xf>
    <xf numFmtId="164" fontId="7" fillId="0" borderId="9" xfId="0" applyNumberFormat="1" applyFont="1" applyBorder="1"/>
    <xf numFmtId="164" fontId="44" fillId="0" borderId="0" xfId="0" applyNumberFormat="1" applyFont="1"/>
    <xf numFmtId="0" fontId="2" fillId="0" borderId="11" xfId="0" applyFont="1" applyBorder="1" applyAlignment="1">
      <alignment horizontal="right"/>
    </xf>
    <xf numFmtId="167" fontId="7" fillId="18" borderId="26" xfId="1" applyNumberFormat="1" applyFont="1" applyFill="1" applyBorder="1"/>
    <xf numFmtId="176" fontId="44" fillId="0" borderId="0" xfId="0" applyNumberFormat="1" applyFont="1"/>
    <xf numFmtId="9" fontId="2" fillId="0" borderId="0" xfId="2" applyFont="1" applyFill="1" applyBorder="1"/>
    <xf numFmtId="49" fontId="2" fillId="12" borderId="1" xfId="0" applyNumberFormat="1" applyFont="1" applyFill="1" applyBorder="1"/>
    <xf numFmtId="49" fontId="2" fillId="12" borderId="4" xfId="0" applyNumberFormat="1" applyFont="1" applyFill="1" applyBorder="1"/>
    <xf numFmtId="49" fontId="2" fillId="12" borderId="4" xfId="0" applyNumberFormat="1" applyFont="1" applyFill="1" applyBorder="1" applyAlignment="1">
      <alignment horizontal="left"/>
    </xf>
    <xf numFmtId="49" fontId="2" fillId="12" borderId="14" xfId="0" applyNumberFormat="1" applyFont="1" applyFill="1" applyBorder="1" applyAlignment="1">
      <alignment horizontal="left"/>
    </xf>
    <xf numFmtId="49" fontId="2" fillId="12" borderId="15" xfId="0" applyNumberFormat="1" applyFont="1" applyFill="1" applyBorder="1" applyAlignment="1">
      <alignment horizontal="left"/>
    </xf>
    <xf numFmtId="49" fontId="2" fillId="12" borderId="16" xfId="0" applyNumberFormat="1" applyFont="1" applyFill="1" applyBorder="1"/>
    <xf numFmtId="168" fontId="2" fillId="12" borderId="0" xfId="0" applyNumberFormat="1" applyFont="1" applyFill="1"/>
    <xf numFmtId="2" fontId="2" fillId="12" borderId="0" xfId="0" applyNumberFormat="1" applyFont="1" applyFill="1"/>
    <xf numFmtId="10" fontId="2" fillId="12" borderId="0" xfId="0" applyNumberFormat="1" applyFont="1" applyFill="1"/>
    <xf numFmtId="1" fontId="2" fillId="12" borderId="0" xfId="0" applyNumberFormat="1" applyFont="1" applyFill="1" applyAlignment="1">
      <alignment horizontal="center"/>
    </xf>
    <xf numFmtId="49" fontId="2" fillId="12" borderId="17" xfId="0" applyNumberFormat="1" applyFont="1" applyFill="1" applyBorder="1" applyAlignment="1">
      <alignment horizontal="left"/>
    </xf>
    <xf numFmtId="10" fontId="2" fillId="12" borderId="17" xfId="0" applyNumberFormat="1" applyFont="1" applyFill="1" applyBorder="1" applyAlignment="1">
      <alignment horizontal="center"/>
    </xf>
    <xf numFmtId="0" fontId="64" fillId="0" borderId="0" xfId="0" applyFont="1"/>
    <xf numFmtId="49" fontId="2" fillId="12" borderId="4" xfId="0" applyNumberFormat="1" applyFont="1" applyFill="1" applyBorder="1" applyAlignment="1">
      <alignment horizontal="center"/>
    </xf>
    <xf numFmtId="49" fontId="2" fillId="12" borderId="1" xfId="0" applyNumberFormat="1" applyFont="1" applyFill="1" applyBorder="1" applyAlignment="1">
      <alignment horizontal="center"/>
    </xf>
    <xf numFmtId="0" fontId="2" fillId="12" borderId="16" xfId="0" applyFont="1" applyFill="1" applyBorder="1"/>
    <xf numFmtId="49" fontId="2" fillId="12" borderId="18" xfId="0" applyNumberFormat="1" applyFont="1" applyFill="1" applyBorder="1"/>
    <xf numFmtId="0" fontId="2" fillId="12" borderId="49" xfId="0" applyFont="1" applyFill="1" applyBorder="1"/>
    <xf numFmtId="0" fontId="2" fillId="12" borderId="28" xfId="0" applyFont="1" applyFill="1" applyBorder="1"/>
    <xf numFmtId="49" fontId="7" fillId="12" borderId="4" xfId="0" applyNumberFormat="1" applyFont="1" applyFill="1" applyBorder="1" applyAlignment="1">
      <alignment horizontal="center" vertical="distributed"/>
    </xf>
    <xf numFmtId="0" fontId="7" fillId="12" borderId="4" xfId="0" applyFont="1" applyFill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169" fontId="2" fillId="0" borderId="4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1" fontId="9" fillId="8" borderId="20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1" fontId="2" fillId="8" borderId="20" xfId="1" applyNumberFormat="1" applyFont="1" applyFill="1" applyBorder="1" applyAlignment="1">
      <alignment horizontal="center" vertical="center"/>
    </xf>
    <xf numFmtId="1" fontId="2" fillId="8" borderId="21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distributed"/>
    </xf>
    <xf numFmtId="1" fontId="9" fillId="8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2" fillId="8" borderId="4" xfId="1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65" fillId="4" borderId="0" xfId="0" applyFont="1" applyFill="1" applyAlignment="1">
      <alignment vertical="center"/>
    </xf>
    <xf numFmtId="0" fontId="9" fillId="4" borderId="0" xfId="0" applyFont="1" applyFill="1"/>
    <xf numFmtId="10" fontId="9" fillId="4" borderId="0" xfId="2" applyNumberFormat="1" applyFont="1" applyFill="1"/>
    <xf numFmtId="43" fontId="45" fillId="19" borderId="0" xfId="1" applyFont="1" applyFill="1" applyBorder="1" applyAlignment="1" applyProtection="1">
      <alignment horizontal="center" vertical="distributed" wrapText="1"/>
    </xf>
    <xf numFmtId="10" fontId="45" fillId="19" borderId="0" xfId="2" applyNumberFormat="1" applyFont="1" applyFill="1" applyBorder="1" applyAlignment="1" applyProtection="1">
      <alignment horizontal="right" vertical="center"/>
    </xf>
    <xf numFmtId="0" fontId="45" fillId="19" borderId="9" xfId="0" applyFont="1" applyFill="1" applyBorder="1" applyAlignment="1">
      <alignment horizontal="center" vertical="center"/>
    </xf>
    <xf numFmtId="10" fontId="35" fillId="4" borderId="9" xfId="0" applyNumberFormat="1" applyFont="1" applyFill="1" applyBorder="1" applyAlignment="1">
      <alignment horizontal="center" vertical="distributed"/>
    </xf>
    <xf numFmtId="0" fontId="2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/>
    </xf>
    <xf numFmtId="2" fontId="7" fillId="10" borderId="4" xfId="1" applyNumberFormat="1" applyFont="1" applyFill="1" applyBorder="1" applyAlignment="1">
      <alignment horizontal="center"/>
    </xf>
    <xf numFmtId="43" fontId="2" fillId="10" borderId="1" xfId="1" applyFont="1" applyFill="1" applyBorder="1" applyAlignment="1">
      <alignment horizontal="center"/>
    </xf>
    <xf numFmtId="2" fontId="7" fillId="10" borderId="4" xfId="0" applyNumberFormat="1" applyFont="1" applyFill="1" applyBorder="1" applyAlignment="1">
      <alignment horizontal="center" vertical="center"/>
    </xf>
    <xf numFmtId="164" fontId="7" fillId="10" borderId="4" xfId="1" applyNumberFormat="1" applyFont="1" applyFill="1" applyBorder="1"/>
    <xf numFmtId="43" fontId="7" fillId="10" borderId="4" xfId="1" applyFont="1" applyFill="1" applyBorder="1"/>
    <xf numFmtId="166" fontId="7" fillId="10" borderId="4" xfId="1" applyNumberFormat="1" applyFont="1" applyFill="1" applyBorder="1"/>
    <xf numFmtId="172" fontId="7" fillId="10" borderId="4" xfId="0" applyNumberFormat="1" applyFont="1" applyFill="1" applyBorder="1" applyAlignment="1">
      <alignment horizontal="center" vertical="center" wrapText="1"/>
    </xf>
    <xf numFmtId="9" fontId="7" fillId="10" borderId="4" xfId="0" applyNumberFormat="1" applyFont="1" applyFill="1" applyBorder="1" applyAlignment="1">
      <alignment horizontal="center"/>
    </xf>
    <xf numFmtId="9" fontId="7" fillId="10" borderId="4" xfId="2" applyFont="1" applyFill="1" applyBorder="1" applyAlignment="1">
      <alignment horizontal="center"/>
    </xf>
    <xf numFmtId="0" fontId="2" fillId="10" borderId="7" xfId="0" applyFont="1" applyFill="1" applyBorder="1" applyAlignment="1">
      <alignment wrapText="1"/>
    </xf>
    <xf numFmtId="2" fontId="2" fillId="10" borderId="4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6" fillId="4" borderId="30" xfId="0" applyFont="1" applyFill="1" applyBorder="1" applyAlignment="1">
      <alignment horizontal="left" vertical="center"/>
    </xf>
    <xf numFmtId="0" fontId="36" fillId="4" borderId="31" xfId="0" applyFont="1" applyFill="1" applyBorder="1" applyAlignment="1">
      <alignment horizontal="left" vertical="center"/>
    </xf>
    <xf numFmtId="0" fontId="36" fillId="4" borderId="32" xfId="0" applyFont="1" applyFill="1" applyBorder="1" applyAlignment="1">
      <alignment horizontal="left" vertical="center"/>
    </xf>
    <xf numFmtId="0" fontId="37" fillId="4" borderId="30" xfId="0" applyFont="1" applyFill="1" applyBorder="1" applyAlignment="1">
      <alignment horizontal="left" vertical="center" wrapText="1"/>
    </xf>
    <xf numFmtId="0" fontId="37" fillId="4" borderId="11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distributed" wrapText="1"/>
    </xf>
    <xf numFmtId="0" fontId="6" fillId="4" borderId="26" xfId="0" applyFont="1" applyFill="1" applyBorder="1" applyAlignment="1">
      <alignment horizontal="center" vertical="distributed" wrapText="1"/>
    </xf>
    <xf numFmtId="0" fontId="44" fillId="0" borderId="25" xfId="0" applyFont="1" applyBorder="1" applyAlignment="1">
      <alignment horizontal="center" vertical="center" textRotation="90"/>
    </xf>
    <xf numFmtId="0" fontId="44" fillId="0" borderId="43" xfId="0" applyFont="1" applyBorder="1" applyAlignment="1">
      <alignment horizontal="center" vertical="center" textRotation="90"/>
    </xf>
    <xf numFmtId="0" fontId="44" fillId="0" borderId="26" xfId="0" applyFont="1" applyBorder="1" applyAlignment="1">
      <alignment horizontal="center" vertical="center" textRotation="90"/>
    </xf>
    <xf numFmtId="0" fontId="7" fillId="15" borderId="4" xfId="0" applyFont="1" applyFill="1" applyBorder="1" applyAlignment="1">
      <alignment horizontal="left" vertical="center"/>
    </xf>
    <xf numFmtId="0" fontId="7" fillId="16" borderId="1" xfId="0" applyFont="1" applyFill="1" applyBorder="1" applyAlignment="1">
      <alignment horizontal="left"/>
    </xf>
    <xf numFmtId="0" fontId="7" fillId="16" borderId="2" xfId="0" applyFont="1" applyFill="1" applyBorder="1" applyAlignment="1">
      <alignment horizontal="left"/>
    </xf>
    <xf numFmtId="0" fontId="7" fillId="16" borderId="3" xfId="0" applyFont="1" applyFill="1" applyBorder="1" applyAlignment="1">
      <alignment horizontal="left"/>
    </xf>
    <xf numFmtId="43" fontId="7" fillId="17" borderId="1" xfId="1" applyFont="1" applyFill="1" applyBorder="1" applyAlignment="1">
      <alignment horizontal="left"/>
    </xf>
    <xf numFmtId="43" fontId="7" fillId="17" borderId="2" xfId="1" applyFont="1" applyFill="1" applyBorder="1" applyAlignment="1">
      <alignment horizontal="left"/>
    </xf>
    <xf numFmtId="43" fontId="7" fillId="17" borderId="3" xfId="1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 wrapText="1"/>
    </xf>
    <xf numFmtId="9" fontId="2" fillId="8" borderId="4" xfId="2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41</xdr:row>
      <xdr:rowOff>146050</xdr:rowOff>
    </xdr:from>
    <xdr:to>
      <xdr:col>11</xdr:col>
      <xdr:colOff>152400</xdr:colOff>
      <xdr:row>65</xdr:row>
      <xdr:rowOff>120650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790CB7FB-58DE-41ED-985B-D2971683A49A}"/>
            </a:ext>
          </a:extLst>
        </xdr:cNvPr>
        <xdr:cNvCxnSpPr>
          <a:cxnSpLocks noChangeShapeType="1"/>
        </xdr:cNvCxnSpPr>
      </xdr:nvCxnSpPr>
      <xdr:spPr bwMode="auto">
        <a:xfrm>
          <a:off x="6032500" y="5670550"/>
          <a:ext cx="6902450" cy="5270500"/>
        </a:xfrm>
        <a:prstGeom prst="straightConnector1">
          <a:avLst/>
        </a:prstGeom>
        <a:noFill/>
        <a:ln w="9525" algn="ctr">
          <a:solidFill>
            <a:srgbClr val="FFFF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47</xdr:row>
      <xdr:rowOff>107950</xdr:rowOff>
    </xdr:from>
    <xdr:to>
      <xdr:col>15</xdr:col>
      <xdr:colOff>1066800</xdr:colOff>
      <xdr:row>47</xdr:row>
      <xdr:rowOff>107950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2AED2A14-E1D3-4CEE-B507-12FD4E58EEB9}"/>
            </a:ext>
          </a:extLst>
        </xdr:cNvPr>
        <xdr:cNvCxnSpPr>
          <a:cxnSpLocks noChangeShapeType="1"/>
        </xdr:cNvCxnSpPr>
      </xdr:nvCxnSpPr>
      <xdr:spPr bwMode="auto">
        <a:xfrm>
          <a:off x="18942050" y="7493000"/>
          <a:ext cx="958850" cy="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15</xdr:col>
      <xdr:colOff>107950</xdr:colOff>
      <xdr:row>65</xdr:row>
      <xdr:rowOff>139700</xdr:rowOff>
    </xdr:from>
    <xdr:to>
      <xdr:col>16</xdr:col>
      <xdr:colOff>742950</xdr:colOff>
      <xdr:row>65</xdr:row>
      <xdr:rowOff>158750</xdr:rowOff>
    </xdr:to>
    <xdr:cxnSp macro="">
      <xdr:nvCxnSpPr>
        <xdr:cNvPr id="4" name="Conector recto de flecha 4">
          <a:extLst>
            <a:ext uri="{FF2B5EF4-FFF2-40B4-BE49-F238E27FC236}">
              <a16:creationId xmlns:a16="http://schemas.microsoft.com/office/drawing/2014/main" id="{2E37352D-271E-411B-A93E-0CA472F3B2F6}"/>
            </a:ext>
          </a:extLst>
        </xdr:cNvPr>
        <xdr:cNvCxnSpPr>
          <a:cxnSpLocks noChangeShapeType="1"/>
        </xdr:cNvCxnSpPr>
      </xdr:nvCxnSpPr>
      <xdr:spPr bwMode="auto">
        <a:xfrm flipH="1">
          <a:off x="18942050" y="10960100"/>
          <a:ext cx="1752600" cy="19050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D018-CC93-4C83-A470-090614113169}">
  <dimension ref="A1:IV518"/>
  <sheetViews>
    <sheetView tabSelected="1" zoomScale="70" zoomScaleNormal="70" workbookViewId="0"/>
  </sheetViews>
  <sheetFormatPr baseColWidth="10" defaultColWidth="11.453125" defaultRowHeight="13"/>
  <cols>
    <col min="1" max="1" width="4.453125" style="1" customWidth="1"/>
    <col min="2" max="2" width="26.26953125" style="1" customWidth="1"/>
    <col min="3" max="3" width="8.26953125" style="1" customWidth="1"/>
    <col min="4" max="4" width="10.26953125" style="1" customWidth="1"/>
    <col min="5" max="5" width="11.1796875" style="1" customWidth="1"/>
    <col min="6" max="6" width="8.453125" style="1" customWidth="1"/>
    <col min="7" max="7" width="10.1796875" style="1" customWidth="1"/>
    <col min="8" max="8" width="10.54296875" style="1" customWidth="1"/>
    <col min="9" max="9" width="1.453125" style="1" customWidth="1"/>
    <col min="10" max="10" width="1.7265625" style="1" customWidth="1"/>
    <col min="11" max="11" width="9.54296875" style="1" hidden="1" customWidth="1"/>
    <col min="12" max="12" width="10" style="1" hidden="1" customWidth="1"/>
    <col min="13" max="13" width="10.7265625" style="1" hidden="1" customWidth="1"/>
    <col min="14" max="14" width="8.54296875" style="1" hidden="1" customWidth="1"/>
    <col min="15" max="15" width="8.1796875" style="1" hidden="1" customWidth="1"/>
    <col min="16" max="16" width="11.453125" style="1" hidden="1" customWidth="1"/>
    <col min="17" max="17" width="10.1796875" style="1" customWidth="1"/>
    <col min="18" max="18" width="6.54296875" style="1" hidden="1" customWidth="1"/>
    <col min="19" max="19" width="7.1796875" style="1" hidden="1" customWidth="1"/>
    <col min="20" max="21" width="7.7265625" style="1" hidden="1" customWidth="1"/>
    <col min="22" max="22" width="9.1796875" style="1" customWidth="1"/>
    <col min="23" max="23" width="11.90625" style="1" customWidth="1"/>
    <col min="24" max="24" width="1.453125" style="1" customWidth="1"/>
    <col min="25" max="25" width="1.7265625" style="1" customWidth="1"/>
    <col min="26" max="26" width="18.26953125" style="1" hidden="1" customWidth="1"/>
    <col min="27" max="27" width="21.81640625" style="1" hidden="1" customWidth="1"/>
    <col min="28" max="28" width="9.453125" style="1" hidden="1" customWidth="1"/>
    <col min="29" max="29" width="11.7265625" style="1" hidden="1" customWidth="1"/>
    <col min="30" max="30" width="8.81640625" style="1" hidden="1" customWidth="1"/>
    <col min="31" max="31" width="10.54296875" style="1" hidden="1" customWidth="1"/>
    <col min="32" max="32" width="14.7265625" style="122" hidden="1" customWidth="1"/>
    <col min="33" max="34" width="11.7265625" style="1" hidden="1" customWidth="1"/>
    <col min="35" max="35" width="13.81640625" style="1" hidden="1" customWidth="1"/>
    <col min="36" max="36" width="11.1796875" style="1" hidden="1" customWidth="1"/>
    <col min="37" max="37" width="11.1796875" style="1" customWidth="1"/>
    <col min="38" max="38" width="16.7265625" style="1" hidden="1" customWidth="1"/>
    <col min="39" max="39" width="11.453125" style="1" hidden="1" customWidth="1"/>
    <col min="40" max="40" width="13" style="1" customWidth="1"/>
    <col min="41" max="42" width="11.453125" style="1" hidden="1" customWidth="1"/>
    <col min="43" max="43" width="9.1796875" style="1" hidden="1" customWidth="1"/>
    <col min="44" max="44" width="11.453125" style="1"/>
    <col min="45" max="45" width="12.453125" style="1" customWidth="1"/>
    <col min="46" max="47" width="10.7265625" style="1" customWidth="1"/>
    <col min="48" max="48" width="1.81640625" style="1" customWidth="1"/>
    <col min="49" max="49" width="2" style="1" customWidth="1"/>
    <col min="50" max="53" width="11.453125" style="1" hidden="1" customWidth="1"/>
    <col min="54" max="54" width="4.54296875" style="1" hidden="1" customWidth="1"/>
    <col min="55" max="57" width="11.453125" style="1" hidden="1" customWidth="1"/>
    <col min="58" max="58" width="12.54296875" style="1" hidden="1" customWidth="1"/>
    <col min="59" max="64" width="11.453125" style="1" hidden="1" customWidth="1"/>
    <col min="65" max="65" width="21" style="1" hidden="1" customWidth="1"/>
    <col min="66" max="66" width="19.81640625" style="1" hidden="1" customWidth="1"/>
    <col min="67" max="67" width="18.453125" style="1" hidden="1" customWidth="1"/>
    <col min="68" max="68" width="20.1796875" style="1" hidden="1" customWidth="1"/>
    <col min="69" max="69" width="20.54296875" style="1" hidden="1" customWidth="1"/>
    <col min="70" max="70" width="7.1796875" style="1" hidden="1" customWidth="1"/>
    <col min="71" max="71" width="20" style="1" hidden="1" customWidth="1"/>
    <col min="72" max="72" width="19.26953125" style="1" hidden="1" customWidth="1"/>
    <col min="73" max="73" width="13" style="1" customWidth="1"/>
    <col min="74" max="75" width="12.26953125" style="1" customWidth="1"/>
    <col min="76" max="256" width="11.453125" style="1"/>
    <col min="257" max="257" width="4.453125" style="1" customWidth="1"/>
    <col min="258" max="258" width="26.26953125" style="1" customWidth="1"/>
    <col min="259" max="259" width="8.26953125" style="1" customWidth="1"/>
    <col min="260" max="260" width="10.26953125" style="1" customWidth="1"/>
    <col min="261" max="261" width="11.1796875" style="1" customWidth="1"/>
    <col min="262" max="262" width="8.453125" style="1" customWidth="1"/>
    <col min="263" max="263" width="10.1796875" style="1" customWidth="1"/>
    <col min="264" max="264" width="10.54296875" style="1" customWidth="1"/>
    <col min="265" max="265" width="1.453125" style="1" customWidth="1"/>
    <col min="266" max="266" width="1.7265625" style="1" customWidth="1"/>
    <col min="267" max="272" width="0" style="1" hidden="1" customWidth="1"/>
    <col min="273" max="273" width="10.1796875" style="1" customWidth="1"/>
    <col min="274" max="277" width="0" style="1" hidden="1" customWidth="1"/>
    <col min="278" max="278" width="9.1796875" style="1" customWidth="1"/>
    <col min="279" max="279" width="11.90625" style="1" customWidth="1"/>
    <col min="280" max="280" width="1.453125" style="1" customWidth="1"/>
    <col min="281" max="281" width="1.7265625" style="1" customWidth="1"/>
    <col min="282" max="292" width="0" style="1" hidden="1" customWidth="1"/>
    <col min="293" max="293" width="11.1796875" style="1" customWidth="1"/>
    <col min="294" max="295" width="0" style="1" hidden="1" customWidth="1"/>
    <col min="296" max="296" width="13" style="1" customWidth="1"/>
    <col min="297" max="299" width="0" style="1" hidden="1" customWidth="1"/>
    <col min="300" max="300" width="11.453125" style="1"/>
    <col min="301" max="301" width="12.453125" style="1" customWidth="1"/>
    <col min="302" max="303" width="10.7265625" style="1" customWidth="1"/>
    <col min="304" max="304" width="1.81640625" style="1" customWidth="1"/>
    <col min="305" max="305" width="2" style="1" customWidth="1"/>
    <col min="306" max="328" width="0" style="1" hidden="1" customWidth="1"/>
    <col min="329" max="329" width="13" style="1" customWidth="1"/>
    <col min="330" max="331" width="12.26953125" style="1" customWidth="1"/>
    <col min="332" max="512" width="11.453125" style="1"/>
    <col min="513" max="513" width="4.453125" style="1" customWidth="1"/>
    <col min="514" max="514" width="26.26953125" style="1" customWidth="1"/>
    <col min="515" max="515" width="8.26953125" style="1" customWidth="1"/>
    <col min="516" max="516" width="10.26953125" style="1" customWidth="1"/>
    <col min="517" max="517" width="11.1796875" style="1" customWidth="1"/>
    <col min="518" max="518" width="8.453125" style="1" customWidth="1"/>
    <col min="519" max="519" width="10.1796875" style="1" customWidth="1"/>
    <col min="520" max="520" width="10.54296875" style="1" customWidth="1"/>
    <col min="521" max="521" width="1.453125" style="1" customWidth="1"/>
    <col min="522" max="522" width="1.7265625" style="1" customWidth="1"/>
    <col min="523" max="528" width="0" style="1" hidden="1" customWidth="1"/>
    <col min="529" max="529" width="10.1796875" style="1" customWidth="1"/>
    <col min="530" max="533" width="0" style="1" hidden="1" customWidth="1"/>
    <col min="534" max="534" width="9.1796875" style="1" customWidth="1"/>
    <col min="535" max="535" width="11.90625" style="1" customWidth="1"/>
    <col min="536" max="536" width="1.453125" style="1" customWidth="1"/>
    <col min="537" max="537" width="1.7265625" style="1" customWidth="1"/>
    <col min="538" max="548" width="0" style="1" hidden="1" customWidth="1"/>
    <col min="549" max="549" width="11.1796875" style="1" customWidth="1"/>
    <col min="550" max="551" width="0" style="1" hidden="1" customWidth="1"/>
    <col min="552" max="552" width="13" style="1" customWidth="1"/>
    <col min="553" max="555" width="0" style="1" hidden="1" customWidth="1"/>
    <col min="556" max="556" width="11.453125" style="1"/>
    <col min="557" max="557" width="12.453125" style="1" customWidth="1"/>
    <col min="558" max="559" width="10.7265625" style="1" customWidth="1"/>
    <col min="560" max="560" width="1.81640625" style="1" customWidth="1"/>
    <col min="561" max="561" width="2" style="1" customWidth="1"/>
    <col min="562" max="584" width="0" style="1" hidden="1" customWidth="1"/>
    <col min="585" max="585" width="13" style="1" customWidth="1"/>
    <col min="586" max="587" width="12.26953125" style="1" customWidth="1"/>
    <col min="588" max="768" width="11.453125" style="1"/>
    <col min="769" max="769" width="4.453125" style="1" customWidth="1"/>
    <col min="770" max="770" width="26.26953125" style="1" customWidth="1"/>
    <col min="771" max="771" width="8.26953125" style="1" customWidth="1"/>
    <col min="772" max="772" width="10.26953125" style="1" customWidth="1"/>
    <col min="773" max="773" width="11.1796875" style="1" customWidth="1"/>
    <col min="774" max="774" width="8.453125" style="1" customWidth="1"/>
    <col min="775" max="775" width="10.1796875" style="1" customWidth="1"/>
    <col min="776" max="776" width="10.54296875" style="1" customWidth="1"/>
    <col min="777" max="777" width="1.453125" style="1" customWidth="1"/>
    <col min="778" max="778" width="1.7265625" style="1" customWidth="1"/>
    <col min="779" max="784" width="0" style="1" hidden="1" customWidth="1"/>
    <col min="785" max="785" width="10.1796875" style="1" customWidth="1"/>
    <col min="786" max="789" width="0" style="1" hidden="1" customWidth="1"/>
    <col min="790" max="790" width="9.1796875" style="1" customWidth="1"/>
    <col min="791" max="791" width="11.90625" style="1" customWidth="1"/>
    <col min="792" max="792" width="1.453125" style="1" customWidth="1"/>
    <col min="793" max="793" width="1.7265625" style="1" customWidth="1"/>
    <col min="794" max="804" width="0" style="1" hidden="1" customWidth="1"/>
    <col min="805" max="805" width="11.1796875" style="1" customWidth="1"/>
    <col min="806" max="807" width="0" style="1" hidden="1" customWidth="1"/>
    <col min="808" max="808" width="13" style="1" customWidth="1"/>
    <col min="809" max="811" width="0" style="1" hidden="1" customWidth="1"/>
    <col min="812" max="812" width="11.453125" style="1"/>
    <col min="813" max="813" width="12.453125" style="1" customWidth="1"/>
    <col min="814" max="815" width="10.7265625" style="1" customWidth="1"/>
    <col min="816" max="816" width="1.81640625" style="1" customWidth="1"/>
    <col min="817" max="817" width="2" style="1" customWidth="1"/>
    <col min="818" max="840" width="0" style="1" hidden="1" customWidth="1"/>
    <col min="841" max="841" width="13" style="1" customWidth="1"/>
    <col min="842" max="843" width="12.26953125" style="1" customWidth="1"/>
    <col min="844" max="1024" width="11.453125" style="1"/>
    <col min="1025" max="1025" width="4.453125" style="1" customWidth="1"/>
    <col min="1026" max="1026" width="26.26953125" style="1" customWidth="1"/>
    <col min="1027" max="1027" width="8.26953125" style="1" customWidth="1"/>
    <col min="1028" max="1028" width="10.26953125" style="1" customWidth="1"/>
    <col min="1029" max="1029" width="11.1796875" style="1" customWidth="1"/>
    <col min="1030" max="1030" width="8.453125" style="1" customWidth="1"/>
    <col min="1031" max="1031" width="10.1796875" style="1" customWidth="1"/>
    <col min="1032" max="1032" width="10.54296875" style="1" customWidth="1"/>
    <col min="1033" max="1033" width="1.453125" style="1" customWidth="1"/>
    <col min="1034" max="1034" width="1.7265625" style="1" customWidth="1"/>
    <col min="1035" max="1040" width="0" style="1" hidden="1" customWidth="1"/>
    <col min="1041" max="1041" width="10.1796875" style="1" customWidth="1"/>
    <col min="1042" max="1045" width="0" style="1" hidden="1" customWidth="1"/>
    <col min="1046" max="1046" width="9.1796875" style="1" customWidth="1"/>
    <col min="1047" max="1047" width="11.90625" style="1" customWidth="1"/>
    <col min="1048" max="1048" width="1.453125" style="1" customWidth="1"/>
    <col min="1049" max="1049" width="1.7265625" style="1" customWidth="1"/>
    <col min="1050" max="1060" width="0" style="1" hidden="1" customWidth="1"/>
    <col min="1061" max="1061" width="11.1796875" style="1" customWidth="1"/>
    <col min="1062" max="1063" width="0" style="1" hidden="1" customWidth="1"/>
    <col min="1064" max="1064" width="13" style="1" customWidth="1"/>
    <col min="1065" max="1067" width="0" style="1" hidden="1" customWidth="1"/>
    <col min="1068" max="1068" width="11.453125" style="1"/>
    <col min="1069" max="1069" width="12.453125" style="1" customWidth="1"/>
    <col min="1070" max="1071" width="10.7265625" style="1" customWidth="1"/>
    <col min="1072" max="1072" width="1.81640625" style="1" customWidth="1"/>
    <col min="1073" max="1073" width="2" style="1" customWidth="1"/>
    <col min="1074" max="1096" width="0" style="1" hidden="1" customWidth="1"/>
    <col min="1097" max="1097" width="13" style="1" customWidth="1"/>
    <col min="1098" max="1099" width="12.26953125" style="1" customWidth="1"/>
    <col min="1100" max="1280" width="11.453125" style="1"/>
    <col min="1281" max="1281" width="4.453125" style="1" customWidth="1"/>
    <col min="1282" max="1282" width="26.26953125" style="1" customWidth="1"/>
    <col min="1283" max="1283" width="8.26953125" style="1" customWidth="1"/>
    <col min="1284" max="1284" width="10.26953125" style="1" customWidth="1"/>
    <col min="1285" max="1285" width="11.1796875" style="1" customWidth="1"/>
    <col min="1286" max="1286" width="8.453125" style="1" customWidth="1"/>
    <col min="1287" max="1287" width="10.1796875" style="1" customWidth="1"/>
    <col min="1288" max="1288" width="10.54296875" style="1" customWidth="1"/>
    <col min="1289" max="1289" width="1.453125" style="1" customWidth="1"/>
    <col min="1290" max="1290" width="1.7265625" style="1" customWidth="1"/>
    <col min="1291" max="1296" width="0" style="1" hidden="1" customWidth="1"/>
    <col min="1297" max="1297" width="10.1796875" style="1" customWidth="1"/>
    <col min="1298" max="1301" width="0" style="1" hidden="1" customWidth="1"/>
    <col min="1302" max="1302" width="9.1796875" style="1" customWidth="1"/>
    <col min="1303" max="1303" width="11.90625" style="1" customWidth="1"/>
    <col min="1304" max="1304" width="1.453125" style="1" customWidth="1"/>
    <col min="1305" max="1305" width="1.7265625" style="1" customWidth="1"/>
    <col min="1306" max="1316" width="0" style="1" hidden="1" customWidth="1"/>
    <col min="1317" max="1317" width="11.1796875" style="1" customWidth="1"/>
    <col min="1318" max="1319" width="0" style="1" hidden="1" customWidth="1"/>
    <col min="1320" max="1320" width="13" style="1" customWidth="1"/>
    <col min="1321" max="1323" width="0" style="1" hidden="1" customWidth="1"/>
    <col min="1324" max="1324" width="11.453125" style="1"/>
    <col min="1325" max="1325" width="12.453125" style="1" customWidth="1"/>
    <col min="1326" max="1327" width="10.7265625" style="1" customWidth="1"/>
    <col min="1328" max="1328" width="1.81640625" style="1" customWidth="1"/>
    <col min="1329" max="1329" width="2" style="1" customWidth="1"/>
    <col min="1330" max="1352" width="0" style="1" hidden="1" customWidth="1"/>
    <col min="1353" max="1353" width="13" style="1" customWidth="1"/>
    <col min="1354" max="1355" width="12.26953125" style="1" customWidth="1"/>
    <col min="1356" max="1536" width="11.453125" style="1"/>
    <col min="1537" max="1537" width="4.453125" style="1" customWidth="1"/>
    <col min="1538" max="1538" width="26.26953125" style="1" customWidth="1"/>
    <col min="1539" max="1539" width="8.26953125" style="1" customWidth="1"/>
    <col min="1540" max="1540" width="10.26953125" style="1" customWidth="1"/>
    <col min="1541" max="1541" width="11.1796875" style="1" customWidth="1"/>
    <col min="1542" max="1542" width="8.453125" style="1" customWidth="1"/>
    <col min="1543" max="1543" width="10.1796875" style="1" customWidth="1"/>
    <col min="1544" max="1544" width="10.54296875" style="1" customWidth="1"/>
    <col min="1545" max="1545" width="1.453125" style="1" customWidth="1"/>
    <col min="1546" max="1546" width="1.7265625" style="1" customWidth="1"/>
    <col min="1547" max="1552" width="0" style="1" hidden="1" customWidth="1"/>
    <col min="1553" max="1553" width="10.1796875" style="1" customWidth="1"/>
    <col min="1554" max="1557" width="0" style="1" hidden="1" customWidth="1"/>
    <col min="1558" max="1558" width="9.1796875" style="1" customWidth="1"/>
    <col min="1559" max="1559" width="11.90625" style="1" customWidth="1"/>
    <col min="1560" max="1560" width="1.453125" style="1" customWidth="1"/>
    <col min="1561" max="1561" width="1.7265625" style="1" customWidth="1"/>
    <col min="1562" max="1572" width="0" style="1" hidden="1" customWidth="1"/>
    <col min="1573" max="1573" width="11.1796875" style="1" customWidth="1"/>
    <col min="1574" max="1575" width="0" style="1" hidden="1" customWidth="1"/>
    <col min="1576" max="1576" width="13" style="1" customWidth="1"/>
    <col min="1577" max="1579" width="0" style="1" hidden="1" customWidth="1"/>
    <col min="1580" max="1580" width="11.453125" style="1"/>
    <col min="1581" max="1581" width="12.453125" style="1" customWidth="1"/>
    <col min="1582" max="1583" width="10.7265625" style="1" customWidth="1"/>
    <col min="1584" max="1584" width="1.81640625" style="1" customWidth="1"/>
    <col min="1585" max="1585" width="2" style="1" customWidth="1"/>
    <col min="1586" max="1608" width="0" style="1" hidden="1" customWidth="1"/>
    <col min="1609" max="1609" width="13" style="1" customWidth="1"/>
    <col min="1610" max="1611" width="12.26953125" style="1" customWidth="1"/>
    <col min="1612" max="1792" width="11.453125" style="1"/>
    <col min="1793" max="1793" width="4.453125" style="1" customWidth="1"/>
    <col min="1794" max="1794" width="26.26953125" style="1" customWidth="1"/>
    <col min="1795" max="1795" width="8.26953125" style="1" customWidth="1"/>
    <col min="1796" max="1796" width="10.26953125" style="1" customWidth="1"/>
    <col min="1797" max="1797" width="11.1796875" style="1" customWidth="1"/>
    <col min="1798" max="1798" width="8.453125" style="1" customWidth="1"/>
    <col min="1799" max="1799" width="10.1796875" style="1" customWidth="1"/>
    <col min="1800" max="1800" width="10.54296875" style="1" customWidth="1"/>
    <col min="1801" max="1801" width="1.453125" style="1" customWidth="1"/>
    <col min="1802" max="1802" width="1.7265625" style="1" customWidth="1"/>
    <col min="1803" max="1808" width="0" style="1" hidden="1" customWidth="1"/>
    <col min="1809" max="1809" width="10.1796875" style="1" customWidth="1"/>
    <col min="1810" max="1813" width="0" style="1" hidden="1" customWidth="1"/>
    <col min="1814" max="1814" width="9.1796875" style="1" customWidth="1"/>
    <col min="1815" max="1815" width="11.90625" style="1" customWidth="1"/>
    <col min="1816" max="1816" width="1.453125" style="1" customWidth="1"/>
    <col min="1817" max="1817" width="1.7265625" style="1" customWidth="1"/>
    <col min="1818" max="1828" width="0" style="1" hidden="1" customWidth="1"/>
    <col min="1829" max="1829" width="11.1796875" style="1" customWidth="1"/>
    <col min="1830" max="1831" width="0" style="1" hidden="1" customWidth="1"/>
    <col min="1832" max="1832" width="13" style="1" customWidth="1"/>
    <col min="1833" max="1835" width="0" style="1" hidden="1" customWidth="1"/>
    <col min="1836" max="1836" width="11.453125" style="1"/>
    <col min="1837" max="1837" width="12.453125" style="1" customWidth="1"/>
    <col min="1838" max="1839" width="10.7265625" style="1" customWidth="1"/>
    <col min="1840" max="1840" width="1.81640625" style="1" customWidth="1"/>
    <col min="1841" max="1841" width="2" style="1" customWidth="1"/>
    <col min="1842" max="1864" width="0" style="1" hidden="1" customWidth="1"/>
    <col min="1865" max="1865" width="13" style="1" customWidth="1"/>
    <col min="1866" max="1867" width="12.26953125" style="1" customWidth="1"/>
    <col min="1868" max="2048" width="11.453125" style="1"/>
    <col min="2049" max="2049" width="4.453125" style="1" customWidth="1"/>
    <col min="2050" max="2050" width="26.26953125" style="1" customWidth="1"/>
    <col min="2051" max="2051" width="8.26953125" style="1" customWidth="1"/>
    <col min="2052" max="2052" width="10.26953125" style="1" customWidth="1"/>
    <col min="2053" max="2053" width="11.1796875" style="1" customWidth="1"/>
    <col min="2054" max="2054" width="8.453125" style="1" customWidth="1"/>
    <col min="2055" max="2055" width="10.1796875" style="1" customWidth="1"/>
    <col min="2056" max="2056" width="10.54296875" style="1" customWidth="1"/>
    <col min="2057" max="2057" width="1.453125" style="1" customWidth="1"/>
    <col min="2058" max="2058" width="1.7265625" style="1" customWidth="1"/>
    <col min="2059" max="2064" width="0" style="1" hidden="1" customWidth="1"/>
    <col min="2065" max="2065" width="10.1796875" style="1" customWidth="1"/>
    <col min="2066" max="2069" width="0" style="1" hidden="1" customWidth="1"/>
    <col min="2070" max="2070" width="9.1796875" style="1" customWidth="1"/>
    <col min="2071" max="2071" width="11.90625" style="1" customWidth="1"/>
    <col min="2072" max="2072" width="1.453125" style="1" customWidth="1"/>
    <col min="2073" max="2073" width="1.7265625" style="1" customWidth="1"/>
    <col min="2074" max="2084" width="0" style="1" hidden="1" customWidth="1"/>
    <col min="2085" max="2085" width="11.1796875" style="1" customWidth="1"/>
    <col min="2086" max="2087" width="0" style="1" hidden="1" customWidth="1"/>
    <col min="2088" max="2088" width="13" style="1" customWidth="1"/>
    <col min="2089" max="2091" width="0" style="1" hidden="1" customWidth="1"/>
    <col min="2092" max="2092" width="11.453125" style="1"/>
    <col min="2093" max="2093" width="12.453125" style="1" customWidth="1"/>
    <col min="2094" max="2095" width="10.7265625" style="1" customWidth="1"/>
    <col min="2096" max="2096" width="1.81640625" style="1" customWidth="1"/>
    <col min="2097" max="2097" width="2" style="1" customWidth="1"/>
    <col min="2098" max="2120" width="0" style="1" hidden="1" customWidth="1"/>
    <col min="2121" max="2121" width="13" style="1" customWidth="1"/>
    <col min="2122" max="2123" width="12.26953125" style="1" customWidth="1"/>
    <col min="2124" max="2304" width="11.453125" style="1"/>
    <col min="2305" max="2305" width="4.453125" style="1" customWidth="1"/>
    <col min="2306" max="2306" width="26.26953125" style="1" customWidth="1"/>
    <col min="2307" max="2307" width="8.26953125" style="1" customWidth="1"/>
    <col min="2308" max="2308" width="10.26953125" style="1" customWidth="1"/>
    <col min="2309" max="2309" width="11.1796875" style="1" customWidth="1"/>
    <col min="2310" max="2310" width="8.453125" style="1" customWidth="1"/>
    <col min="2311" max="2311" width="10.1796875" style="1" customWidth="1"/>
    <col min="2312" max="2312" width="10.54296875" style="1" customWidth="1"/>
    <col min="2313" max="2313" width="1.453125" style="1" customWidth="1"/>
    <col min="2314" max="2314" width="1.7265625" style="1" customWidth="1"/>
    <col min="2315" max="2320" width="0" style="1" hidden="1" customWidth="1"/>
    <col min="2321" max="2321" width="10.1796875" style="1" customWidth="1"/>
    <col min="2322" max="2325" width="0" style="1" hidden="1" customWidth="1"/>
    <col min="2326" max="2326" width="9.1796875" style="1" customWidth="1"/>
    <col min="2327" max="2327" width="11.90625" style="1" customWidth="1"/>
    <col min="2328" max="2328" width="1.453125" style="1" customWidth="1"/>
    <col min="2329" max="2329" width="1.7265625" style="1" customWidth="1"/>
    <col min="2330" max="2340" width="0" style="1" hidden="1" customWidth="1"/>
    <col min="2341" max="2341" width="11.1796875" style="1" customWidth="1"/>
    <col min="2342" max="2343" width="0" style="1" hidden="1" customWidth="1"/>
    <col min="2344" max="2344" width="13" style="1" customWidth="1"/>
    <col min="2345" max="2347" width="0" style="1" hidden="1" customWidth="1"/>
    <col min="2348" max="2348" width="11.453125" style="1"/>
    <col min="2349" max="2349" width="12.453125" style="1" customWidth="1"/>
    <col min="2350" max="2351" width="10.7265625" style="1" customWidth="1"/>
    <col min="2352" max="2352" width="1.81640625" style="1" customWidth="1"/>
    <col min="2353" max="2353" width="2" style="1" customWidth="1"/>
    <col min="2354" max="2376" width="0" style="1" hidden="1" customWidth="1"/>
    <col min="2377" max="2377" width="13" style="1" customWidth="1"/>
    <col min="2378" max="2379" width="12.26953125" style="1" customWidth="1"/>
    <col min="2380" max="2560" width="11.453125" style="1"/>
    <col min="2561" max="2561" width="4.453125" style="1" customWidth="1"/>
    <col min="2562" max="2562" width="26.26953125" style="1" customWidth="1"/>
    <col min="2563" max="2563" width="8.26953125" style="1" customWidth="1"/>
    <col min="2564" max="2564" width="10.26953125" style="1" customWidth="1"/>
    <col min="2565" max="2565" width="11.1796875" style="1" customWidth="1"/>
    <col min="2566" max="2566" width="8.453125" style="1" customWidth="1"/>
    <col min="2567" max="2567" width="10.1796875" style="1" customWidth="1"/>
    <col min="2568" max="2568" width="10.54296875" style="1" customWidth="1"/>
    <col min="2569" max="2569" width="1.453125" style="1" customWidth="1"/>
    <col min="2570" max="2570" width="1.7265625" style="1" customWidth="1"/>
    <col min="2571" max="2576" width="0" style="1" hidden="1" customWidth="1"/>
    <col min="2577" max="2577" width="10.1796875" style="1" customWidth="1"/>
    <col min="2578" max="2581" width="0" style="1" hidden="1" customWidth="1"/>
    <col min="2582" max="2582" width="9.1796875" style="1" customWidth="1"/>
    <col min="2583" max="2583" width="11.90625" style="1" customWidth="1"/>
    <col min="2584" max="2584" width="1.453125" style="1" customWidth="1"/>
    <col min="2585" max="2585" width="1.7265625" style="1" customWidth="1"/>
    <col min="2586" max="2596" width="0" style="1" hidden="1" customWidth="1"/>
    <col min="2597" max="2597" width="11.1796875" style="1" customWidth="1"/>
    <col min="2598" max="2599" width="0" style="1" hidden="1" customWidth="1"/>
    <col min="2600" max="2600" width="13" style="1" customWidth="1"/>
    <col min="2601" max="2603" width="0" style="1" hidden="1" customWidth="1"/>
    <col min="2604" max="2604" width="11.453125" style="1"/>
    <col min="2605" max="2605" width="12.453125" style="1" customWidth="1"/>
    <col min="2606" max="2607" width="10.7265625" style="1" customWidth="1"/>
    <col min="2608" max="2608" width="1.81640625" style="1" customWidth="1"/>
    <col min="2609" max="2609" width="2" style="1" customWidth="1"/>
    <col min="2610" max="2632" width="0" style="1" hidden="1" customWidth="1"/>
    <col min="2633" max="2633" width="13" style="1" customWidth="1"/>
    <col min="2634" max="2635" width="12.26953125" style="1" customWidth="1"/>
    <col min="2636" max="2816" width="11.453125" style="1"/>
    <col min="2817" max="2817" width="4.453125" style="1" customWidth="1"/>
    <col min="2818" max="2818" width="26.26953125" style="1" customWidth="1"/>
    <col min="2819" max="2819" width="8.26953125" style="1" customWidth="1"/>
    <col min="2820" max="2820" width="10.26953125" style="1" customWidth="1"/>
    <col min="2821" max="2821" width="11.1796875" style="1" customWidth="1"/>
    <col min="2822" max="2822" width="8.453125" style="1" customWidth="1"/>
    <col min="2823" max="2823" width="10.1796875" style="1" customWidth="1"/>
    <col min="2824" max="2824" width="10.54296875" style="1" customWidth="1"/>
    <col min="2825" max="2825" width="1.453125" style="1" customWidth="1"/>
    <col min="2826" max="2826" width="1.7265625" style="1" customWidth="1"/>
    <col min="2827" max="2832" width="0" style="1" hidden="1" customWidth="1"/>
    <col min="2833" max="2833" width="10.1796875" style="1" customWidth="1"/>
    <col min="2834" max="2837" width="0" style="1" hidden="1" customWidth="1"/>
    <col min="2838" max="2838" width="9.1796875" style="1" customWidth="1"/>
    <col min="2839" max="2839" width="11.90625" style="1" customWidth="1"/>
    <col min="2840" max="2840" width="1.453125" style="1" customWidth="1"/>
    <col min="2841" max="2841" width="1.7265625" style="1" customWidth="1"/>
    <col min="2842" max="2852" width="0" style="1" hidden="1" customWidth="1"/>
    <col min="2853" max="2853" width="11.1796875" style="1" customWidth="1"/>
    <col min="2854" max="2855" width="0" style="1" hidden="1" customWidth="1"/>
    <col min="2856" max="2856" width="13" style="1" customWidth="1"/>
    <col min="2857" max="2859" width="0" style="1" hidden="1" customWidth="1"/>
    <col min="2860" max="2860" width="11.453125" style="1"/>
    <col min="2861" max="2861" width="12.453125" style="1" customWidth="1"/>
    <col min="2862" max="2863" width="10.7265625" style="1" customWidth="1"/>
    <col min="2864" max="2864" width="1.81640625" style="1" customWidth="1"/>
    <col min="2865" max="2865" width="2" style="1" customWidth="1"/>
    <col min="2866" max="2888" width="0" style="1" hidden="1" customWidth="1"/>
    <col min="2889" max="2889" width="13" style="1" customWidth="1"/>
    <col min="2890" max="2891" width="12.26953125" style="1" customWidth="1"/>
    <col min="2892" max="3072" width="11.453125" style="1"/>
    <col min="3073" max="3073" width="4.453125" style="1" customWidth="1"/>
    <col min="3074" max="3074" width="26.26953125" style="1" customWidth="1"/>
    <col min="3075" max="3075" width="8.26953125" style="1" customWidth="1"/>
    <col min="3076" max="3076" width="10.26953125" style="1" customWidth="1"/>
    <col min="3077" max="3077" width="11.1796875" style="1" customWidth="1"/>
    <col min="3078" max="3078" width="8.453125" style="1" customWidth="1"/>
    <col min="3079" max="3079" width="10.1796875" style="1" customWidth="1"/>
    <col min="3080" max="3080" width="10.54296875" style="1" customWidth="1"/>
    <col min="3081" max="3081" width="1.453125" style="1" customWidth="1"/>
    <col min="3082" max="3082" width="1.7265625" style="1" customWidth="1"/>
    <col min="3083" max="3088" width="0" style="1" hidden="1" customWidth="1"/>
    <col min="3089" max="3089" width="10.1796875" style="1" customWidth="1"/>
    <col min="3090" max="3093" width="0" style="1" hidden="1" customWidth="1"/>
    <col min="3094" max="3094" width="9.1796875" style="1" customWidth="1"/>
    <col min="3095" max="3095" width="11.90625" style="1" customWidth="1"/>
    <col min="3096" max="3096" width="1.453125" style="1" customWidth="1"/>
    <col min="3097" max="3097" width="1.7265625" style="1" customWidth="1"/>
    <col min="3098" max="3108" width="0" style="1" hidden="1" customWidth="1"/>
    <col min="3109" max="3109" width="11.1796875" style="1" customWidth="1"/>
    <col min="3110" max="3111" width="0" style="1" hidden="1" customWidth="1"/>
    <col min="3112" max="3112" width="13" style="1" customWidth="1"/>
    <col min="3113" max="3115" width="0" style="1" hidden="1" customWidth="1"/>
    <col min="3116" max="3116" width="11.453125" style="1"/>
    <col min="3117" max="3117" width="12.453125" style="1" customWidth="1"/>
    <col min="3118" max="3119" width="10.7265625" style="1" customWidth="1"/>
    <col min="3120" max="3120" width="1.81640625" style="1" customWidth="1"/>
    <col min="3121" max="3121" width="2" style="1" customWidth="1"/>
    <col min="3122" max="3144" width="0" style="1" hidden="1" customWidth="1"/>
    <col min="3145" max="3145" width="13" style="1" customWidth="1"/>
    <col min="3146" max="3147" width="12.26953125" style="1" customWidth="1"/>
    <col min="3148" max="3328" width="11.453125" style="1"/>
    <col min="3329" max="3329" width="4.453125" style="1" customWidth="1"/>
    <col min="3330" max="3330" width="26.26953125" style="1" customWidth="1"/>
    <col min="3331" max="3331" width="8.26953125" style="1" customWidth="1"/>
    <col min="3332" max="3332" width="10.26953125" style="1" customWidth="1"/>
    <col min="3333" max="3333" width="11.1796875" style="1" customWidth="1"/>
    <col min="3334" max="3334" width="8.453125" style="1" customWidth="1"/>
    <col min="3335" max="3335" width="10.1796875" style="1" customWidth="1"/>
    <col min="3336" max="3336" width="10.54296875" style="1" customWidth="1"/>
    <col min="3337" max="3337" width="1.453125" style="1" customWidth="1"/>
    <col min="3338" max="3338" width="1.7265625" style="1" customWidth="1"/>
    <col min="3339" max="3344" width="0" style="1" hidden="1" customWidth="1"/>
    <col min="3345" max="3345" width="10.1796875" style="1" customWidth="1"/>
    <col min="3346" max="3349" width="0" style="1" hidden="1" customWidth="1"/>
    <col min="3350" max="3350" width="9.1796875" style="1" customWidth="1"/>
    <col min="3351" max="3351" width="11.90625" style="1" customWidth="1"/>
    <col min="3352" max="3352" width="1.453125" style="1" customWidth="1"/>
    <col min="3353" max="3353" width="1.7265625" style="1" customWidth="1"/>
    <col min="3354" max="3364" width="0" style="1" hidden="1" customWidth="1"/>
    <col min="3365" max="3365" width="11.1796875" style="1" customWidth="1"/>
    <col min="3366" max="3367" width="0" style="1" hidden="1" customWidth="1"/>
    <col min="3368" max="3368" width="13" style="1" customWidth="1"/>
    <col min="3369" max="3371" width="0" style="1" hidden="1" customWidth="1"/>
    <col min="3372" max="3372" width="11.453125" style="1"/>
    <col min="3373" max="3373" width="12.453125" style="1" customWidth="1"/>
    <col min="3374" max="3375" width="10.7265625" style="1" customWidth="1"/>
    <col min="3376" max="3376" width="1.81640625" style="1" customWidth="1"/>
    <col min="3377" max="3377" width="2" style="1" customWidth="1"/>
    <col min="3378" max="3400" width="0" style="1" hidden="1" customWidth="1"/>
    <col min="3401" max="3401" width="13" style="1" customWidth="1"/>
    <col min="3402" max="3403" width="12.26953125" style="1" customWidth="1"/>
    <col min="3404" max="3584" width="11.453125" style="1"/>
    <col min="3585" max="3585" width="4.453125" style="1" customWidth="1"/>
    <col min="3586" max="3586" width="26.26953125" style="1" customWidth="1"/>
    <col min="3587" max="3587" width="8.26953125" style="1" customWidth="1"/>
    <col min="3588" max="3588" width="10.26953125" style="1" customWidth="1"/>
    <col min="3589" max="3589" width="11.1796875" style="1" customWidth="1"/>
    <col min="3590" max="3590" width="8.453125" style="1" customWidth="1"/>
    <col min="3591" max="3591" width="10.1796875" style="1" customWidth="1"/>
    <col min="3592" max="3592" width="10.54296875" style="1" customWidth="1"/>
    <col min="3593" max="3593" width="1.453125" style="1" customWidth="1"/>
    <col min="3594" max="3594" width="1.7265625" style="1" customWidth="1"/>
    <col min="3595" max="3600" width="0" style="1" hidden="1" customWidth="1"/>
    <col min="3601" max="3601" width="10.1796875" style="1" customWidth="1"/>
    <col min="3602" max="3605" width="0" style="1" hidden="1" customWidth="1"/>
    <col min="3606" max="3606" width="9.1796875" style="1" customWidth="1"/>
    <col min="3607" max="3607" width="11.90625" style="1" customWidth="1"/>
    <col min="3608" max="3608" width="1.453125" style="1" customWidth="1"/>
    <col min="3609" max="3609" width="1.7265625" style="1" customWidth="1"/>
    <col min="3610" max="3620" width="0" style="1" hidden="1" customWidth="1"/>
    <col min="3621" max="3621" width="11.1796875" style="1" customWidth="1"/>
    <col min="3622" max="3623" width="0" style="1" hidden="1" customWidth="1"/>
    <col min="3624" max="3624" width="13" style="1" customWidth="1"/>
    <col min="3625" max="3627" width="0" style="1" hidden="1" customWidth="1"/>
    <col min="3628" max="3628" width="11.453125" style="1"/>
    <col min="3629" max="3629" width="12.453125" style="1" customWidth="1"/>
    <col min="3630" max="3631" width="10.7265625" style="1" customWidth="1"/>
    <col min="3632" max="3632" width="1.81640625" style="1" customWidth="1"/>
    <col min="3633" max="3633" width="2" style="1" customWidth="1"/>
    <col min="3634" max="3656" width="0" style="1" hidden="1" customWidth="1"/>
    <col min="3657" max="3657" width="13" style="1" customWidth="1"/>
    <col min="3658" max="3659" width="12.26953125" style="1" customWidth="1"/>
    <col min="3660" max="3840" width="11.453125" style="1"/>
    <col min="3841" max="3841" width="4.453125" style="1" customWidth="1"/>
    <col min="3842" max="3842" width="26.26953125" style="1" customWidth="1"/>
    <col min="3843" max="3843" width="8.26953125" style="1" customWidth="1"/>
    <col min="3844" max="3844" width="10.26953125" style="1" customWidth="1"/>
    <col min="3845" max="3845" width="11.1796875" style="1" customWidth="1"/>
    <col min="3846" max="3846" width="8.453125" style="1" customWidth="1"/>
    <col min="3847" max="3847" width="10.1796875" style="1" customWidth="1"/>
    <col min="3848" max="3848" width="10.54296875" style="1" customWidth="1"/>
    <col min="3849" max="3849" width="1.453125" style="1" customWidth="1"/>
    <col min="3850" max="3850" width="1.7265625" style="1" customWidth="1"/>
    <col min="3851" max="3856" width="0" style="1" hidden="1" customWidth="1"/>
    <col min="3857" max="3857" width="10.1796875" style="1" customWidth="1"/>
    <col min="3858" max="3861" width="0" style="1" hidden="1" customWidth="1"/>
    <col min="3862" max="3862" width="9.1796875" style="1" customWidth="1"/>
    <col min="3863" max="3863" width="11.90625" style="1" customWidth="1"/>
    <col min="3864" max="3864" width="1.453125" style="1" customWidth="1"/>
    <col min="3865" max="3865" width="1.7265625" style="1" customWidth="1"/>
    <col min="3866" max="3876" width="0" style="1" hidden="1" customWidth="1"/>
    <col min="3877" max="3877" width="11.1796875" style="1" customWidth="1"/>
    <col min="3878" max="3879" width="0" style="1" hidden="1" customWidth="1"/>
    <col min="3880" max="3880" width="13" style="1" customWidth="1"/>
    <col min="3881" max="3883" width="0" style="1" hidden="1" customWidth="1"/>
    <col min="3884" max="3884" width="11.453125" style="1"/>
    <col min="3885" max="3885" width="12.453125" style="1" customWidth="1"/>
    <col min="3886" max="3887" width="10.7265625" style="1" customWidth="1"/>
    <col min="3888" max="3888" width="1.81640625" style="1" customWidth="1"/>
    <col min="3889" max="3889" width="2" style="1" customWidth="1"/>
    <col min="3890" max="3912" width="0" style="1" hidden="1" customWidth="1"/>
    <col min="3913" max="3913" width="13" style="1" customWidth="1"/>
    <col min="3914" max="3915" width="12.26953125" style="1" customWidth="1"/>
    <col min="3916" max="4096" width="11.453125" style="1"/>
    <col min="4097" max="4097" width="4.453125" style="1" customWidth="1"/>
    <col min="4098" max="4098" width="26.26953125" style="1" customWidth="1"/>
    <col min="4099" max="4099" width="8.26953125" style="1" customWidth="1"/>
    <col min="4100" max="4100" width="10.26953125" style="1" customWidth="1"/>
    <col min="4101" max="4101" width="11.1796875" style="1" customWidth="1"/>
    <col min="4102" max="4102" width="8.453125" style="1" customWidth="1"/>
    <col min="4103" max="4103" width="10.1796875" style="1" customWidth="1"/>
    <col min="4104" max="4104" width="10.54296875" style="1" customWidth="1"/>
    <col min="4105" max="4105" width="1.453125" style="1" customWidth="1"/>
    <col min="4106" max="4106" width="1.7265625" style="1" customWidth="1"/>
    <col min="4107" max="4112" width="0" style="1" hidden="1" customWidth="1"/>
    <col min="4113" max="4113" width="10.1796875" style="1" customWidth="1"/>
    <col min="4114" max="4117" width="0" style="1" hidden="1" customWidth="1"/>
    <col min="4118" max="4118" width="9.1796875" style="1" customWidth="1"/>
    <col min="4119" max="4119" width="11.90625" style="1" customWidth="1"/>
    <col min="4120" max="4120" width="1.453125" style="1" customWidth="1"/>
    <col min="4121" max="4121" width="1.7265625" style="1" customWidth="1"/>
    <col min="4122" max="4132" width="0" style="1" hidden="1" customWidth="1"/>
    <col min="4133" max="4133" width="11.1796875" style="1" customWidth="1"/>
    <col min="4134" max="4135" width="0" style="1" hidden="1" customWidth="1"/>
    <col min="4136" max="4136" width="13" style="1" customWidth="1"/>
    <col min="4137" max="4139" width="0" style="1" hidden="1" customWidth="1"/>
    <col min="4140" max="4140" width="11.453125" style="1"/>
    <col min="4141" max="4141" width="12.453125" style="1" customWidth="1"/>
    <col min="4142" max="4143" width="10.7265625" style="1" customWidth="1"/>
    <col min="4144" max="4144" width="1.81640625" style="1" customWidth="1"/>
    <col min="4145" max="4145" width="2" style="1" customWidth="1"/>
    <col min="4146" max="4168" width="0" style="1" hidden="1" customWidth="1"/>
    <col min="4169" max="4169" width="13" style="1" customWidth="1"/>
    <col min="4170" max="4171" width="12.26953125" style="1" customWidth="1"/>
    <col min="4172" max="4352" width="11.453125" style="1"/>
    <col min="4353" max="4353" width="4.453125" style="1" customWidth="1"/>
    <col min="4354" max="4354" width="26.26953125" style="1" customWidth="1"/>
    <col min="4355" max="4355" width="8.26953125" style="1" customWidth="1"/>
    <col min="4356" max="4356" width="10.26953125" style="1" customWidth="1"/>
    <col min="4357" max="4357" width="11.1796875" style="1" customWidth="1"/>
    <col min="4358" max="4358" width="8.453125" style="1" customWidth="1"/>
    <col min="4359" max="4359" width="10.1796875" style="1" customWidth="1"/>
    <col min="4360" max="4360" width="10.54296875" style="1" customWidth="1"/>
    <col min="4361" max="4361" width="1.453125" style="1" customWidth="1"/>
    <col min="4362" max="4362" width="1.7265625" style="1" customWidth="1"/>
    <col min="4363" max="4368" width="0" style="1" hidden="1" customWidth="1"/>
    <col min="4369" max="4369" width="10.1796875" style="1" customWidth="1"/>
    <col min="4370" max="4373" width="0" style="1" hidden="1" customWidth="1"/>
    <col min="4374" max="4374" width="9.1796875" style="1" customWidth="1"/>
    <col min="4375" max="4375" width="11.90625" style="1" customWidth="1"/>
    <col min="4376" max="4376" width="1.453125" style="1" customWidth="1"/>
    <col min="4377" max="4377" width="1.7265625" style="1" customWidth="1"/>
    <col min="4378" max="4388" width="0" style="1" hidden="1" customWidth="1"/>
    <col min="4389" max="4389" width="11.1796875" style="1" customWidth="1"/>
    <col min="4390" max="4391" width="0" style="1" hidden="1" customWidth="1"/>
    <col min="4392" max="4392" width="13" style="1" customWidth="1"/>
    <col min="4393" max="4395" width="0" style="1" hidden="1" customWidth="1"/>
    <col min="4396" max="4396" width="11.453125" style="1"/>
    <col min="4397" max="4397" width="12.453125" style="1" customWidth="1"/>
    <col min="4398" max="4399" width="10.7265625" style="1" customWidth="1"/>
    <col min="4400" max="4400" width="1.81640625" style="1" customWidth="1"/>
    <col min="4401" max="4401" width="2" style="1" customWidth="1"/>
    <col min="4402" max="4424" width="0" style="1" hidden="1" customWidth="1"/>
    <col min="4425" max="4425" width="13" style="1" customWidth="1"/>
    <col min="4426" max="4427" width="12.26953125" style="1" customWidth="1"/>
    <col min="4428" max="4608" width="11.453125" style="1"/>
    <col min="4609" max="4609" width="4.453125" style="1" customWidth="1"/>
    <col min="4610" max="4610" width="26.26953125" style="1" customWidth="1"/>
    <col min="4611" max="4611" width="8.26953125" style="1" customWidth="1"/>
    <col min="4612" max="4612" width="10.26953125" style="1" customWidth="1"/>
    <col min="4613" max="4613" width="11.1796875" style="1" customWidth="1"/>
    <col min="4614" max="4614" width="8.453125" style="1" customWidth="1"/>
    <col min="4615" max="4615" width="10.1796875" style="1" customWidth="1"/>
    <col min="4616" max="4616" width="10.54296875" style="1" customWidth="1"/>
    <col min="4617" max="4617" width="1.453125" style="1" customWidth="1"/>
    <col min="4618" max="4618" width="1.7265625" style="1" customWidth="1"/>
    <col min="4619" max="4624" width="0" style="1" hidden="1" customWidth="1"/>
    <col min="4625" max="4625" width="10.1796875" style="1" customWidth="1"/>
    <col min="4626" max="4629" width="0" style="1" hidden="1" customWidth="1"/>
    <col min="4630" max="4630" width="9.1796875" style="1" customWidth="1"/>
    <col min="4631" max="4631" width="11.90625" style="1" customWidth="1"/>
    <col min="4632" max="4632" width="1.453125" style="1" customWidth="1"/>
    <col min="4633" max="4633" width="1.7265625" style="1" customWidth="1"/>
    <col min="4634" max="4644" width="0" style="1" hidden="1" customWidth="1"/>
    <col min="4645" max="4645" width="11.1796875" style="1" customWidth="1"/>
    <col min="4646" max="4647" width="0" style="1" hidden="1" customWidth="1"/>
    <col min="4648" max="4648" width="13" style="1" customWidth="1"/>
    <col min="4649" max="4651" width="0" style="1" hidden="1" customWidth="1"/>
    <col min="4652" max="4652" width="11.453125" style="1"/>
    <col min="4653" max="4653" width="12.453125" style="1" customWidth="1"/>
    <col min="4654" max="4655" width="10.7265625" style="1" customWidth="1"/>
    <col min="4656" max="4656" width="1.81640625" style="1" customWidth="1"/>
    <col min="4657" max="4657" width="2" style="1" customWidth="1"/>
    <col min="4658" max="4680" width="0" style="1" hidden="1" customWidth="1"/>
    <col min="4681" max="4681" width="13" style="1" customWidth="1"/>
    <col min="4682" max="4683" width="12.26953125" style="1" customWidth="1"/>
    <col min="4684" max="4864" width="11.453125" style="1"/>
    <col min="4865" max="4865" width="4.453125" style="1" customWidth="1"/>
    <col min="4866" max="4866" width="26.26953125" style="1" customWidth="1"/>
    <col min="4867" max="4867" width="8.26953125" style="1" customWidth="1"/>
    <col min="4868" max="4868" width="10.26953125" style="1" customWidth="1"/>
    <col min="4869" max="4869" width="11.1796875" style="1" customWidth="1"/>
    <col min="4870" max="4870" width="8.453125" style="1" customWidth="1"/>
    <col min="4871" max="4871" width="10.1796875" style="1" customWidth="1"/>
    <col min="4872" max="4872" width="10.54296875" style="1" customWidth="1"/>
    <col min="4873" max="4873" width="1.453125" style="1" customWidth="1"/>
    <col min="4874" max="4874" width="1.7265625" style="1" customWidth="1"/>
    <col min="4875" max="4880" width="0" style="1" hidden="1" customWidth="1"/>
    <col min="4881" max="4881" width="10.1796875" style="1" customWidth="1"/>
    <col min="4882" max="4885" width="0" style="1" hidden="1" customWidth="1"/>
    <col min="4886" max="4886" width="9.1796875" style="1" customWidth="1"/>
    <col min="4887" max="4887" width="11.90625" style="1" customWidth="1"/>
    <col min="4888" max="4888" width="1.453125" style="1" customWidth="1"/>
    <col min="4889" max="4889" width="1.7265625" style="1" customWidth="1"/>
    <col min="4890" max="4900" width="0" style="1" hidden="1" customWidth="1"/>
    <col min="4901" max="4901" width="11.1796875" style="1" customWidth="1"/>
    <col min="4902" max="4903" width="0" style="1" hidden="1" customWidth="1"/>
    <col min="4904" max="4904" width="13" style="1" customWidth="1"/>
    <col min="4905" max="4907" width="0" style="1" hidden="1" customWidth="1"/>
    <col min="4908" max="4908" width="11.453125" style="1"/>
    <col min="4909" max="4909" width="12.453125" style="1" customWidth="1"/>
    <col min="4910" max="4911" width="10.7265625" style="1" customWidth="1"/>
    <col min="4912" max="4912" width="1.81640625" style="1" customWidth="1"/>
    <col min="4913" max="4913" width="2" style="1" customWidth="1"/>
    <col min="4914" max="4936" width="0" style="1" hidden="1" customWidth="1"/>
    <col min="4937" max="4937" width="13" style="1" customWidth="1"/>
    <col min="4938" max="4939" width="12.26953125" style="1" customWidth="1"/>
    <col min="4940" max="5120" width="11.453125" style="1"/>
    <col min="5121" max="5121" width="4.453125" style="1" customWidth="1"/>
    <col min="5122" max="5122" width="26.26953125" style="1" customWidth="1"/>
    <col min="5123" max="5123" width="8.26953125" style="1" customWidth="1"/>
    <col min="5124" max="5124" width="10.26953125" style="1" customWidth="1"/>
    <col min="5125" max="5125" width="11.1796875" style="1" customWidth="1"/>
    <col min="5126" max="5126" width="8.453125" style="1" customWidth="1"/>
    <col min="5127" max="5127" width="10.1796875" style="1" customWidth="1"/>
    <col min="5128" max="5128" width="10.54296875" style="1" customWidth="1"/>
    <col min="5129" max="5129" width="1.453125" style="1" customWidth="1"/>
    <col min="5130" max="5130" width="1.7265625" style="1" customWidth="1"/>
    <col min="5131" max="5136" width="0" style="1" hidden="1" customWidth="1"/>
    <col min="5137" max="5137" width="10.1796875" style="1" customWidth="1"/>
    <col min="5138" max="5141" width="0" style="1" hidden="1" customWidth="1"/>
    <col min="5142" max="5142" width="9.1796875" style="1" customWidth="1"/>
    <col min="5143" max="5143" width="11.90625" style="1" customWidth="1"/>
    <col min="5144" max="5144" width="1.453125" style="1" customWidth="1"/>
    <col min="5145" max="5145" width="1.7265625" style="1" customWidth="1"/>
    <col min="5146" max="5156" width="0" style="1" hidden="1" customWidth="1"/>
    <col min="5157" max="5157" width="11.1796875" style="1" customWidth="1"/>
    <col min="5158" max="5159" width="0" style="1" hidden="1" customWidth="1"/>
    <col min="5160" max="5160" width="13" style="1" customWidth="1"/>
    <col min="5161" max="5163" width="0" style="1" hidden="1" customWidth="1"/>
    <col min="5164" max="5164" width="11.453125" style="1"/>
    <col min="5165" max="5165" width="12.453125" style="1" customWidth="1"/>
    <col min="5166" max="5167" width="10.7265625" style="1" customWidth="1"/>
    <col min="5168" max="5168" width="1.81640625" style="1" customWidth="1"/>
    <col min="5169" max="5169" width="2" style="1" customWidth="1"/>
    <col min="5170" max="5192" width="0" style="1" hidden="1" customWidth="1"/>
    <col min="5193" max="5193" width="13" style="1" customWidth="1"/>
    <col min="5194" max="5195" width="12.26953125" style="1" customWidth="1"/>
    <col min="5196" max="5376" width="11.453125" style="1"/>
    <col min="5377" max="5377" width="4.453125" style="1" customWidth="1"/>
    <col min="5378" max="5378" width="26.26953125" style="1" customWidth="1"/>
    <col min="5379" max="5379" width="8.26953125" style="1" customWidth="1"/>
    <col min="5380" max="5380" width="10.26953125" style="1" customWidth="1"/>
    <col min="5381" max="5381" width="11.1796875" style="1" customWidth="1"/>
    <col min="5382" max="5382" width="8.453125" style="1" customWidth="1"/>
    <col min="5383" max="5383" width="10.1796875" style="1" customWidth="1"/>
    <col min="5384" max="5384" width="10.54296875" style="1" customWidth="1"/>
    <col min="5385" max="5385" width="1.453125" style="1" customWidth="1"/>
    <col min="5386" max="5386" width="1.7265625" style="1" customWidth="1"/>
    <col min="5387" max="5392" width="0" style="1" hidden="1" customWidth="1"/>
    <col min="5393" max="5393" width="10.1796875" style="1" customWidth="1"/>
    <col min="5394" max="5397" width="0" style="1" hidden="1" customWidth="1"/>
    <col min="5398" max="5398" width="9.1796875" style="1" customWidth="1"/>
    <col min="5399" max="5399" width="11.90625" style="1" customWidth="1"/>
    <col min="5400" max="5400" width="1.453125" style="1" customWidth="1"/>
    <col min="5401" max="5401" width="1.7265625" style="1" customWidth="1"/>
    <col min="5402" max="5412" width="0" style="1" hidden="1" customWidth="1"/>
    <col min="5413" max="5413" width="11.1796875" style="1" customWidth="1"/>
    <col min="5414" max="5415" width="0" style="1" hidden="1" customWidth="1"/>
    <col min="5416" max="5416" width="13" style="1" customWidth="1"/>
    <col min="5417" max="5419" width="0" style="1" hidden="1" customWidth="1"/>
    <col min="5420" max="5420" width="11.453125" style="1"/>
    <col min="5421" max="5421" width="12.453125" style="1" customWidth="1"/>
    <col min="5422" max="5423" width="10.7265625" style="1" customWidth="1"/>
    <col min="5424" max="5424" width="1.81640625" style="1" customWidth="1"/>
    <col min="5425" max="5425" width="2" style="1" customWidth="1"/>
    <col min="5426" max="5448" width="0" style="1" hidden="1" customWidth="1"/>
    <col min="5449" max="5449" width="13" style="1" customWidth="1"/>
    <col min="5450" max="5451" width="12.26953125" style="1" customWidth="1"/>
    <col min="5452" max="5632" width="11.453125" style="1"/>
    <col min="5633" max="5633" width="4.453125" style="1" customWidth="1"/>
    <col min="5634" max="5634" width="26.26953125" style="1" customWidth="1"/>
    <col min="5635" max="5635" width="8.26953125" style="1" customWidth="1"/>
    <col min="5636" max="5636" width="10.26953125" style="1" customWidth="1"/>
    <col min="5637" max="5637" width="11.1796875" style="1" customWidth="1"/>
    <col min="5638" max="5638" width="8.453125" style="1" customWidth="1"/>
    <col min="5639" max="5639" width="10.1796875" style="1" customWidth="1"/>
    <col min="5640" max="5640" width="10.54296875" style="1" customWidth="1"/>
    <col min="5641" max="5641" width="1.453125" style="1" customWidth="1"/>
    <col min="5642" max="5642" width="1.7265625" style="1" customWidth="1"/>
    <col min="5643" max="5648" width="0" style="1" hidden="1" customWidth="1"/>
    <col min="5649" max="5649" width="10.1796875" style="1" customWidth="1"/>
    <col min="5650" max="5653" width="0" style="1" hidden="1" customWidth="1"/>
    <col min="5654" max="5654" width="9.1796875" style="1" customWidth="1"/>
    <col min="5655" max="5655" width="11.90625" style="1" customWidth="1"/>
    <col min="5656" max="5656" width="1.453125" style="1" customWidth="1"/>
    <col min="5657" max="5657" width="1.7265625" style="1" customWidth="1"/>
    <col min="5658" max="5668" width="0" style="1" hidden="1" customWidth="1"/>
    <col min="5669" max="5669" width="11.1796875" style="1" customWidth="1"/>
    <col min="5670" max="5671" width="0" style="1" hidden="1" customWidth="1"/>
    <col min="5672" max="5672" width="13" style="1" customWidth="1"/>
    <col min="5673" max="5675" width="0" style="1" hidden="1" customWidth="1"/>
    <col min="5676" max="5676" width="11.453125" style="1"/>
    <col min="5677" max="5677" width="12.453125" style="1" customWidth="1"/>
    <col min="5678" max="5679" width="10.7265625" style="1" customWidth="1"/>
    <col min="5680" max="5680" width="1.81640625" style="1" customWidth="1"/>
    <col min="5681" max="5681" width="2" style="1" customWidth="1"/>
    <col min="5682" max="5704" width="0" style="1" hidden="1" customWidth="1"/>
    <col min="5705" max="5705" width="13" style="1" customWidth="1"/>
    <col min="5706" max="5707" width="12.26953125" style="1" customWidth="1"/>
    <col min="5708" max="5888" width="11.453125" style="1"/>
    <col min="5889" max="5889" width="4.453125" style="1" customWidth="1"/>
    <col min="5890" max="5890" width="26.26953125" style="1" customWidth="1"/>
    <col min="5891" max="5891" width="8.26953125" style="1" customWidth="1"/>
    <col min="5892" max="5892" width="10.26953125" style="1" customWidth="1"/>
    <col min="5893" max="5893" width="11.1796875" style="1" customWidth="1"/>
    <col min="5894" max="5894" width="8.453125" style="1" customWidth="1"/>
    <col min="5895" max="5895" width="10.1796875" style="1" customWidth="1"/>
    <col min="5896" max="5896" width="10.54296875" style="1" customWidth="1"/>
    <col min="5897" max="5897" width="1.453125" style="1" customWidth="1"/>
    <col min="5898" max="5898" width="1.7265625" style="1" customWidth="1"/>
    <col min="5899" max="5904" width="0" style="1" hidden="1" customWidth="1"/>
    <col min="5905" max="5905" width="10.1796875" style="1" customWidth="1"/>
    <col min="5906" max="5909" width="0" style="1" hidden="1" customWidth="1"/>
    <col min="5910" max="5910" width="9.1796875" style="1" customWidth="1"/>
    <col min="5911" max="5911" width="11.90625" style="1" customWidth="1"/>
    <col min="5912" max="5912" width="1.453125" style="1" customWidth="1"/>
    <col min="5913" max="5913" width="1.7265625" style="1" customWidth="1"/>
    <col min="5914" max="5924" width="0" style="1" hidden="1" customWidth="1"/>
    <col min="5925" max="5925" width="11.1796875" style="1" customWidth="1"/>
    <col min="5926" max="5927" width="0" style="1" hidden="1" customWidth="1"/>
    <col min="5928" max="5928" width="13" style="1" customWidth="1"/>
    <col min="5929" max="5931" width="0" style="1" hidden="1" customWidth="1"/>
    <col min="5932" max="5932" width="11.453125" style="1"/>
    <col min="5933" max="5933" width="12.453125" style="1" customWidth="1"/>
    <col min="5934" max="5935" width="10.7265625" style="1" customWidth="1"/>
    <col min="5936" max="5936" width="1.81640625" style="1" customWidth="1"/>
    <col min="5937" max="5937" width="2" style="1" customWidth="1"/>
    <col min="5938" max="5960" width="0" style="1" hidden="1" customWidth="1"/>
    <col min="5961" max="5961" width="13" style="1" customWidth="1"/>
    <col min="5962" max="5963" width="12.26953125" style="1" customWidth="1"/>
    <col min="5964" max="6144" width="11.453125" style="1"/>
    <col min="6145" max="6145" width="4.453125" style="1" customWidth="1"/>
    <col min="6146" max="6146" width="26.26953125" style="1" customWidth="1"/>
    <col min="6147" max="6147" width="8.26953125" style="1" customWidth="1"/>
    <col min="6148" max="6148" width="10.26953125" style="1" customWidth="1"/>
    <col min="6149" max="6149" width="11.1796875" style="1" customWidth="1"/>
    <col min="6150" max="6150" width="8.453125" style="1" customWidth="1"/>
    <col min="6151" max="6151" width="10.1796875" style="1" customWidth="1"/>
    <col min="6152" max="6152" width="10.54296875" style="1" customWidth="1"/>
    <col min="6153" max="6153" width="1.453125" style="1" customWidth="1"/>
    <col min="6154" max="6154" width="1.7265625" style="1" customWidth="1"/>
    <col min="6155" max="6160" width="0" style="1" hidden="1" customWidth="1"/>
    <col min="6161" max="6161" width="10.1796875" style="1" customWidth="1"/>
    <col min="6162" max="6165" width="0" style="1" hidden="1" customWidth="1"/>
    <col min="6166" max="6166" width="9.1796875" style="1" customWidth="1"/>
    <col min="6167" max="6167" width="11.90625" style="1" customWidth="1"/>
    <col min="6168" max="6168" width="1.453125" style="1" customWidth="1"/>
    <col min="6169" max="6169" width="1.7265625" style="1" customWidth="1"/>
    <col min="6170" max="6180" width="0" style="1" hidden="1" customWidth="1"/>
    <col min="6181" max="6181" width="11.1796875" style="1" customWidth="1"/>
    <col min="6182" max="6183" width="0" style="1" hidden="1" customWidth="1"/>
    <col min="6184" max="6184" width="13" style="1" customWidth="1"/>
    <col min="6185" max="6187" width="0" style="1" hidden="1" customWidth="1"/>
    <col min="6188" max="6188" width="11.453125" style="1"/>
    <col min="6189" max="6189" width="12.453125" style="1" customWidth="1"/>
    <col min="6190" max="6191" width="10.7265625" style="1" customWidth="1"/>
    <col min="6192" max="6192" width="1.81640625" style="1" customWidth="1"/>
    <col min="6193" max="6193" width="2" style="1" customWidth="1"/>
    <col min="6194" max="6216" width="0" style="1" hidden="1" customWidth="1"/>
    <col min="6217" max="6217" width="13" style="1" customWidth="1"/>
    <col min="6218" max="6219" width="12.26953125" style="1" customWidth="1"/>
    <col min="6220" max="6400" width="11.453125" style="1"/>
    <col min="6401" max="6401" width="4.453125" style="1" customWidth="1"/>
    <col min="6402" max="6402" width="26.26953125" style="1" customWidth="1"/>
    <col min="6403" max="6403" width="8.26953125" style="1" customWidth="1"/>
    <col min="6404" max="6404" width="10.26953125" style="1" customWidth="1"/>
    <col min="6405" max="6405" width="11.1796875" style="1" customWidth="1"/>
    <col min="6406" max="6406" width="8.453125" style="1" customWidth="1"/>
    <col min="6407" max="6407" width="10.1796875" style="1" customWidth="1"/>
    <col min="6408" max="6408" width="10.54296875" style="1" customWidth="1"/>
    <col min="6409" max="6409" width="1.453125" style="1" customWidth="1"/>
    <col min="6410" max="6410" width="1.7265625" style="1" customWidth="1"/>
    <col min="6411" max="6416" width="0" style="1" hidden="1" customWidth="1"/>
    <col min="6417" max="6417" width="10.1796875" style="1" customWidth="1"/>
    <col min="6418" max="6421" width="0" style="1" hidden="1" customWidth="1"/>
    <col min="6422" max="6422" width="9.1796875" style="1" customWidth="1"/>
    <col min="6423" max="6423" width="11.90625" style="1" customWidth="1"/>
    <col min="6424" max="6424" width="1.453125" style="1" customWidth="1"/>
    <col min="6425" max="6425" width="1.7265625" style="1" customWidth="1"/>
    <col min="6426" max="6436" width="0" style="1" hidden="1" customWidth="1"/>
    <col min="6437" max="6437" width="11.1796875" style="1" customWidth="1"/>
    <col min="6438" max="6439" width="0" style="1" hidden="1" customWidth="1"/>
    <col min="6440" max="6440" width="13" style="1" customWidth="1"/>
    <col min="6441" max="6443" width="0" style="1" hidden="1" customWidth="1"/>
    <col min="6444" max="6444" width="11.453125" style="1"/>
    <col min="6445" max="6445" width="12.453125" style="1" customWidth="1"/>
    <col min="6446" max="6447" width="10.7265625" style="1" customWidth="1"/>
    <col min="6448" max="6448" width="1.81640625" style="1" customWidth="1"/>
    <col min="6449" max="6449" width="2" style="1" customWidth="1"/>
    <col min="6450" max="6472" width="0" style="1" hidden="1" customWidth="1"/>
    <col min="6473" max="6473" width="13" style="1" customWidth="1"/>
    <col min="6474" max="6475" width="12.26953125" style="1" customWidth="1"/>
    <col min="6476" max="6656" width="11.453125" style="1"/>
    <col min="6657" max="6657" width="4.453125" style="1" customWidth="1"/>
    <col min="6658" max="6658" width="26.26953125" style="1" customWidth="1"/>
    <col min="6659" max="6659" width="8.26953125" style="1" customWidth="1"/>
    <col min="6660" max="6660" width="10.26953125" style="1" customWidth="1"/>
    <col min="6661" max="6661" width="11.1796875" style="1" customWidth="1"/>
    <col min="6662" max="6662" width="8.453125" style="1" customWidth="1"/>
    <col min="6663" max="6663" width="10.1796875" style="1" customWidth="1"/>
    <col min="6664" max="6664" width="10.54296875" style="1" customWidth="1"/>
    <col min="6665" max="6665" width="1.453125" style="1" customWidth="1"/>
    <col min="6666" max="6666" width="1.7265625" style="1" customWidth="1"/>
    <col min="6667" max="6672" width="0" style="1" hidden="1" customWidth="1"/>
    <col min="6673" max="6673" width="10.1796875" style="1" customWidth="1"/>
    <col min="6674" max="6677" width="0" style="1" hidden="1" customWidth="1"/>
    <col min="6678" max="6678" width="9.1796875" style="1" customWidth="1"/>
    <col min="6679" max="6679" width="11.90625" style="1" customWidth="1"/>
    <col min="6680" max="6680" width="1.453125" style="1" customWidth="1"/>
    <col min="6681" max="6681" width="1.7265625" style="1" customWidth="1"/>
    <col min="6682" max="6692" width="0" style="1" hidden="1" customWidth="1"/>
    <col min="6693" max="6693" width="11.1796875" style="1" customWidth="1"/>
    <col min="6694" max="6695" width="0" style="1" hidden="1" customWidth="1"/>
    <col min="6696" max="6696" width="13" style="1" customWidth="1"/>
    <col min="6697" max="6699" width="0" style="1" hidden="1" customWidth="1"/>
    <col min="6700" max="6700" width="11.453125" style="1"/>
    <col min="6701" max="6701" width="12.453125" style="1" customWidth="1"/>
    <col min="6702" max="6703" width="10.7265625" style="1" customWidth="1"/>
    <col min="6704" max="6704" width="1.81640625" style="1" customWidth="1"/>
    <col min="6705" max="6705" width="2" style="1" customWidth="1"/>
    <col min="6706" max="6728" width="0" style="1" hidden="1" customWidth="1"/>
    <col min="6729" max="6729" width="13" style="1" customWidth="1"/>
    <col min="6730" max="6731" width="12.26953125" style="1" customWidth="1"/>
    <col min="6732" max="6912" width="11.453125" style="1"/>
    <col min="6913" max="6913" width="4.453125" style="1" customWidth="1"/>
    <col min="6914" max="6914" width="26.26953125" style="1" customWidth="1"/>
    <col min="6915" max="6915" width="8.26953125" style="1" customWidth="1"/>
    <col min="6916" max="6916" width="10.26953125" style="1" customWidth="1"/>
    <col min="6917" max="6917" width="11.1796875" style="1" customWidth="1"/>
    <col min="6918" max="6918" width="8.453125" style="1" customWidth="1"/>
    <col min="6919" max="6919" width="10.1796875" style="1" customWidth="1"/>
    <col min="6920" max="6920" width="10.54296875" style="1" customWidth="1"/>
    <col min="6921" max="6921" width="1.453125" style="1" customWidth="1"/>
    <col min="6922" max="6922" width="1.7265625" style="1" customWidth="1"/>
    <col min="6923" max="6928" width="0" style="1" hidden="1" customWidth="1"/>
    <col min="6929" max="6929" width="10.1796875" style="1" customWidth="1"/>
    <col min="6930" max="6933" width="0" style="1" hidden="1" customWidth="1"/>
    <col min="6934" max="6934" width="9.1796875" style="1" customWidth="1"/>
    <col min="6935" max="6935" width="11.90625" style="1" customWidth="1"/>
    <col min="6936" max="6936" width="1.453125" style="1" customWidth="1"/>
    <col min="6937" max="6937" width="1.7265625" style="1" customWidth="1"/>
    <col min="6938" max="6948" width="0" style="1" hidden="1" customWidth="1"/>
    <col min="6949" max="6949" width="11.1796875" style="1" customWidth="1"/>
    <col min="6950" max="6951" width="0" style="1" hidden="1" customWidth="1"/>
    <col min="6952" max="6952" width="13" style="1" customWidth="1"/>
    <col min="6953" max="6955" width="0" style="1" hidden="1" customWidth="1"/>
    <col min="6956" max="6956" width="11.453125" style="1"/>
    <col min="6957" max="6957" width="12.453125" style="1" customWidth="1"/>
    <col min="6958" max="6959" width="10.7265625" style="1" customWidth="1"/>
    <col min="6960" max="6960" width="1.81640625" style="1" customWidth="1"/>
    <col min="6961" max="6961" width="2" style="1" customWidth="1"/>
    <col min="6962" max="6984" width="0" style="1" hidden="1" customWidth="1"/>
    <col min="6985" max="6985" width="13" style="1" customWidth="1"/>
    <col min="6986" max="6987" width="12.26953125" style="1" customWidth="1"/>
    <col min="6988" max="7168" width="11.453125" style="1"/>
    <col min="7169" max="7169" width="4.453125" style="1" customWidth="1"/>
    <col min="7170" max="7170" width="26.26953125" style="1" customWidth="1"/>
    <col min="7171" max="7171" width="8.26953125" style="1" customWidth="1"/>
    <col min="7172" max="7172" width="10.26953125" style="1" customWidth="1"/>
    <col min="7173" max="7173" width="11.1796875" style="1" customWidth="1"/>
    <col min="7174" max="7174" width="8.453125" style="1" customWidth="1"/>
    <col min="7175" max="7175" width="10.1796875" style="1" customWidth="1"/>
    <col min="7176" max="7176" width="10.54296875" style="1" customWidth="1"/>
    <col min="7177" max="7177" width="1.453125" style="1" customWidth="1"/>
    <col min="7178" max="7178" width="1.7265625" style="1" customWidth="1"/>
    <col min="7179" max="7184" width="0" style="1" hidden="1" customWidth="1"/>
    <col min="7185" max="7185" width="10.1796875" style="1" customWidth="1"/>
    <col min="7186" max="7189" width="0" style="1" hidden="1" customWidth="1"/>
    <col min="7190" max="7190" width="9.1796875" style="1" customWidth="1"/>
    <col min="7191" max="7191" width="11.90625" style="1" customWidth="1"/>
    <col min="7192" max="7192" width="1.453125" style="1" customWidth="1"/>
    <col min="7193" max="7193" width="1.7265625" style="1" customWidth="1"/>
    <col min="7194" max="7204" width="0" style="1" hidden="1" customWidth="1"/>
    <col min="7205" max="7205" width="11.1796875" style="1" customWidth="1"/>
    <col min="7206" max="7207" width="0" style="1" hidden="1" customWidth="1"/>
    <col min="7208" max="7208" width="13" style="1" customWidth="1"/>
    <col min="7209" max="7211" width="0" style="1" hidden="1" customWidth="1"/>
    <col min="7212" max="7212" width="11.453125" style="1"/>
    <col min="7213" max="7213" width="12.453125" style="1" customWidth="1"/>
    <col min="7214" max="7215" width="10.7265625" style="1" customWidth="1"/>
    <col min="7216" max="7216" width="1.81640625" style="1" customWidth="1"/>
    <col min="7217" max="7217" width="2" style="1" customWidth="1"/>
    <col min="7218" max="7240" width="0" style="1" hidden="1" customWidth="1"/>
    <col min="7241" max="7241" width="13" style="1" customWidth="1"/>
    <col min="7242" max="7243" width="12.26953125" style="1" customWidth="1"/>
    <col min="7244" max="7424" width="11.453125" style="1"/>
    <col min="7425" max="7425" width="4.453125" style="1" customWidth="1"/>
    <col min="7426" max="7426" width="26.26953125" style="1" customWidth="1"/>
    <col min="7427" max="7427" width="8.26953125" style="1" customWidth="1"/>
    <col min="7428" max="7428" width="10.26953125" style="1" customWidth="1"/>
    <col min="7429" max="7429" width="11.1796875" style="1" customWidth="1"/>
    <col min="7430" max="7430" width="8.453125" style="1" customWidth="1"/>
    <col min="7431" max="7431" width="10.1796875" style="1" customWidth="1"/>
    <col min="7432" max="7432" width="10.54296875" style="1" customWidth="1"/>
    <col min="7433" max="7433" width="1.453125" style="1" customWidth="1"/>
    <col min="7434" max="7434" width="1.7265625" style="1" customWidth="1"/>
    <col min="7435" max="7440" width="0" style="1" hidden="1" customWidth="1"/>
    <col min="7441" max="7441" width="10.1796875" style="1" customWidth="1"/>
    <col min="7442" max="7445" width="0" style="1" hidden="1" customWidth="1"/>
    <col min="7446" max="7446" width="9.1796875" style="1" customWidth="1"/>
    <col min="7447" max="7447" width="11.90625" style="1" customWidth="1"/>
    <col min="7448" max="7448" width="1.453125" style="1" customWidth="1"/>
    <col min="7449" max="7449" width="1.7265625" style="1" customWidth="1"/>
    <col min="7450" max="7460" width="0" style="1" hidden="1" customWidth="1"/>
    <col min="7461" max="7461" width="11.1796875" style="1" customWidth="1"/>
    <col min="7462" max="7463" width="0" style="1" hidden="1" customWidth="1"/>
    <col min="7464" max="7464" width="13" style="1" customWidth="1"/>
    <col min="7465" max="7467" width="0" style="1" hidden="1" customWidth="1"/>
    <col min="7468" max="7468" width="11.453125" style="1"/>
    <col min="7469" max="7469" width="12.453125" style="1" customWidth="1"/>
    <col min="7470" max="7471" width="10.7265625" style="1" customWidth="1"/>
    <col min="7472" max="7472" width="1.81640625" style="1" customWidth="1"/>
    <col min="7473" max="7473" width="2" style="1" customWidth="1"/>
    <col min="7474" max="7496" width="0" style="1" hidden="1" customWidth="1"/>
    <col min="7497" max="7497" width="13" style="1" customWidth="1"/>
    <col min="7498" max="7499" width="12.26953125" style="1" customWidth="1"/>
    <col min="7500" max="7680" width="11.453125" style="1"/>
    <col min="7681" max="7681" width="4.453125" style="1" customWidth="1"/>
    <col min="7682" max="7682" width="26.26953125" style="1" customWidth="1"/>
    <col min="7683" max="7683" width="8.26953125" style="1" customWidth="1"/>
    <col min="7684" max="7684" width="10.26953125" style="1" customWidth="1"/>
    <col min="7685" max="7685" width="11.1796875" style="1" customWidth="1"/>
    <col min="7686" max="7686" width="8.453125" style="1" customWidth="1"/>
    <col min="7687" max="7687" width="10.1796875" style="1" customWidth="1"/>
    <col min="7688" max="7688" width="10.54296875" style="1" customWidth="1"/>
    <col min="7689" max="7689" width="1.453125" style="1" customWidth="1"/>
    <col min="7690" max="7690" width="1.7265625" style="1" customWidth="1"/>
    <col min="7691" max="7696" width="0" style="1" hidden="1" customWidth="1"/>
    <col min="7697" max="7697" width="10.1796875" style="1" customWidth="1"/>
    <col min="7698" max="7701" width="0" style="1" hidden="1" customWidth="1"/>
    <col min="7702" max="7702" width="9.1796875" style="1" customWidth="1"/>
    <col min="7703" max="7703" width="11.90625" style="1" customWidth="1"/>
    <col min="7704" max="7704" width="1.453125" style="1" customWidth="1"/>
    <col min="7705" max="7705" width="1.7265625" style="1" customWidth="1"/>
    <col min="7706" max="7716" width="0" style="1" hidden="1" customWidth="1"/>
    <col min="7717" max="7717" width="11.1796875" style="1" customWidth="1"/>
    <col min="7718" max="7719" width="0" style="1" hidden="1" customWidth="1"/>
    <col min="7720" max="7720" width="13" style="1" customWidth="1"/>
    <col min="7721" max="7723" width="0" style="1" hidden="1" customWidth="1"/>
    <col min="7724" max="7724" width="11.453125" style="1"/>
    <col min="7725" max="7725" width="12.453125" style="1" customWidth="1"/>
    <col min="7726" max="7727" width="10.7265625" style="1" customWidth="1"/>
    <col min="7728" max="7728" width="1.81640625" style="1" customWidth="1"/>
    <col min="7729" max="7729" width="2" style="1" customWidth="1"/>
    <col min="7730" max="7752" width="0" style="1" hidden="1" customWidth="1"/>
    <col min="7753" max="7753" width="13" style="1" customWidth="1"/>
    <col min="7754" max="7755" width="12.26953125" style="1" customWidth="1"/>
    <col min="7756" max="7936" width="11.453125" style="1"/>
    <col min="7937" max="7937" width="4.453125" style="1" customWidth="1"/>
    <col min="7938" max="7938" width="26.26953125" style="1" customWidth="1"/>
    <col min="7939" max="7939" width="8.26953125" style="1" customWidth="1"/>
    <col min="7940" max="7940" width="10.26953125" style="1" customWidth="1"/>
    <col min="7941" max="7941" width="11.1796875" style="1" customWidth="1"/>
    <col min="7942" max="7942" width="8.453125" style="1" customWidth="1"/>
    <col min="7943" max="7943" width="10.1796875" style="1" customWidth="1"/>
    <col min="7944" max="7944" width="10.54296875" style="1" customWidth="1"/>
    <col min="7945" max="7945" width="1.453125" style="1" customWidth="1"/>
    <col min="7946" max="7946" width="1.7265625" style="1" customWidth="1"/>
    <col min="7947" max="7952" width="0" style="1" hidden="1" customWidth="1"/>
    <col min="7953" max="7953" width="10.1796875" style="1" customWidth="1"/>
    <col min="7954" max="7957" width="0" style="1" hidden="1" customWidth="1"/>
    <col min="7958" max="7958" width="9.1796875" style="1" customWidth="1"/>
    <col min="7959" max="7959" width="11.90625" style="1" customWidth="1"/>
    <col min="7960" max="7960" width="1.453125" style="1" customWidth="1"/>
    <col min="7961" max="7961" width="1.7265625" style="1" customWidth="1"/>
    <col min="7962" max="7972" width="0" style="1" hidden="1" customWidth="1"/>
    <col min="7973" max="7973" width="11.1796875" style="1" customWidth="1"/>
    <col min="7974" max="7975" width="0" style="1" hidden="1" customWidth="1"/>
    <col min="7976" max="7976" width="13" style="1" customWidth="1"/>
    <col min="7977" max="7979" width="0" style="1" hidden="1" customWidth="1"/>
    <col min="7980" max="7980" width="11.453125" style="1"/>
    <col min="7981" max="7981" width="12.453125" style="1" customWidth="1"/>
    <col min="7982" max="7983" width="10.7265625" style="1" customWidth="1"/>
    <col min="7984" max="7984" width="1.81640625" style="1" customWidth="1"/>
    <col min="7985" max="7985" width="2" style="1" customWidth="1"/>
    <col min="7986" max="8008" width="0" style="1" hidden="1" customWidth="1"/>
    <col min="8009" max="8009" width="13" style="1" customWidth="1"/>
    <col min="8010" max="8011" width="12.26953125" style="1" customWidth="1"/>
    <col min="8012" max="8192" width="11.453125" style="1"/>
    <col min="8193" max="8193" width="4.453125" style="1" customWidth="1"/>
    <col min="8194" max="8194" width="26.26953125" style="1" customWidth="1"/>
    <col min="8195" max="8195" width="8.26953125" style="1" customWidth="1"/>
    <col min="8196" max="8196" width="10.26953125" style="1" customWidth="1"/>
    <col min="8197" max="8197" width="11.1796875" style="1" customWidth="1"/>
    <col min="8198" max="8198" width="8.453125" style="1" customWidth="1"/>
    <col min="8199" max="8199" width="10.1796875" style="1" customWidth="1"/>
    <col min="8200" max="8200" width="10.54296875" style="1" customWidth="1"/>
    <col min="8201" max="8201" width="1.453125" style="1" customWidth="1"/>
    <col min="8202" max="8202" width="1.7265625" style="1" customWidth="1"/>
    <col min="8203" max="8208" width="0" style="1" hidden="1" customWidth="1"/>
    <col min="8209" max="8209" width="10.1796875" style="1" customWidth="1"/>
    <col min="8210" max="8213" width="0" style="1" hidden="1" customWidth="1"/>
    <col min="8214" max="8214" width="9.1796875" style="1" customWidth="1"/>
    <col min="8215" max="8215" width="11.90625" style="1" customWidth="1"/>
    <col min="8216" max="8216" width="1.453125" style="1" customWidth="1"/>
    <col min="8217" max="8217" width="1.7265625" style="1" customWidth="1"/>
    <col min="8218" max="8228" width="0" style="1" hidden="1" customWidth="1"/>
    <col min="8229" max="8229" width="11.1796875" style="1" customWidth="1"/>
    <col min="8230" max="8231" width="0" style="1" hidden="1" customWidth="1"/>
    <col min="8232" max="8232" width="13" style="1" customWidth="1"/>
    <col min="8233" max="8235" width="0" style="1" hidden="1" customWidth="1"/>
    <col min="8236" max="8236" width="11.453125" style="1"/>
    <col min="8237" max="8237" width="12.453125" style="1" customWidth="1"/>
    <col min="8238" max="8239" width="10.7265625" style="1" customWidth="1"/>
    <col min="8240" max="8240" width="1.81640625" style="1" customWidth="1"/>
    <col min="8241" max="8241" width="2" style="1" customWidth="1"/>
    <col min="8242" max="8264" width="0" style="1" hidden="1" customWidth="1"/>
    <col min="8265" max="8265" width="13" style="1" customWidth="1"/>
    <col min="8266" max="8267" width="12.26953125" style="1" customWidth="1"/>
    <col min="8268" max="8448" width="11.453125" style="1"/>
    <col min="8449" max="8449" width="4.453125" style="1" customWidth="1"/>
    <col min="8450" max="8450" width="26.26953125" style="1" customWidth="1"/>
    <col min="8451" max="8451" width="8.26953125" style="1" customWidth="1"/>
    <col min="8452" max="8452" width="10.26953125" style="1" customWidth="1"/>
    <col min="8453" max="8453" width="11.1796875" style="1" customWidth="1"/>
    <col min="8454" max="8454" width="8.453125" style="1" customWidth="1"/>
    <col min="8455" max="8455" width="10.1796875" style="1" customWidth="1"/>
    <col min="8456" max="8456" width="10.54296875" style="1" customWidth="1"/>
    <col min="8457" max="8457" width="1.453125" style="1" customWidth="1"/>
    <col min="8458" max="8458" width="1.7265625" style="1" customWidth="1"/>
    <col min="8459" max="8464" width="0" style="1" hidden="1" customWidth="1"/>
    <col min="8465" max="8465" width="10.1796875" style="1" customWidth="1"/>
    <col min="8466" max="8469" width="0" style="1" hidden="1" customWidth="1"/>
    <col min="8470" max="8470" width="9.1796875" style="1" customWidth="1"/>
    <col min="8471" max="8471" width="11.90625" style="1" customWidth="1"/>
    <col min="8472" max="8472" width="1.453125" style="1" customWidth="1"/>
    <col min="8473" max="8473" width="1.7265625" style="1" customWidth="1"/>
    <col min="8474" max="8484" width="0" style="1" hidden="1" customWidth="1"/>
    <col min="8485" max="8485" width="11.1796875" style="1" customWidth="1"/>
    <col min="8486" max="8487" width="0" style="1" hidden="1" customWidth="1"/>
    <col min="8488" max="8488" width="13" style="1" customWidth="1"/>
    <col min="8489" max="8491" width="0" style="1" hidden="1" customWidth="1"/>
    <col min="8492" max="8492" width="11.453125" style="1"/>
    <col min="8493" max="8493" width="12.453125" style="1" customWidth="1"/>
    <col min="8494" max="8495" width="10.7265625" style="1" customWidth="1"/>
    <col min="8496" max="8496" width="1.81640625" style="1" customWidth="1"/>
    <col min="8497" max="8497" width="2" style="1" customWidth="1"/>
    <col min="8498" max="8520" width="0" style="1" hidden="1" customWidth="1"/>
    <col min="8521" max="8521" width="13" style="1" customWidth="1"/>
    <col min="8522" max="8523" width="12.26953125" style="1" customWidth="1"/>
    <col min="8524" max="8704" width="11.453125" style="1"/>
    <col min="8705" max="8705" width="4.453125" style="1" customWidth="1"/>
    <col min="8706" max="8706" width="26.26953125" style="1" customWidth="1"/>
    <col min="8707" max="8707" width="8.26953125" style="1" customWidth="1"/>
    <col min="8708" max="8708" width="10.26953125" style="1" customWidth="1"/>
    <col min="8709" max="8709" width="11.1796875" style="1" customWidth="1"/>
    <col min="8710" max="8710" width="8.453125" style="1" customWidth="1"/>
    <col min="8711" max="8711" width="10.1796875" style="1" customWidth="1"/>
    <col min="8712" max="8712" width="10.54296875" style="1" customWidth="1"/>
    <col min="8713" max="8713" width="1.453125" style="1" customWidth="1"/>
    <col min="8714" max="8714" width="1.7265625" style="1" customWidth="1"/>
    <col min="8715" max="8720" width="0" style="1" hidden="1" customWidth="1"/>
    <col min="8721" max="8721" width="10.1796875" style="1" customWidth="1"/>
    <col min="8722" max="8725" width="0" style="1" hidden="1" customWidth="1"/>
    <col min="8726" max="8726" width="9.1796875" style="1" customWidth="1"/>
    <col min="8727" max="8727" width="11.90625" style="1" customWidth="1"/>
    <col min="8728" max="8728" width="1.453125" style="1" customWidth="1"/>
    <col min="8729" max="8729" width="1.7265625" style="1" customWidth="1"/>
    <col min="8730" max="8740" width="0" style="1" hidden="1" customWidth="1"/>
    <col min="8741" max="8741" width="11.1796875" style="1" customWidth="1"/>
    <col min="8742" max="8743" width="0" style="1" hidden="1" customWidth="1"/>
    <col min="8744" max="8744" width="13" style="1" customWidth="1"/>
    <col min="8745" max="8747" width="0" style="1" hidden="1" customWidth="1"/>
    <col min="8748" max="8748" width="11.453125" style="1"/>
    <col min="8749" max="8749" width="12.453125" style="1" customWidth="1"/>
    <col min="8750" max="8751" width="10.7265625" style="1" customWidth="1"/>
    <col min="8752" max="8752" width="1.81640625" style="1" customWidth="1"/>
    <col min="8753" max="8753" width="2" style="1" customWidth="1"/>
    <col min="8754" max="8776" width="0" style="1" hidden="1" customWidth="1"/>
    <col min="8777" max="8777" width="13" style="1" customWidth="1"/>
    <col min="8778" max="8779" width="12.26953125" style="1" customWidth="1"/>
    <col min="8780" max="8960" width="11.453125" style="1"/>
    <col min="8961" max="8961" width="4.453125" style="1" customWidth="1"/>
    <col min="8962" max="8962" width="26.26953125" style="1" customWidth="1"/>
    <col min="8963" max="8963" width="8.26953125" style="1" customWidth="1"/>
    <col min="8964" max="8964" width="10.26953125" style="1" customWidth="1"/>
    <col min="8965" max="8965" width="11.1796875" style="1" customWidth="1"/>
    <col min="8966" max="8966" width="8.453125" style="1" customWidth="1"/>
    <col min="8967" max="8967" width="10.1796875" style="1" customWidth="1"/>
    <col min="8968" max="8968" width="10.54296875" style="1" customWidth="1"/>
    <col min="8969" max="8969" width="1.453125" style="1" customWidth="1"/>
    <col min="8970" max="8970" width="1.7265625" style="1" customWidth="1"/>
    <col min="8971" max="8976" width="0" style="1" hidden="1" customWidth="1"/>
    <col min="8977" max="8977" width="10.1796875" style="1" customWidth="1"/>
    <col min="8978" max="8981" width="0" style="1" hidden="1" customWidth="1"/>
    <col min="8982" max="8982" width="9.1796875" style="1" customWidth="1"/>
    <col min="8983" max="8983" width="11.90625" style="1" customWidth="1"/>
    <col min="8984" max="8984" width="1.453125" style="1" customWidth="1"/>
    <col min="8985" max="8985" width="1.7265625" style="1" customWidth="1"/>
    <col min="8986" max="8996" width="0" style="1" hidden="1" customWidth="1"/>
    <col min="8997" max="8997" width="11.1796875" style="1" customWidth="1"/>
    <col min="8998" max="8999" width="0" style="1" hidden="1" customWidth="1"/>
    <col min="9000" max="9000" width="13" style="1" customWidth="1"/>
    <col min="9001" max="9003" width="0" style="1" hidden="1" customWidth="1"/>
    <col min="9004" max="9004" width="11.453125" style="1"/>
    <col min="9005" max="9005" width="12.453125" style="1" customWidth="1"/>
    <col min="9006" max="9007" width="10.7265625" style="1" customWidth="1"/>
    <col min="9008" max="9008" width="1.81640625" style="1" customWidth="1"/>
    <col min="9009" max="9009" width="2" style="1" customWidth="1"/>
    <col min="9010" max="9032" width="0" style="1" hidden="1" customWidth="1"/>
    <col min="9033" max="9033" width="13" style="1" customWidth="1"/>
    <col min="9034" max="9035" width="12.26953125" style="1" customWidth="1"/>
    <col min="9036" max="9216" width="11.453125" style="1"/>
    <col min="9217" max="9217" width="4.453125" style="1" customWidth="1"/>
    <col min="9218" max="9218" width="26.26953125" style="1" customWidth="1"/>
    <col min="9219" max="9219" width="8.26953125" style="1" customWidth="1"/>
    <col min="9220" max="9220" width="10.26953125" style="1" customWidth="1"/>
    <col min="9221" max="9221" width="11.1796875" style="1" customWidth="1"/>
    <col min="9222" max="9222" width="8.453125" style="1" customWidth="1"/>
    <col min="9223" max="9223" width="10.1796875" style="1" customWidth="1"/>
    <col min="9224" max="9224" width="10.54296875" style="1" customWidth="1"/>
    <col min="9225" max="9225" width="1.453125" style="1" customWidth="1"/>
    <col min="9226" max="9226" width="1.7265625" style="1" customWidth="1"/>
    <col min="9227" max="9232" width="0" style="1" hidden="1" customWidth="1"/>
    <col min="9233" max="9233" width="10.1796875" style="1" customWidth="1"/>
    <col min="9234" max="9237" width="0" style="1" hidden="1" customWidth="1"/>
    <col min="9238" max="9238" width="9.1796875" style="1" customWidth="1"/>
    <col min="9239" max="9239" width="11.90625" style="1" customWidth="1"/>
    <col min="9240" max="9240" width="1.453125" style="1" customWidth="1"/>
    <col min="9241" max="9241" width="1.7265625" style="1" customWidth="1"/>
    <col min="9242" max="9252" width="0" style="1" hidden="1" customWidth="1"/>
    <col min="9253" max="9253" width="11.1796875" style="1" customWidth="1"/>
    <col min="9254" max="9255" width="0" style="1" hidden="1" customWidth="1"/>
    <col min="9256" max="9256" width="13" style="1" customWidth="1"/>
    <col min="9257" max="9259" width="0" style="1" hidden="1" customWidth="1"/>
    <col min="9260" max="9260" width="11.453125" style="1"/>
    <col min="9261" max="9261" width="12.453125" style="1" customWidth="1"/>
    <col min="9262" max="9263" width="10.7265625" style="1" customWidth="1"/>
    <col min="9264" max="9264" width="1.81640625" style="1" customWidth="1"/>
    <col min="9265" max="9265" width="2" style="1" customWidth="1"/>
    <col min="9266" max="9288" width="0" style="1" hidden="1" customWidth="1"/>
    <col min="9289" max="9289" width="13" style="1" customWidth="1"/>
    <col min="9290" max="9291" width="12.26953125" style="1" customWidth="1"/>
    <col min="9292" max="9472" width="11.453125" style="1"/>
    <col min="9473" max="9473" width="4.453125" style="1" customWidth="1"/>
    <col min="9474" max="9474" width="26.26953125" style="1" customWidth="1"/>
    <col min="9475" max="9475" width="8.26953125" style="1" customWidth="1"/>
    <col min="9476" max="9476" width="10.26953125" style="1" customWidth="1"/>
    <col min="9477" max="9477" width="11.1796875" style="1" customWidth="1"/>
    <col min="9478" max="9478" width="8.453125" style="1" customWidth="1"/>
    <col min="9479" max="9479" width="10.1796875" style="1" customWidth="1"/>
    <col min="9480" max="9480" width="10.54296875" style="1" customWidth="1"/>
    <col min="9481" max="9481" width="1.453125" style="1" customWidth="1"/>
    <col min="9482" max="9482" width="1.7265625" style="1" customWidth="1"/>
    <col min="9483" max="9488" width="0" style="1" hidden="1" customWidth="1"/>
    <col min="9489" max="9489" width="10.1796875" style="1" customWidth="1"/>
    <col min="9490" max="9493" width="0" style="1" hidden="1" customWidth="1"/>
    <col min="9494" max="9494" width="9.1796875" style="1" customWidth="1"/>
    <col min="9495" max="9495" width="11.90625" style="1" customWidth="1"/>
    <col min="9496" max="9496" width="1.453125" style="1" customWidth="1"/>
    <col min="9497" max="9497" width="1.7265625" style="1" customWidth="1"/>
    <col min="9498" max="9508" width="0" style="1" hidden="1" customWidth="1"/>
    <col min="9509" max="9509" width="11.1796875" style="1" customWidth="1"/>
    <col min="9510" max="9511" width="0" style="1" hidden="1" customWidth="1"/>
    <col min="9512" max="9512" width="13" style="1" customWidth="1"/>
    <col min="9513" max="9515" width="0" style="1" hidden="1" customWidth="1"/>
    <col min="9516" max="9516" width="11.453125" style="1"/>
    <col min="9517" max="9517" width="12.453125" style="1" customWidth="1"/>
    <col min="9518" max="9519" width="10.7265625" style="1" customWidth="1"/>
    <col min="9520" max="9520" width="1.81640625" style="1" customWidth="1"/>
    <col min="9521" max="9521" width="2" style="1" customWidth="1"/>
    <col min="9522" max="9544" width="0" style="1" hidden="1" customWidth="1"/>
    <col min="9545" max="9545" width="13" style="1" customWidth="1"/>
    <col min="9546" max="9547" width="12.26953125" style="1" customWidth="1"/>
    <col min="9548" max="9728" width="11.453125" style="1"/>
    <col min="9729" max="9729" width="4.453125" style="1" customWidth="1"/>
    <col min="9730" max="9730" width="26.26953125" style="1" customWidth="1"/>
    <col min="9731" max="9731" width="8.26953125" style="1" customWidth="1"/>
    <col min="9732" max="9732" width="10.26953125" style="1" customWidth="1"/>
    <col min="9733" max="9733" width="11.1796875" style="1" customWidth="1"/>
    <col min="9734" max="9734" width="8.453125" style="1" customWidth="1"/>
    <col min="9735" max="9735" width="10.1796875" style="1" customWidth="1"/>
    <col min="9736" max="9736" width="10.54296875" style="1" customWidth="1"/>
    <col min="9737" max="9737" width="1.453125" style="1" customWidth="1"/>
    <col min="9738" max="9738" width="1.7265625" style="1" customWidth="1"/>
    <col min="9739" max="9744" width="0" style="1" hidden="1" customWidth="1"/>
    <col min="9745" max="9745" width="10.1796875" style="1" customWidth="1"/>
    <col min="9746" max="9749" width="0" style="1" hidden="1" customWidth="1"/>
    <col min="9750" max="9750" width="9.1796875" style="1" customWidth="1"/>
    <col min="9751" max="9751" width="11.90625" style="1" customWidth="1"/>
    <col min="9752" max="9752" width="1.453125" style="1" customWidth="1"/>
    <col min="9753" max="9753" width="1.7265625" style="1" customWidth="1"/>
    <col min="9754" max="9764" width="0" style="1" hidden="1" customWidth="1"/>
    <col min="9765" max="9765" width="11.1796875" style="1" customWidth="1"/>
    <col min="9766" max="9767" width="0" style="1" hidden="1" customWidth="1"/>
    <col min="9768" max="9768" width="13" style="1" customWidth="1"/>
    <col min="9769" max="9771" width="0" style="1" hidden="1" customWidth="1"/>
    <col min="9772" max="9772" width="11.453125" style="1"/>
    <col min="9773" max="9773" width="12.453125" style="1" customWidth="1"/>
    <col min="9774" max="9775" width="10.7265625" style="1" customWidth="1"/>
    <col min="9776" max="9776" width="1.81640625" style="1" customWidth="1"/>
    <col min="9777" max="9777" width="2" style="1" customWidth="1"/>
    <col min="9778" max="9800" width="0" style="1" hidden="1" customWidth="1"/>
    <col min="9801" max="9801" width="13" style="1" customWidth="1"/>
    <col min="9802" max="9803" width="12.26953125" style="1" customWidth="1"/>
    <col min="9804" max="9984" width="11.453125" style="1"/>
    <col min="9985" max="9985" width="4.453125" style="1" customWidth="1"/>
    <col min="9986" max="9986" width="26.26953125" style="1" customWidth="1"/>
    <col min="9987" max="9987" width="8.26953125" style="1" customWidth="1"/>
    <col min="9988" max="9988" width="10.26953125" style="1" customWidth="1"/>
    <col min="9989" max="9989" width="11.1796875" style="1" customWidth="1"/>
    <col min="9990" max="9990" width="8.453125" style="1" customWidth="1"/>
    <col min="9991" max="9991" width="10.1796875" style="1" customWidth="1"/>
    <col min="9992" max="9992" width="10.54296875" style="1" customWidth="1"/>
    <col min="9993" max="9993" width="1.453125" style="1" customWidth="1"/>
    <col min="9994" max="9994" width="1.7265625" style="1" customWidth="1"/>
    <col min="9995" max="10000" width="0" style="1" hidden="1" customWidth="1"/>
    <col min="10001" max="10001" width="10.1796875" style="1" customWidth="1"/>
    <col min="10002" max="10005" width="0" style="1" hidden="1" customWidth="1"/>
    <col min="10006" max="10006" width="9.1796875" style="1" customWidth="1"/>
    <col min="10007" max="10007" width="11.90625" style="1" customWidth="1"/>
    <col min="10008" max="10008" width="1.453125" style="1" customWidth="1"/>
    <col min="10009" max="10009" width="1.7265625" style="1" customWidth="1"/>
    <col min="10010" max="10020" width="0" style="1" hidden="1" customWidth="1"/>
    <col min="10021" max="10021" width="11.1796875" style="1" customWidth="1"/>
    <col min="10022" max="10023" width="0" style="1" hidden="1" customWidth="1"/>
    <col min="10024" max="10024" width="13" style="1" customWidth="1"/>
    <col min="10025" max="10027" width="0" style="1" hidden="1" customWidth="1"/>
    <col min="10028" max="10028" width="11.453125" style="1"/>
    <col min="10029" max="10029" width="12.453125" style="1" customWidth="1"/>
    <col min="10030" max="10031" width="10.7265625" style="1" customWidth="1"/>
    <col min="10032" max="10032" width="1.81640625" style="1" customWidth="1"/>
    <col min="10033" max="10033" width="2" style="1" customWidth="1"/>
    <col min="10034" max="10056" width="0" style="1" hidden="1" customWidth="1"/>
    <col min="10057" max="10057" width="13" style="1" customWidth="1"/>
    <col min="10058" max="10059" width="12.26953125" style="1" customWidth="1"/>
    <col min="10060" max="10240" width="11.453125" style="1"/>
    <col min="10241" max="10241" width="4.453125" style="1" customWidth="1"/>
    <col min="10242" max="10242" width="26.26953125" style="1" customWidth="1"/>
    <col min="10243" max="10243" width="8.26953125" style="1" customWidth="1"/>
    <col min="10244" max="10244" width="10.26953125" style="1" customWidth="1"/>
    <col min="10245" max="10245" width="11.1796875" style="1" customWidth="1"/>
    <col min="10246" max="10246" width="8.453125" style="1" customWidth="1"/>
    <col min="10247" max="10247" width="10.1796875" style="1" customWidth="1"/>
    <col min="10248" max="10248" width="10.54296875" style="1" customWidth="1"/>
    <col min="10249" max="10249" width="1.453125" style="1" customWidth="1"/>
    <col min="10250" max="10250" width="1.7265625" style="1" customWidth="1"/>
    <col min="10251" max="10256" width="0" style="1" hidden="1" customWidth="1"/>
    <col min="10257" max="10257" width="10.1796875" style="1" customWidth="1"/>
    <col min="10258" max="10261" width="0" style="1" hidden="1" customWidth="1"/>
    <col min="10262" max="10262" width="9.1796875" style="1" customWidth="1"/>
    <col min="10263" max="10263" width="11.90625" style="1" customWidth="1"/>
    <col min="10264" max="10264" width="1.453125" style="1" customWidth="1"/>
    <col min="10265" max="10265" width="1.7265625" style="1" customWidth="1"/>
    <col min="10266" max="10276" width="0" style="1" hidden="1" customWidth="1"/>
    <col min="10277" max="10277" width="11.1796875" style="1" customWidth="1"/>
    <col min="10278" max="10279" width="0" style="1" hidden="1" customWidth="1"/>
    <col min="10280" max="10280" width="13" style="1" customWidth="1"/>
    <col min="10281" max="10283" width="0" style="1" hidden="1" customWidth="1"/>
    <col min="10284" max="10284" width="11.453125" style="1"/>
    <col min="10285" max="10285" width="12.453125" style="1" customWidth="1"/>
    <col min="10286" max="10287" width="10.7265625" style="1" customWidth="1"/>
    <col min="10288" max="10288" width="1.81640625" style="1" customWidth="1"/>
    <col min="10289" max="10289" width="2" style="1" customWidth="1"/>
    <col min="10290" max="10312" width="0" style="1" hidden="1" customWidth="1"/>
    <col min="10313" max="10313" width="13" style="1" customWidth="1"/>
    <col min="10314" max="10315" width="12.26953125" style="1" customWidth="1"/>
    <col min="10316" max="10496" width="11.453125" style="1"/>
    <col min="10497" max="10497" width="4.453125" style="1" customWidth="1"/>
    <col min="10498" max="10498" width="26.26953125" style="1" customWidth="1"/>
    <col min="10499" max="10499" width="8.26953125" style="1" customWidth="1"/>
    <col min="10500" max="10500" width="10.26953125" style="1" customWidth="1"/>
    <col min="10501" max="10501" width="11.1796875" style="1" customWidth="1"/>
    <col min="10502" max="10502" width="8.453125" style="1" customWidth="1"/>
    <col min="10503" max="10503" width="10.1796875" style="1" customWidth="1"/>
    <col min="10504" max="10504" width="10.54296875" style="1" customWidth="1"/>
    <col min="10505" max="10505" width="1.453125" style="1" customWidth="1"/>
    <col min="10506" max="10506" width="1.7265625" style="1" customWidth="1"/>
    <col min="10507" max="10512" width="0" style="1" hidden="1" customWidth="1"/>
    <col min="10513" max="10513" width="10.1796875" style="1" customWidth="1"/>
    <col min="10514" max="10517" width="0" style="1" hidden="1" customWidth="1"/>
    <col min="10518" max="10518" width="9.1796875" style="1" customWidth="1"/>
    <col min="10519" max="10519" width="11.90625" style="1" customWidth="1"/>
    <col min="10520" max="10520" width="1.453125" style="1" customWidth="1"/>
    <col min="10521" max="10521" width="1.7265625" style="1" customWidth="1"/>
    <col min="10522" max="10532" width="0" style="1" hidden="1" customWidth="1"/>
    <col min="10533" max="10533" width="11.1796875" style="1" customWidth="1"/>
    <col min="10534" max="10535" width="0" style="1" hidden="1" customWidth="1"/>
    <col min="10536" max="10536" width="13" style="1" customWidth="1"/>
    <col min="10537" max="10539" width="0" style="1" hidden="1" customWidth="1"/>
    <col min="10540" max="10540" width="11.453125" style="1"/>
    <col min="10541" max="10541" width="12.453125" style="1" customWidth="1"/>
    <col min="10542" max="10543" width="10.7265625" style="1" customWidth="1"/>
    <col min="10544" max="10544" width="1.81640625" style="1" customWidth="1"/>
    <col min="10545" max="10545" width="2" style="1" customWidth="1"/>
    <col min="10546" max="10568" width="0" style="1" hidden="1" customWidth="1"/>
    <col min="10569" max="10569" width="13" style="1" customWidth="1"/>
    <col min="10570" max="10571" width="12.26953125" style="1" customWidth="1"/>
    <col min="10572" max="10752" width="11.453125" style="1"/>
    <col min="10753" max="10753" width="4.453125" style="1" customWidth="1"/>
    <col min="10754" max="10754" width="26.26953125" style="1" customWidth="1"/>
    <col min="10755" max="10755" width="8.26953125" style="1" customWidth="1"/>
    <col min="10756" max="10756" width="10.26953125" style="1" customWidth="1"/>
    <col min="10757" max="10757" width="11.1796875" style="1" customWidth="1"/>
    <col min="10758" max="10758" width="8.453125" style="1" customWidth="1"/>
    <col min="10759" max="10759" width="10.1796875" style="1" customWidth="1"/>
    <col min="10760" max="10760" width="10.54296875" style="1" customWidth="1"/>
    <col min="10761" max="10761" width="1.453125" style="1" customWidth="1"/>
    <col min="10762" max="10762" width="1.7265625" style="1" customWidth="1"/>
    <col min="10763" max="10768" width="0" style="1" hidden="1" customWidth="1"/>
    <col min="10769" max="10769" width="10.1796875" style="1" customWidth="1"/>
    <col min="10770" max="10773" width="0" style="1" hidden="1" customWidth="1"/>
    <col min="10774" max="10774" width="9.1796875" style="1" customWidth="1"/>
    <col min="10775" max="10775" width="11.90625" style="1" customWidth="1"/>
    <col min="10776" max="10776" width="1.453125" style="1" customWidth="1"/>
    <col min="10777" max="10777" width="1.7265625" style="1" customWidth="1"/>
    <col min="10778" max="10788" width="0" style="1" hidden="1" customWidth="1"/>
    <col min="10789" max="10789" width="11.1796875" style="1" customWidth="1"/>
    <col min="10790" max="10791" width="0" style="1" hidden="1" customWidth="1"/>
    <col min="10792" max="10792" width="13" style="1" customWidth="1"/>
    <col min="10793" max="10795" width="0" style="1" hidden="1" customWidth="1"/>
    <col min="10796" max="10796" width="11.453125" style="1"/>
    <col min="10797" max="10797" width="12.453125" style="1" customWidth="1"/>
    <col min="10798" max="10799" width="10.7265625" style="1" customWidth="1"/>
    <col min="10800" max="10800" width="1.81640625" style="1" customWidth="1"/>
    <col min="10801" max="10801" width="2" style="1" customWidth="1"/>
    <col min="10802" max="10824" width="0" style="1" hidden="1" customWidth="1"/>
    <col min="10825" max="10825" width="13" style="1" customWidth="1"/>
    <col min="10826" max="10827" width="12.26953125" style="1" customWidth="1"/>
    <col min="10828" max="11008" width="11.453125" style="1"/>
    <col min="11009" max="11009" width="4.453125" style="1" customWidth="1"/>
    <col min="11010" max="11010" width="26.26953125" style="1" customWidth="1"/>
    <col min="11011" max="11011" width="8.26953125" style="1" customWidth="1"/>
    <col min="11012" max="11012" width="10.26953125" style="1" customWidth="1"/>
    <col min="11013" max="11013" width="11.1796875" style="1" customWidth="1"/>
    <col min="11014" max="11014" width="8.453125" style="1" customWidth="1"/>
    <col min="11015" max="11015" width="10.1796875" style="1" customWidth="1"/>
    <col min="11016" max="11016" width="10.54296875" style="1" customWidth="1"/>
    <col min="11017" max="11017" width="1.453125" style="1" customWidth="1"/>
    <col min="11018" max="11018" width="1.7265625" style="1" customWidth="1"/>
    <col min="11019" max="11024" width="0" style="1" hidden="1" customWidth="1"/>
    <col min="11025" max="11025" width="10.1796875" style="1" customWidth="1"/>
    <col min="11026" max="11029" width="0" style="1" hidden="1" customWidth="1"/>
    <col min="11030" max="11030" width="9.1796875" style="1" customWidth="1"/>
    <col min="11031" max="11031" width="11.90625" style="1" customWidth="1"/>
    <col min="11032" max="11032" width="1.453125" style="1" customWidth="1"/>
    <col min="11033" max="11033" width="1.7265625" style="1" customWidth="1"/>
    <col min="11034" max="11044" width="0" style="1" hidden="1" customWidth="1"/>
    <col min="11045" max="11045" width="11.1796875" style="1" customWidth="1"/>
    <col min="11046" max="11047" width="0" style="1" hidden="1" customWidth="1"/>
    <col min="11048" max="11048" width="13" style="1" customWidth="1"/>
    <col min="11049" max="11051" width="0" style="1" hidden="1" customWidth="1"/>
    <col min="11052" max="11052" width="11.453125" style="1"/>
    <col min="11053" max="11053" width="12.453125" style="1" customWidth="1"/>
    <col min="11054" max="11055" width="10.7265625" style="1" customWidth="1"/>
    <col min="11056" max="11056" width="1.81640625" style="1" customWidth="1"/>
    <col min="11057" max="11057" width="2" style="1" customWidth="1"/>
    <col min="11058" max="11080" width="0" style="1" hidden="1" customWidth="1"/>
    <col min="11081" max="11081" width="13" style="1" customWidth="1"/>
    <col min="11082" max="11083" width="12.26953125" style="1" customWidth="1"/>
    <col min="11084" max="11264" width="11.453125" style="1"/>
    <col min="11265" max="11265" width="4.453125" style="1" customWidth="1"/>
    <col min="11266" max="11266" width="26.26953125" style="1" customWidth="1"/>
    <col min="11267" max="11267" width="8.26953125" style="1" customWidth="1"/>
    <col min="11268" max="11268" width="10.26953125" style="1" customWidth="1"/>
    <col min="11269" max="11269" width="11.1796875" style="1" customWidth="1"/>
    <col min="11270" max="11270" width="8.453125" style="1" customWidth="1"/>
    <col min="11271" max="11271" width="10.1796875" style="1" customWidth="1"/>
    <col min="11272" max="11272" width="10.54296875" style="1" customWidth="1"/>
    <col min="11273" max="11273" width="1.453125" style="1" customWidth="1"/>
    <col min="11274" max="11274" width="1.7265625" style="1" customWidth="1"/>
    <col min="11275" max="11280" width="0" style="1" hidden="1" customWidth="1"/>
    <col min="11281" max="11281" width="10.1796875" style="1" customWidth="1"/>
    <col min="11282" max="11285" width="0" style="1" hidden="1" customWidth="1"/>
    <col min="11286" max="11286" width="9.1796875" style="1" customWidth="1"/>
    <col min="11287" max="11287" width="11.90625" style="1" customWidth="1"/>
    <col min="11288" max="11288" width="1.453125" style="1" customWidth="1"/>
    <col min="11289" max="11289" width="1.7265625" style="1" customWidth="1"/>
    <col min="11290" max="11300" width="0" style="1" hidden="1" customWidth="1"/>
    <col min="11301" max="11301" width="11.1796875" style="1" customWidth="1"/>
    <col min="11302" max="11303" width="0" style="1" hidden="1" customWidth="1"/>
    <col min="11304" max="11304" width="13" style="1" customWidth="1"/>
    <col min="11305" max="11307" width="0" style="1" hidden="1" customWidth="1"/>
    <col min="11308" max="11308" width="11.453125" style="1"/>
    <col min="11309" max="11309" width="12.453125" style="1" customWidth="1"/>
    <col min="11310" max="11311" width="10.7265625" style="1" customWidth="1"/>
    <col min="11312" max="11312" width="1.81640625" style="1" customWidth="1"/>
    <col min="11313" max="11313" width="2" style="1" customWidth="1"/>
    <col min="11314" max="11336" width="0" style="1" hidden="1" customWidth="1"/>
    <col min="11337" max="11337" width="13" style="1" customWidth="1"/>
    <col min="11338" max="11339" width="12.26953125" style="1" customWidth="1"/>
    <col min="11340" max="11520" width="11.453125" style="1"/>
    <col min="11521" max="11521" width="4.453125" style="1" customWidth="1"/>
    <col min="11522" max="11522" width="26.26953125" style="1" customWidth="1"/>
    <col min="11523" max="11523" width="8.26953125" style="1" customWidth="1"/>
    <col min="11524" max="11524" width="10.26953125" style="1" customWidth="1"/>
    <col min="11525" max="11525" width="11.1796875" style="1" customWidth="1"/>
    <col min="11526" max="11526" width="8.453125" style="1" customWidth="1"/>
    <col min="11527" max="11527" width="10.1796875" style="1" customWidth="1"/>
    <col min="11528" max="11528" width="10.54296875" style="1" customWidth="1"/>
    <col min="11529" max="11529" width="1.453125" style="1" customWidth="1"/>
    <col min="11530" max="11530" width="1.7265625" style="1" customWidth="1"/>
    <col min="11531" max="11536" width="0" style="1" hidden="1" customWidth="1"/>
    <col min="11537" max="11537" width="10.1796875" style="1" customWidth="1"/>
    <col min="11538" max="11541" width="0" style="1" hidden="1" customWidth="1"/>
    <col min="11542" max="11542" width="9.1796875" style="1" customWidth="1"/>
    <col min="11543" max="11543" width="11.90625" style="1" customWidth="1"/>
    <col min="11544" max="11544" width="1.453125" style="1" customWidth="1"/>
    <col min="11545" max="11545" width="1.7265625" style="1" customWidth="1"/>
    <col min="11546" max="11556" width="0" style="1" hidden="1" customWidth="1"/>
    <col min="11557" max="11557" width="11.1796875" style="1" customWidth="1"/>
    <col min="11558" max="11559" width="0" style="1" hidden="1" customWidth="1"/>
    <col min="11560" max="11560" width="13" style="1" customWidth="1"/>
    <col min="11561" max="11563" width="0" style="1" hidden="1" customWidth="1"/>
    <col min="11564" max="11564" width="11.453125" style="1"/>
    <col min="11565" max="11565" width="12.453125" style="1" customWidth="1"/>
    <col min="11566" max="11567" width="10.7265625" style="1" customWidth="1"/>
    <col min="11568" max="11568" width="1.81640625" style="1" customWidth="1"/>
    <col min="11569" max="11569" width="2" style="1" customWidth="1"/>
    <col min="11570" max="11592" width="0" style="1" hidden="1" customWidth="1"/>
    <col min="11593" max="11593" width="13" style="1" customWidth="1"/>
    <col min="11594" max="11595" width="12.26953125" style="1" customWidth="1"/>
    <col min="11596" max="11776" width="11.453125" style="1"/>
    <col min="11777" max="11777" width="4.453125" style="1" customWidth="1"/>
    <col min="11778" max="11778" width="26.26953125" style="1" customWidth="1"/>
    <col min="11779" max="11779" width="8.26953125" style="1" customWidth="1"/>
    <col min="11780" max="11780" width="10.26953125" style="1" customWidth="1"/>
    <col min="11781" max="11781" width="11.1796875" style="1" customWidth="1"/>
    <col min="11782" max="11782" width="8.453125" style="1" customWidth="1"/>
    <col min="11783" max="11783" width="10.1796875" style="1" customWidth="1"/>
    <col min="11784" max="11784" width="10.54296875" style="1" customWidth="1"/>
    <col min="11785" max="11785" width="1.453125" style="1" customWidth="1"/>
    <col min="11786" max="11786" width="1.7265625" style="1" customWidth="1"/>
    <col min="11787" max="11792" width="0" style="1" hidden="1" customWidth="1"/>
    <col min="11793" max="11793" width="10.1796875" style="1" customWidth="1"/>
    <col min="11794" max="11797" width="0" style="1" hidden="1" customWidth="1"/>
    <col min="11798" max="11798" width="9.1796875" style="1" customWidth="1"/>
    <col min="11799" max="11799" width="11.90625" style="1" customWidth="1"/>
    <col min="11800" max="11800" width="1.453125" style="1" customWidth="1"/>
    <col min="11801" max="11801" width="1.7265625" style="1" customWidth="1"/>
    <col min="11802" max="11812" width="0" style="1" hidden="1" customWidth="1"/>
    <col min="11813" max="11813" width="11.1796875" style="1" customWidth="1"/>
    <col min="11814" max="11815" width="0" style="1" hidden="1" customWidth="1"/>
    <col min="11816" max="11816" width="13" style="1" customWidth="1"/>
    <col min="11817" max="11819" width="0" style="1" hidden="1" customWidth="1"/>
    <col min="11820" max="11820" width="11.453125" style="1"/>
    <col min="11821" max="11821" width="12.453125" style="1" customWidth="1"/>
    <col min="11822" max="11823" width="10.7265625" style="1" customWidth="1"/>
    <col min="11824" max="11824" width="1.81640625" style="1" customWidth="1"/>
    <col min="11825" max="11825" width="2" style="1" customWidth="1"/>
    <col min="11826" max="11848" width="0" style="1" hidden="1" customWidth="1"/>
    <col min="11849" max="11849" width="13" style="1" customWidth="1"/>
    <col min="11850" max="11851" width="12.26953125" style="1" customWidth="1"/>
    <col min="11852" max="12032" width="11.453125" style="1"/>
    <col min="12033" max="12033" width="4.453125" style="1" customWidth="1"/>
    <col min="12034" max="12034" width="26.26953125" style="1" customWidth="1"/>
    <col min="12035" max="12035" width="8.26953125" style="1" customWidth="1"/>
    <col min="12036" max="12036" width="10.26953125" style="1" customWidth="1"/>
    <col min="12037" max="12037" width="11.1796875" style="1" customWidth="1"/>
    <col min="12038" max="12038" width="8.453125" style="1" customWidth="1"/>
    <col min="12039" max="12039" width="10.1796875" style="1" customWidth="1"/>
    <col min="12040" max="12040" width="10.54296875" style="1" customWidth="1"/>
    <col min="12041" max="12041" width="1.453125" style="1" customWidth="1"/>
    <col min="12042" max="12042" width="1.7265625" style="1" customWidth="1"/>
    <col min="12043" max="12048" width="0" style="1" hidden="1" customWidth="1"/>
    <col min="12049" max="12049" width="10.1796875" style="1" customWidth="1"/>
    <col min="12050" max="12053" width="0" style="1" hidden="1" customWidth="1"/>
    <col min="12054" max="12054" width="9.1796875" style="1" customWidth="1"/>
    <col min="12055" max="12055" width="11.90625" style="1" customWidth="1"/>
    <col min="12056" max="12056" width="1.453125" style="1" customWidth="1"/>
    <col min="12057" max="12057" width="1.7265625" style="1" customWidth="1"/>
    <col min="12058" max="12068" width="0" style="1" hidden="1" customWidth="1"/>
    <col min="12069" max="12069" width="11.1796875" style="1" customWidth="1"/>
    <col min="12070" max="12071" width="0" style="1" hidden="1" customWidth="1"/>
    <col min="12072" max="12072" width="13" style="1" customWidth="1"/>
    <col min="12073" max="12075" width="0" style="1" hidden="1" customWidth="1"/>
    <col min="12076" max="12076" width="11.453125" style="1"/>
    <col min="12077" max="12077" width="12.453125" style="1" customWidth="1"/>
    <col min="12078" max="12079" width="10.7265625" style="1" customWidth="1"/>
    <col min="12080" max="12080" width="1.81640625" style="1" customWidth="1"/>
    <col min="12081" max="12081" width="2" style="1" customWidth="1"/>
    <col min="12082" max="12104" width="0" style="1" hidden="1" customWidth="1"/>
    <col min="12105" max="12105" width="13" style="1" customWidth="1"/>
    <col min="12106" max="12107" width="12.26953125" style="1" customWidth="1"/>
    <col min="12108" max="12288" width="11.453125" style="1"/>
    <col min="12289" max="12289" width="4.453125" style="1" customWidth="1"/>
    <col min="12290" max="12290" width="26.26953125" style="1" customWidth="1"/>
    <col min="12291" max="12291" width="8.26953125" style="1" customWidth="1"/>
    <col min="12292" max="12292" width="10.26953125" style="1" customWidth="1"/>
    <col min="12293" max="12293" width="11.1796875" style="1" customWidth="1"/>
    <col min="12294" max="12294" width="8.453125" style="1" customWidth="1"/>
    <col min="12295" max="12295" width="10.1796875" style="1" customWidth="1"/>
    <col min="12296" max="12296" width="10.54296875" style="1" customWidth="1"/>
    <col min="12297" max="12297" width="1.453125" style="1" customWidth="1"/>
    <col min="12298" max="12298" width="1.7265625" style="1" customWidth="1"/>
    <col min="12299" max="12304" width="0" style="1" hidden="1" customWidth="1"/>
    <col min="12305" max="12305" width="10.1796875" style="1" customWidth="1"/>
    <col min="12306" max="12309" width="0" style="1" hidden="1" customWidth="1"/>
    <col min="12310" max="12310" width="9.1796875" style="1" customWidth="1"/>
    <col min="12311" max="12311" width="11.90625" style="1" customWidth="1"/>
    <col min="12312" max="12312" width="1.453125" style="1" customWidth="1"/>
    <col min="12313" max="12313" width="1.7265625" style="1" customWidth="1"/>
    <col min="12314" max="12324" width="0" style="1" hidden="1" customWidth="1"/>
    <col min="12325" max="12325" width="11.1796875" style="1" customWidth="1"/>
    <col min="12326" max="12327" width="0" style="1" hidden="1" customWidth="1"/>
    <col min="12328" max="12328" width="13" style="1" customWidth="1"/>
    <col min="12329" max="12331" width="0" style="1" hidden="1" customWidth="1"/>
    <col min="12332" max="12332" width="11.453125" style="1"/>
    <col min="12333" max="12333" width="12.453125" style="1" customWidth="1"/>
    <col min="12334" max="12335" width="10.7265625" style="1" customWidth="1"/>
    <col min="12336" max="12336" width="1.81640625" style="1" customWidth="1"/>
    <col min="12337" max="12337" width="2" style="1" customWidth="1"/>
    <col min="12338" max="12360" width="0" style="1" hidden="1" customWidth="1"/>
    <col min="12361" max="12361" width="13" style="1" customWidth="1"/>
    <col min="12362" max="12363" width="12.26953125" style="1" customWidth="1"/>
    <col min="12364" max="12544" width="11.453125" style="1"/>
    <col min="12545" max="12545" width="4.453125" style="1" customWidth="1"/>
    <col min="12546" max="12546" width="26.26953125" style="1" customWidth="1"/>
    <col min="12547" max="12547" width="8.26953125" style="1" customWidth="1"/>
    <col min="12548" max="12548" width="10.26953125" style="1" customWidth="1"/>
    <col min="12549" max="12549" width="11.1796875" style="1" customWidth="1"/>
    <col min="12550" max="12550" width="8.453125" style="1" customWidth="1"/>
    <col min="12551" max="12551" width="10.1796875" style="1" customWidth="1"/>
    <col min="12552" max="12552" width="10.54296875" style="1" customWidth="1"/>
    <col min="12553" max="12553" width="1.453125" style="1" customWidth="1"/>
    <col min="12554" max="12554" width="1.7265625" style="1" customWidth="1"/>
    <col min="12555" max="12560" width="0" style="1" hidden="1" customWidth="1"/>
    <col min="12561" max="12561" width="10.1796875" style="1" customWidth="1"/>
    <col min="12562" max="12565" width="0" style="1" hidden="1" customWidth="1"/>
    <col min="12566" max="12566" width="9.1796875" style="1" customWidth="1"/>
    <col min="12567" max="12567" width="11.90625" style="1" customWidth="1"/>
    <col min="12568" max="12568" width="1.453125" style="1" customWidth="1"/>
    <col min="12569" max="12569" width="1.7265625" style="1" customWidth="1"/>
    <col min="12570" max="12580" width="0" style="1" hidden="1" customWidth="1"/>
    <col min="12581" max="12581" width="11.1796875" style="1" customWidth="1"/>
    <col min="12582" max="12583" width="0" style="1" hidden="1" customWidth="1"/>
    <col min="12584" max="12584" width="13" style="1" customWidth="1"/>
    <col min="12585" max="12587" width="0" style="1" hidden="1" customWidth="1"/>
    <col min="12588" max="12588" width="11.453125" style="1"/>
    <col min="12589" max="12589" width="12.453125" style="1" customWidth="1"/>
    <col min="12590" max="12591" width="10.7265625" style="1" customWidth="1"/>
    <col min="12592" max="12592" width="1.81640625" style="1" customWidth="1"/>
    <col min="12593" max="12593" width="2" style="1" customWidth="1"/>
    <col min="12594" max="12616" width="0" style="1" hidden="1" customWidth="1"/>
    <col min="12617" max="12617" width="13" style="1" customWidth="1"/>
    <col min="12618" max="12619" width="12.26953125" style="1" customWidth="1"/>
    <col min="12620" max="12800" width="11.453125" style="1"/>
    <col min="12801" max="12801" width="4.453125" style="1" customWidth="1"/>
    <col min="12802" max="12802" width="26.26953125" style="1" customWidth="1"/>
    <col min="12803" max="12803" width="8.26953125" style="1" customWidth="1"/>
    <col min="12804" max="12804" width="10.26953125" style="1" customWidth="1"/>
    <col min="12805" max="12805" width="11.1796875" style="1" customWidth="1"/>
    <col min="12806" max="12806" width="8.453125" style="1" customWidth="1"/>
    <col min="12807" max="12807" width="10.1796875" style="1" customWidth="1"/>
    <col min="12808" max="12808" width="10.54296875" style="1" customWidth="1"/>
    <col min="12809" max="12809" width="1.453125" style="1" customWidth="1"/>
    <col min="12810" max="12810" width="1.7265625" style="1" customWidth="1"/>
    <col min="12811" max="12816" width="0" style="1" hidden="1" customWidth="1"/>
    <col min="12817" max="12817" width="10.1796875" style="1" customWidth="1"/>
    <col min="12818" max="12821" width="0" style="1" hidden="1" customWidth="1"/>
    <col min="12822" max="12822" width="9.1796875" style="1" customWidth="1"/>
    <col min="12823" max="12823" width="11.90625" style="1" customWidth="1"/>
    <col min="12824" max="12824" width="1.453125" style="1" customWidth="1"/>
    <col min="12825" max="12825" width="1.7265625" style="1" customWidth="1"/>
    <col min="12826" max="12836" width="0" style="1" hidden="1" customWidth="1"/>
    <col min="12837" max="12837" width="11.1796875" style="1" customWidth="1"/>
    <col min="12838" max="12839" width="0" style="1" hidden="1" customWidth="1"/>
    <col min="12840" max="12840" width="13" style="1" customWidth="1"/>
    <col min="12841" max="12843" width="0" style="1" hidden="1" customWidth="1"/>
    <col min="12844" max="12844" width="11.453125" style="1"/>
    <col min="12845" max="12845" width="12.453125" style="1" customWidth="1"/>
    <col min="12846" max="12847" width="10.7265625" style="1" customWidth="1"/>
    <col min="12848" max="12848" width="1.81640625" style="1" customWidth="1"/>
    <col min="12849" max="12849" width="2" style="1" customWidth="1"/>
    <col min="12850" max="12872" width="0" style="1" hidden="1" customWidth="1"/>
    <col min="12873" max="12873" width="13" style="1" customWidth="1"/>
    <col min="12874" max="12875" width="12.26953125" style="1" customWidth="1"/>
    <col min="12876" max="13056" width="11.453125" style="1"/>
    <col min="13057" max="13057" width="4.453125" style="1" customWidth="1"/>
    <col min="13058" max="13058" width="26.26953125" style="1" customWidth="1"/>
    <col min="13059" max="13059" width="8.26953125" style="1" customWidth="1"/>
    <col min="13060" max="13060" width="10.26953125" style="1" customWidth="1"/>
    <col min="13061" max="13061" width="11.1796875" style="1" customWidth="1"/>
    <col min="13062" max="13062" width="8.453125" style="1" customWidth="1"/>
    <col min="13063" max="13063" width="10.1796875" style="1" customWidth="1"/>
    <col min="13064" max="13064" width="10.54296875" style="1" customWidth="1"/>
    <col min="13065" max="13065" width="1.453125" style="1" customWidth="1"/>
    <col min="13066" max="13066" width="1.7265625" style="1" customWidth="1"/>
    <col min="13067" max="13072" width="0" style="1" hidden="1" customWidth="1"/>
    <col min="13073" max="13073" width="10.1796875" style="1" customWidth="1"/>
    <col min="13074" max="13077" width="0" style="1" hidden="1" customWidth="1"/>
    <col min="13078" max="13078" width="9.1796875" style="1" customWidth="1"/>
    <col min="13079" max="13079" width="11.90625" style="1" customWidth="1"/>
    <col min="13080" max="13080" width="1.453125" style="1" customWidth="1"/>
    <col min="13081" max="13081" width="1.7265625" style="1" customWidth="1"/>
    <col min="13082" max="13092" width="0" style="1" hidden="1" customWidth="1"/>
    <col min="13093" max="13093" width="11.1796875" style="1" customWidth="1"/>
    <col min="13094" max="13095" width="0" style="1" hidden="1" customWidth="1"/>
    <col min="13096" max="13096" width="13" style="1" customWidth="1"/>
    <col min="13097" max="13099" width="0" style="1" hidden="1" customWidth="1"/>
    <col min="13100" max="13100" width="11.453125" style="1"/>
    <col min="13101" max="13101" width="12.453125" style="1" customWidth="1"/>
    <col min="13102" max="13103" width="10.7265625" style="1" customWidth="1"/>
    <col min="13104" max="13104" width="1.81640625" style="1" customWidth="1"/>
    <col min="13105" max="13105" width="2" style="1" customWidth="1"/>
    <col min="13106" max="13128" width="0" style="1" hidden="1" customWidth="1"/>
    <col min="13129" max="13129" width="13" style="1" customWidth="1"/>
    <col min="13130" max="13131" width="12.26953125" style="1" customWidth="1"/>
    <col min="13132" max="13312" width="11.453125" style="1"/>
    <col min="13313" max="13313" width="4.453125" style="1" customWidth="1"/>
    <col min="13314" max="13314" width="26.26953125" style="1" customWidth="1"/>
    <col min="13315" max="13315" width="8.26953125" style="1" customWidth="1"/>
    <col min="13316" max="13316" width="10.26953125" style="1" customWidth="1"/>
    <col min="13317" max="13317" width="11.1796875" style="1" customWidth="1"/>
    <col min="13318" max="13318" width="8.453125" style="1" customWidth="1"/>
    <col min="13319" max="13319" width="10.1796875" style="1" customWidth="1"/>
    <col min="13320" max="13320" width="10.54296875" style="1" customWidth="1"/>
    <col min="13321" max="13321" width="1.453125" style="1" customWidth="1"/>
    <col min="13322" max="13322" width="1.7265625" style="1" customWidth="1"/>
    <col min="13323" max="13328" width="0" style="1" hidden="1" customWidth="1"/>
    <col min="13329" max="13329" width="10.1796875" style="1" customWidth="1"/>
    <col min="13330" max="13333" width="0" style="1" hidden="1" customWidth="1"/>
    <col min="13334" max="13334" width="9.1796875" style="1" customWidth="1"/>
    <col min="13335" max="13335" width="11.90625" style="1" customWidth="1"/>
    <col min="13336" max="13336" width="1.453125" style="1" customWidth="1"/>
    <col min="13337" max="13337" width="1.7265625" style="1" customWidth="1"/>
    <col min="13338" max="13348" width="0" style="1" hidden="1" customWidth="1"/>
    <col min="13349" max="13349" width="11.1796875" style="1" customWidth="1"/>
    <col min="13350" max="13351" width="0" style="1" hidden="1" customWidth="1"/>
    <col min="13352" max="13352" width="13" style="1" customWidth="1"/>
    <col min="13353" max="13355" width="0" style="1" hidden="1" customWidth="1"/>
    <col min="13356" max="13356" width="11.453125" style="1"/>
    <col min="13357" max="13357" width="12.453125" style="1" customWidth="1"/>
    <col min="13358" max="13359" width="10.7265625" style="1" customWidth="1"/>
    <col min="13360" max="13360" width="1.81640625" style="1" customWidth="1"/>
    <col min="13361" max="13361" width="2" style="1" customWidth="1"/>
    <col min="13362" max="13384" width="0" style="1" hidden="1" customWidth="1"/>
    <col min="13385" max="13385" width="13" style="1" customWidth="1"/>
    <col min="13386" max="13387" width="12.26953125" style="1" customWidth="1"/>
    <col min="13388" max="13568" width="11.453125" style="1"/>
    <col min="13569" max="13569" width="4.453125" style="1" customWidth="1"/>
    <col min="13570" max="13570" width="26.26953125" style="1" customWidth="1"/>
    <col min="13571" max="13571" width="8.26953125" style="1" customWidth="1"/>
    <col min="13572" max="13572" width="10.26953125" style="1" customWidth="1"/>
    <col min="13573" max="13573" width="11.1796875" style="1" customWidth="1"/>
    <col min="13574" max="13574" width="8.453125" style="1" customWidth="1"/>
    <col min="13575" max="13575" width="10.1796875" style="1" customWidth="1"/>
    <col min="13576" max="13576" width="10.54296875" style="1" customWidth="1"/>
    <col min="13577" max="13577" width="1.453125" style="1" customWidth="1"/>
    <col min="13578" max="13578" width="1.7265625" style="1" customWidth="1"/>
    <col min="13579" max="13584" width="0" style="1" hidden="1" customWidth="1"/>
    <col min="13585" max="13585" width="10.1796875" style="1" customWidth="1"/>
    <col min="13586" max="13589" width="0" style="1" hidden="1" customWidth="1"/>
    <col min="13590" max="13590" width="9.1796875" style="1" customWidth="1"/>
    <col min="13591" max="13591" width="11.90625" style="1" customWidth="1"/>
    <col min="13592" max="13592" width="1.453125" style="1" customWidth="1"/>
    <col min="13593" max="13593" width="1.7265625" style="1" customWidth="1"/>
    <col min="13594" max="13604" width="0" style="1" hidden="1" customWidth="1"/>
    <col min="13605" max="13605" width="11.1796875" style="1" customWidth="1"/>
    <col min="13606" max="13607" width="0" style="1" hidden="1" customWidth="1"/>
    <col min="13608" max="13608" width="13" style="1" customWidth="1"/>
    <col min="13609" max="13611" width="0" style="1" hidden="1" customWidth="1"/>
    <col min="13612" max="13612" width="11.453125" style="1"/>
    <col min="13613" max="13613" width="12.453125" style="1" customWidth="1"/>
    <col min="13614" max="13615" width="10.7265625" style="1" customWidth="1"/>
    <col min="13616" max="13616" width="1.81640625" style="1" customWidth="1"/>
    <col min="13617" max="13617" width="2" style="1" customWidth="1"/>
    <col min="13618" max="13640" width="0" style="1" hidden="1" customWidth="1"/>
    <col min="13641" max="13641" width="13" style="1" customWidth="1"/>
    <col min="13642" max="13643" width="12.26953125" style="1" customWidth="1"/>
    <col min="13644" max="13824" width="11.453125" style="1"/>
    <col min="13825" max="13825" width="4.453125" style="1" customWidth="1"/>
    <col min="13826" max="13826" width="26.26953125" style="1" customWidth="1"/>
    <col min="13827" max="13827" width="8.26953125" style="1" customWidth="1"/>
    <col min="13828" max="13828" width="10.26953125" style="1" customWidth="1"/>
    <col min="13829" max="13829" width="11.1796875" style="1" customWidth="1"/>
    <col min="13830" max="13830" width="8.453125" style="1" customWidth="1"/>
    <col min="13831" max="13831" width="10.1796875" style="1" customWidth="1"/>
    <col min="13832" max="13832" width="10.54296875" style="1" customWidth="1"/>
    <col min="13833" max="13833" width="1.453125" style="1" customWidth="1"/>
    <col min="13834" max="13834" width="1.7265625" style="1" customWidth="1"/>
    <col min="13835" max="13840" width="0" style="1" hidden="1" customWidth="1"/>
    <col min="13841" max="13841" width="10.1796875" style="1" customWidth="1"/>
    <col min="13842" max="13845" width="0" style="1" hidden="1" customWidth="1"/>
    <col min="13846" max="13846" width="9.1796875" style="1" customWidth="1"/>
    <col min="13847" max="13847" width="11.90625" style="1" customWidth="1"/>
    <col min="13848" max="13848" width="1.453125" style="1" customWidth="1"/>
    <col min="13849" max="13849" width="1.7265625" style="1" customWidth="1"/>
    <col min="13850" max="13860" width="0" style="1" hidden="1" customWidth="1"/>
    <col min="13861" max="13861" width="11.1796875" style="1" customWidth="1"/>
    <col min="13862" max="13863" width="0" style="1" hidden="1" customWidth="1"/>
    <col min="13864" max="13864" width="13" style="1" customWidth="1"/>
    <col min="13865" max="13867" width="0" style="1" hidden="1" customWidth="1"/>
    <col min="13868" max="13868" width="11.453125" style="1"/>
    <col min="13869" max="13869" width="12.453125" style="1" customWidth="1"/>
    <col min="13870" max="13871" width="10.7265625" style="1" customWidth="1"/>
    <col min="13872" max="13872" width="1.81640625" style="1" customWidth="1"/>
    <col min="13873" max="13873" width="2" style="1" customWidth="1"/>
    <col min="13874" max="13896" width="0" style="1" hidden="1" customWidth="1"/>
    <col min="13897" max="13897" width="13" style="1" customWidth="1"/>
    <col min="13898" max="13899" width="12.26953125" style="1" customWidth="1"/>
    <col min="13900" max="14080" width="11.453125" style="1"/>
    <col min="14081" max="14081" width="4.453125" style="1" customWidth="1"/>
    <col min="14082" max="14082" width="26.26953125" style="1" customWidth="1"/>
    <col min="14083" max="14083" width="8.26953125" style="1" customWidth="1"/>
    <col min="14084" max="14084" width="10.26953125" style="1" customWidth="1"/>
    <col min="14085" max="14085" width="11.1796875" style="1" customWidth="1"/>
    <col min="14086" max="14086" width="8.453125" style="1" customWidth="1"/>
    <col min="14087" max="14087" width="10.1796875" style="1" customWidth="1"/>
    <col min="14088" max="14088" width="10.54296875" style="1" customWidth="1"/>
    <col min="14089" max="14089" width="1.453125" style="1" customWidth="1"/>
    <col min="14090" max="14090" width="1.7265625" style="1" customWidth="1"/>
    <col min="14091" max="14096" width="0" style="1" hidden="1" customWidth="1"/>
    <col min="14097" max="14097" width="10.1796875" style="1" customWidth="1"/>
    <col min="14098" max="14101" width="0" style="1" hidden="1" customWidth="1"/>
    <col min="14102" max="14102" width="9.1796875" style="1" customWidth="1"/>
    <col min="14103" max="14103" width="11.90625" style="1" customWidth="1"/>
    <col min="14104" max="14104" width="1.453125" style="1" customWidth="1"/>
    <col min="14105" max="14105" width="1.7265625" style="1" customWidth="1"/>
    <col min="14106" max="14116" width="0" style="1" hidden="1" customWidth="1"/>
    <col min="14117" max="14117" width="11.1796875" style="1" customWidth="1"/>
    <col min="14118" max="14119" width="0" style="1" hidden="1" customWidth="1"/>
    <col min="14120" max="14120" width="13" style="1" customWidth="1"/>
    <col min="14121" max="14123" width="0" style="1" hidden="1" customWidth="1"/>
    <col min="14124" max="14124" width="11.453125" style="1"/>
    <col min="14125" max="14125" width="12.453125" style="1" customWidth="1"/>
    <col min="14126" max="14127" width="10.7265625" style="1" customWidth="1"/>
    <col min="14128" max="14128" width="1.81640625" style="1" customWidth="1"/>
    <col min="14129" max="14129" width="2" style="1" customWidth="1"/>
    <col min="14130" max="14152" width="0" style="1" hidden="1" customWidth="1"/>
    <col min="14153" max="14153" width="13" style="1" customWidth="1"/>
    <col min="14154" max="14155" width="12.26953125" style="1" customWidth="1"/>
    <col min="14156" max="14336" width="11.453125" style="1"/>
    <col min="14337" max="14337" width="4.453125" style="1" customWidth="1"/>
    <col min="14338" max="14338" width="26.26953125" style="1" customWidth="1"/>
    <col min="14339" max="14339" width="8.26953125" style="1" customWidth="1"/>
    <col min="14340" max="14340" width="10.26953125" style="1" customWidth="1"/>
    <col min="14341" max="14341" width="11.1796875" style="1" customWidth="1"/>
    <col min="14342" max="14342" width="8.453125" style="1" customWidth="1"/>
    <col min="14343" max="14343" width="10.1796875" style="1" customWidth="1"/>
    <col min="14344" max="14344" width="10.54296875" style="1" customWidth="1"/>
    <col min="14345" max="14345" width="1.453125" style="1" customWidth="1"/>
    <col min="14346" max="14346" width="1.7265625" style="1" customWidth="1"/>
    <col min="14347" max="14352" width="0" style="1" hidden="1" customWidth="1"/>
    <col min="14353" max="14353" width="10.1796875" style="1" customWidth="1"/>
    <col min="14354" max="14357" width="0" style="1" hidden="1" customWidth="1"/>
    <col min="14358" max="14358" width="9.1796875" style="1" customWidth="1"/>
    <col min="14359" max="14359" width="11.90625" style="1" customWidth="1"/>
    <col min="14360" max="14360" width="1.453125" style="1" customWidth="1"/>
    <col min="14361" max="14361" width="1.7265625" style="1" customWidth="1"/>
    <col min="14362" max="14372" width="0" style="1" hidden="1" customWidth="1"/>
    <col min="14373" max="14373" width="11.1796875" style="1" customWidth="1"/>
    <col min="14374" max="14375" width="0" style="1" hidden="1" customWidth="1"/>
    <col min="14376" max="14376" width="13" style="1" customWidth="1"/>
    <col min="14377" max="14379" width="0" style="1" hidden="1" customWidth="1"/>
    <col min="14380" max="14380" width="11.453125" style="1"/>
    <col min="14381" max="14381" width="12.453125" style="1" customWidth="1"/>
    <col min="14382" max="14383" width="10.7265625" style="1" customWidth="1"/>
    <col min="14384" max="14384" width="1.81640625" style="1" customWidth="1"/>
    <col min="14385" max="14385" width="2" style="1" customWidth="1"/>
    <col min="14386" max="14408" width="0" style="1" hidden="1" customWidth="1"/>
    <col min="14409" max="14409" width="13" style="1" customWidth="1"/>
    <col min="14410" max="14411" width="12.26953125" style="1" customWidth="1"/>
    <col min="14412" max="14592" width="11.453125" style="1"/>
    <col min="14593" max="14593" width="4.453125" style="1" customWidth="1"/>
    <col min="14594" max="14594" width="26.26953125" style="1" customWidth="1"/>
    <col min="14595" max="14595" width="8.26953125" style="1" customWidth="1"/>
    <col min="14596" max="14596" width="10.26953125" style="1" customWidth="1"/>
    <col min="14597" max="14597" width="11.1796875" style="1" customWidth="1"/>
    <col min="14598" max="14598" width="8.453125" style="1" customWidth="1"/>
    <col min="14599" max="14599" width="10.1796875" style="1" customWidth="1"/>
    <col min="14600" max="14600" width="10.54296875" style="1" customWidth="1"/>
    <col min="14601" max="14601" width="1.453125" style="1" customWidth="1"/>
    <col min="14602" max="14602" width="1.7265625" style="1" customWidth="1"/>
    <col min="14603" max="14608" width="0" style="1" hidden="1" customWidth="1"/>
    <col min="14609" max="14609" width="10.1796875" style="1" customWidth="1"/>
    <col min="14610" max="14613" width="0" style="1" hidden="1" customWidth="1"/>
    <col min="14614" max="14614" width="9.1796875" style="1" customWidth="1"/>
    <col min="14615" max="14615" width="11.90625" style="1" customWidth="1"/>
    <col min="14616" max="14616" width="1.453125" style="1" customWidth="1"/>
    <col min="14617" max="14617" width="1.7265625" style="1" customWidth="1"/>
    <col min="14618" max="14628" width="0" style="1" hidden="1" customWidth="1"/>
    <col min="14629" max="14629" width="11.1796875" style="1" customWidth="1"/>
    <col min="14630" max="14631" width="0" style="1" hidden="1" customWidth="1"/>
    <col min="14632" max="14632" width="13" style="1" customWidth="1"/>
    <col min="14633" max="14635" width="0" style="1" hidden="1" customWidth="1"/>
    <col min="14636" max="14636" width="11.453125" style="1"/>
    <col min="14637" max="14637" width="12.453125" style="1" customWidth="1"/>
    <col min="14638" max="14639" width="10.7265625" style="1" customWidth="1"/>
    <col min="14640" max="14640" width="1.81640625" style="1" customWidth="1"/>
    <col min="14641" max="14641" width="2" style="1" customWidth="1"/>
    <col min="14642" max="14664" width="0" style="1" hidden="1" customWidth="1"/>
    <col min="14665" max="14665" width="13" style="1" customWidth="1"/>
    <col min="14666" max="14667" width="12.26953125" style="1" customWidth="1"/>
    <col min="14668" max="14848" width="11.453125" style="1"/>
    <col min="14849" max="14849" width="4.453125" style="1" customWidth="1"/>
    <col min="14850" max="14850" width="26.26953125" style="1" customWidth="1"/>
    <col min="14851" max="14851" width="8.26953125" style="1" customWidth="1"/>
    <col min="14852" max="14852" width="10.26953125" style="1" customWidth="1"/>
    <col min="14853" max="14853" width="11.1796875" style="1" customWidth="1"/>
    <col min="14854" max="14854" width="8.453125" style="1" customWidth="1"/>
    <col min="14855" max="14855" width="10.1796875" style="1" customWidth="1"/>
    <col min="14856" max="14856" width="10.54296875" style="1" customWidth="1"/>
    <col min="14857" max="14857" width="1.453125" style="1" customWidth="1"/>
    <col min="14858" max="14858" width="1.7265625" style="1" customWidth="1"/>
    <col min="14859" max="14864" width="0" style="1" hidden="1" customWidth="1"/>
    <col min="14865" max="14865" width="10.1796875" style="1" customWidth="1"/>
    <col min="14866" max="14869" width="0" style="1" hidden="1" customWidth="1"/>
    <col min="14870" max="14870" width="9.1796875" style="1" customWidth="1"/>
    <col min="14871" max="14871" width="11.90625" style="1" customWidth="1"/>
    <col min="14872" max="14872" width="1.453125" style="1" customWidth="1"/>
    <col min="14873" max="14873" width="1.7265625" style="1" customWidth="1"/>
    <col min="14874" max="14884" width="0" style="1" hidden="1" customWidth="1"/>
    <col min="14885" max="14885" width="11.1796875" style="1" customWidth="1"/>
    <col min="14886" max="14887" width="0" style="1" hidden="1" customWidth="1"/>
    <col min="14888" max="14888" width="13" style="1" customWidth="1"/>
    <col min="14889" max="14891" width="0" style="1" hidden="1" customWidth="1"/>
    <col min="14892" max="14892" width="11.453125" style="1"/>
    <col min="14893" max="14893" width="12.453125" style="1" customWidth="1"/>
    <col min="14894" max="14895" width="10.7265625" style="1" customWidth="1"/>
    <col min="14896" max="14896" width="1.81640625" style="1" customWidth="1"/>
    <col min="14897" max="14897" width="2" style="1" customWidth="1"/>
    <col min="14898" max="14920" width="0" style="1" hidden="1" customWidth="1"/>
    <col min="14921" max="14921" width="13" style="1" customWidth="1"/>
    <col min="14922" max="14923" width="12.26953125" style="1" customWidth="1"/>
    <col min="14924" max="15104" width="11.453125" style="1"/>
    <col min="15105" max="15105" width="4.453125" style="1" customWidth="1"/>
    <col min="15106" max="15106" width="26.26953125" style="1" customWidth="1"/>
    <col min="15107" max="15107" width="8.26953125" style="1" customWidth="1"/>
    <col min="15108" max="15108" width="10.26953125" style="1" customWidth="1"/>
    <col min="15109" max="15109" width="11.1796875" style="1" customWidth="1"/>
    <col min="15110" max="15110" width="8.453125" style="1" customWidth="1"/>
    <col min="15111" max="15111" width="10.1796875" style="1" customWidth="1"/>
    <col min="15112" max="15112" width="10.54296875" style="1" customWidth="1"/>
    <col min="15113" max="15113" width="1.453125" style="1" customWidth="1"/>
    <col min="15114" max="15114" width="1.7265625" style="1" customWidth="1"/>
    <col min="15115" max="15120" width="0" style="1" hidden="1" customWidth="1"/>
    <col min="15121" max="15121" width="10.1796875" style="1" customWidth="1"/>
    <col min="15122" max="15125" width="0" style="1" hidden="1" customWidth="1"/>
    <col min="15126" max="15126" width="9.1796875" style="1" customWidth="1"/>
    <col min="15127" max="15127" width="11.90625" style="1" customWidth="1"/>
    <col min="15128" max="15128" width="1.453125" style="1" customWidth="1"/>
    <col min="15129" max="15129" width="1.7265625" style="1" customWidth="1"/>
    <col min="15130" max="15140" width="0" style="1" hidden="1" customWidth="1"/>
    <col min="15141" max="15141" width="11.1796875" style="1" customWidth="1"/>
    <col min="15142" max="15143" width="0" style="1" hidden="1" customWidth="1"/>
    <col min="15144" max="15144" width="13" style="1" customWidth="1"/>
    <col min="15145" max="15147" width="0" style="1" hidden="1" customWidth="1"/>
    <col min="15148" max="15148" width="11.453125" style="1"/>
    <col min="15149" max="15149" width="12.453125" style="1" customWidth="1"/>
    <col min="15150" max="15151" width="10.7265625" style="1" customWidth="1"/>
    <col min="15152" max="15152" width="1.81640625" style="1" customWidth="1"/>
    <col min="15153" max="15153" width="2" style="1" customWidth="1"/>
    <col min="15154" max="15176" width="0" style="1" hidden="1" customWidth="1"/>
    <col min="15177" max="15177" width="13" style="1" customWidth="1"/>
    <col min="15178" max="15179" width="12.26953125" style="1" customWidth="1"/>
    <col min="15180" max="15360" width="11.453125" style="1"/>
    <col min="15361" max="15361" width="4.453125" style="1" customWidth="1"/>
    <col min="15362" max="15362" width="26.26953125" style="1" customWidth="1"/>
    <col min="15363" max="15363" width="8.26953125" style="1" customWidth="1"/>
    <col min="15364" max="15364" width="10.26953125" style="1" customWidth="1"/>
    <col min="15365" max="15365" width="11.1796875" style="1" customWidth="1"/>
    <col min="15366" max="15366" width="8.453125" style="1" customWidth="1"/>
    <col min="15367" max="15367" width="10.1796875" style="1" customWidth="1"/>
    <col min="15368" max="15368" width="10.54296875" style="1" customWidth="1"/>
    <col min="15369" max="15369" width="1.453125" style="1" customWidth="1"/>
    <col min="15370" max="15370" width="1.7265625" style="1" customWidth="1"/>
    <col min="15371" max="15376" width="0" style="1" hidden="1" customWidth="1"/>
    <col min="15377" max="15377" width="10.1796875" style="1" customWidth="1"/>
    <col min="15378" max="15381" width="0" style="1" hidden="1" customWidth="1"/>
    <col min="15382" max="15382" width="9.1796875" style="1" customWidth="1"/>
    <col min="15383" max="15383" width="11.90625" style="1" customWidth="1"/>
    <col min="15384" max="15384" width="1.453125" style="1" customWidth="1"/>
    <col min="15385" max="15385" width="1.7265625" style="1" customWidth="1"/>
    <col min="15386" max="15396" width="0" style="1" hidden="1" customWidth="1"/>
    <col min="15397" max="15397" width="11.1796875" style="1" customWidth="1"/>
    <col min="15398" max="15399" width="0" style="1" hidden="1" customWidth="1"/>
    <col min="15400" max="15400" width="13" style="1" customWidth="1"/>
    <col min="15401" max="15403" width="0" style="1" hidden="1" customWidth="1"/>
    <col min="15404" max="15404" width="11.453125" style="1"/>
    <col min="15405" max="15405" width="12.453125" style="1" customWidth="1"/>
    <col min="15406" max="15407" width="10.7265625" style="1" customWidth="1"/>
    <col min="15408" max="15408" width="1.81640625" style="1" customWidth="1"/>
    <col min="15409" max="15409" width="2" style="1" customWidth="1"/>
    <col min="15410" max="15432" width="0" style="1" hidden="1" customWidth="1"/>
    <col min="15433" max="15433" width="13" style="1" customWidth="1"/>
    <col min="15434" max="15435" width="12.26953125" style="1" customWidth="1"/>
    <col min="15436" max="15616" width="11.453125" style="1"/>
    <col min="15617" max="15617" width="4.453125" style="1" customWidth="1"/>
    <col min="15618" max="15618" width="26.26953125" style="1" customWidth="1"/>
    <col min="15619" max="15619" width="8.26953125" style="1" customWidth="1"/>
    <col min="15620" max="15620" width="10.26953125" style="1" customWidth="1"/>
    <col min="15621" max="15621" width="11.1796875" style="1" customWidth="1"/>
    <col min="15622" max="15622" width="8.453125" style="1" customWidth="1"/>
    <col min="15623" max="15623" width="10.1796875" style="1" customWidth="1"/>
    <col min="15624" max="15624" width="10.54296875" style="1" customWidth="1"/>
    <col min="15625" max="15625" width="1.453125" style="1" customWidth="1"/>
    <col min="15626" max="15626" width="1.7265625" style="1" customWidth="1"/>
    <col min="15627" max="15632" width="0" style="1" hidden="1" customWidth="1"/>
    <col min="15633" max="15633" width="10.1796875" style="1" customWidth="1"/>
    <col min="15634" max="15637" width="0" style="1" hidden="1" customWidth="1"/>
    <col min="15638" max="15638" width="9.1796875" style="1" customWidth="1"/>
    <col min="15639" max="15639" width="11.90625" style="1" customWidth="1"/>
    <col min="15640" max="15640" width="1.453125" style="1" customWidth="1"/>
    <col min="15641" max="15641" width="1.7265625" style="1" customWidth="1"/>
    <col min="15642" max="15652" width="0" style="1" hidden="1" customWidth="1"/>
    <col min="15653" max="15653" width="11.1796875" style="1" customWidth="1"/>
    <col min="15654" max="15655" width="0" style="1" hidden="1" customWidth="1"/>
    <col min="15656" max="15656" width="13" style="1" customWidth="1"/>
    <col min="15657" max="15659" width="0" style="1" hidden="1" customWidth="1"/>
    <col min="15660" max="15660" width="11.453125" style="1"/>
    <col min="15661" max="15661" width="12.453125" style="1" customWidth="1"/>
    <col min="15662" max="15663" width="10.7265625" style="1" customWidth="1"/>
    <col min="15664" max="15664" width="1.81640625" style="1" customWidth="1"/>
    <col min="15665" max="15665" width="2" style="1" customWidth="1"/>
    <col min="15666" max="15688" width="0" style="1" hidden="1" customWidth="1"/>
    <col min="15689" max="15689" width="13" style="1" customWidth="1"/>
    <col min="15690" max="15691" width="12.26953125" style="1" customWidth="1"/>
    <col min="15692" max="15872" width="11.453125" style="1"/>
    <col min="15873" max="15873" width="4.453125" style="1" customWidth="1"/>
    <col min="15874" max="15874" width="26.26953125" style="1" customWidth="1"/>
    <col min="15875" max="15875" width="8.26953125" style="1" customWidth="1"/>
    <col min="15876" max="15876" width="10.26953125" style="1" customWidth="1"/>
    <col min="15877" max="15877" width="11.1796875" style="1" customWidth="1"/>
    <col min="15878" max="15878" width="8.453125" style="1" customWidth="1"/>
    <col min="15879" max="15879" width="10.1796875" style="1" customWidth="1"/>
    <col min="15880" max="15880" width="10.54296875" style="1" customWidth="1"/>
    <col min="15881" max="15881" width="1.453125" style="1" customWidth="1"/>
    <col min="15882" max="15882" width="1.7265625" style="1" customWidth="1"/>
    <col min="15883" max="15888" width="0" style="1" hidden="1" customWidth="1"/>
    <col min="15889" max="15889" width="10.1796875" style="1" customWidth="1"/>
    <col min="15890" max="15893" width="0" style="1" hidden="1" customWidth="1"/>
    <col min="15894" max="15894" width="9.1796875" style="1" customWidth="1"/>
    <col min="15895" max="15895" width="11.90625" style="1" customWidth="1"/>
    <col min="15896" max="15896" width="1.453125" style="1" customWidth="1"/>
    <col min="15897" max="15897" width="1.7265625" style="1" customWidth="1"/>
    <col min="15898" max="15908" width="0" style="1" hidden="1" customWidth="1"/>
    <col min="15909" max="15909" width="11.1796875" style="1" customWidth="1"/>
    <col min="15910" max="15911" width="0" style="1" hidden="1" customWidth="1"/>
    <col min="15912" max="15912" width="13" style="1" customWidth="1"/>
    <col min="15913" max="15915" width="0" style="1" hidden="1" customWidth="1"/>
    <col min="15916" max="15916" width="11.453125" style="1"/>
    <col min="15917" max="15917" width="12.453125" style="1" customWidth="1"/>
    <col min="15918" max="15919" width="10.7265625" style="1" customWidth="1"/>
    <col min="15920" max="15920" width="1.81640625" style="1" customWidth="1"/>
    <col min="15921" max="15921" width="2" style="1" customWidth="1"/>
    <col min="15922" max="15944" width="0" style="1" hidden="1" customWidth="1"/>
    <col min="15945" max="15945" width="13" style="1" customWidth="1"/>
    <col min="15946" max="15947" width="12.26953125" style="1" customWidth="1"/>
    <col min="15948" max="16128" width="11.453125" style="1"/>
    <col min="16129" max="16129" width="4.453125" style="1" customWidth="1"/>
    <col min="16130" max="16130" width="26.26953125" style="1" customWidth="1"/>
    <col min="16131" max="16131" width="8.26953125" style="1" customWidth="1"/>
    <col min="16132" max="16132" width="10.26953125" style="1" customWidth="1"/>
    <col min="16133" max="16133" width="11.1796875" style="1" customWidth="1"/>
    <col min="16134" max="16134" width="8.453125" style="1" customWidth="1"/>
    <col min="16135" max="16135" width="10.1796875" style="1" customWidth="1"/>
    <col min="16136" max="16136" width="10.54296875" style="1" customWidth="1"/>
    <col min="16137" max="16137" width="1.453125" style="1" customWidth="1"/>
    <col min="16138" max="16138" width="1.7265625" style="1" customWidth="1"/>
    <col min="16139" max="16144" width="0" style="1" hidden="1" customWidth="1"/>
    <col min="16145" max="16145" width="10.1796875" style="1" customWidth="1"/>
    <col min="16146" max="16149" width="0" style="1" hidden="1" customWidth="1"/>
    <col min="16150" max="16150" width="9.1796875" style="1" customWidth="1"/>
    <col min="16151" max="16151" width="11.90625" style="1" customWidth="1"/>
    <col min="16152" max="16152" width="1.453125" style="1" customWidth="1"/>
    <col min="16153" max="16153" width="1.7265625" style="1" customWidth="1"/>
    <col min="16154" max="16164" width="0" style="1" hidden="1" customWidth="1"/>
    <col min="16165" max="16165" width="11.1796875" style="1" customWidth="1"/>
    <col min="16166" max="16167" width="0" style="1" hidden="1" customWidth="1"/>
    <col min="16168" max="16168" width="13" style="1" customWidth="1"/>
    <col min="16169" max="16171" width="0" style="1" hidden="1" customWidth="1"/>
    <col min="16172" max="16172" width="11.453125" style="1"/>
    <col min="16173" max="16173" width="12.453125" style="1" customWidth="1"/>
    <col min="16174" max="16175" width="10.7265625" style="1" customWidth="1"/>
    <col min="16176" max="16176" width="1.81640625" style="1" customWidth="1"/>
    <col min="16177" max="16177" width="2" style="1" customWidth="1"/>
    <col min="16178" max="16200" width="0" style="1" hidden="1" customWidth="1"/>
    <col min="16201" max="16201" width="13" style="1" customWidth="1"/>
    <col min="16202" max="16203" width="12.26953125" style="1" customWidth="1"/>
    <col min="16204" max="16384" width="11.453125" style="1"/>
  </cols>
  <sheetData>
    <row r="1" spans="1:256">
      <c r="B1" s="2" t="s">
        <v>0</v>
      </c>
      <c r="C1" s="3">
        <v>0</v>
      </c>
      <c r="D1" s="3" t="s">
        <v>1</v>
      </c>
      <c r="E1" s="4">
        <v>0.01</v>
      </c>
      <c r="G1" s="5" t="s">
        <v>2</v>
      </c>
      <c r="H1" s="597">
        <v>0.95</v>
      </c>
      <c r="AF1" s="1"/>
    </row>
    <row r="2" spans="1:256" ht="15">
      <c r="G2" s="6" t="s">
        <v>3</v>
      </c>
      <c r="H2" s="7">
        <f>-NORMSINV((1-H1)/2)</f>
        <v>1.9599639845400536</v>
      </c>
      <c r="AF2" s="1"/>
    </row>
    <row r="3" spans="1:256">
      <c r="A3" s="8"/>
      <c r="B3" s="9"/>
      <c r="C3" s="10"/>
      <c r="D3" s="10"/>
      <c r="E3" s="9"/>
      <c r="F3" s="8"/>
      <c r="G3" s="11"/>
      <c r="H3" s="11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2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</row>
    <row r="4" spans="1:256" ht="14.5">
      <c r="A4" s="8"/>
      <c r="B4" s="13" t="s">
        <v>4</v>
      </c>
      <c r="C4" s="10"/>
      <c r="D4" s="10"/>
      <c r="E4" s="9"/>
      <c r="F4" s="8"/>
      <c r="G4" s="11"/>
      <c r="H4" s="11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2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</row>
    <row r="5" spans="1:256">
      <c r="E5" s="14"/>
      <c r="J5" s="550" t="s">
        <v>5</v>
      </c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2"/>
      <c r="X5" s="15"/>
      <c r="Y5" s="550" t="s">
        <v>6</v>
      </c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2"/>
      <c r="AV5" s="15"/>
      <c r="AW5" s="550" t="s">
        <v>7</v>
      </c>
      <c r="AX5" s="551"/>
      <c r="AY5" s="551"/>
      <c r="AZ5" s="551"/>
      <c r="BA5" s="551"/>
      <c r="BB5" s="551"/>
      <c r="BC5" s="551"/>
      <c r="BD5" s="551"/>
      <c r="BE5" s="551"/>
      <c r="BF5" s="551"/>
      <c r="BG5" s="551"/>
      <c r="BH5" s="551"/>
      <c r="BI5" s="551"/>
      <c r="BJ5" s="551"/>
      <c r="BK5" s="551"/>
      <c r="BL5" s="551"/>
      <c r="BM5" s="551"/>
      <c r="BN5" s="551"/>
      <c r="BO5" s="551"/>
      <c r="BP5" s="551"/>
      <c r="BQ5" s="551"/>
      <c r="BR5" s="551"/>
      <c r="BS5" s="551"/>
      <c r="BT5" s="551"/>
      <c r="BU5" s="551"/>
      <c r="BV5" s="551"/>
      <c r="BW5" s="552"/>
    </row>
    <row r="6" spans="1:256">
      <c r="A6" s="16"/>
      <c r="B6" s="17" t="s">
        <v>8</v>
      </c>
      <c r="C6" s="553" t="s">
        <v>9</v>
      </c>
      <c r="D6" s="554"/>
      <c r="E6" s="555"/>
      <c r="F6" s="553" t="s">
        <v>10</v>
      </c>
      <c r="G6" s="554"/>
      <c r="H6" s="555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60">
      <c r="B7" s="20"/>
      <c r="C7" s="21" t="s">
        <v>11</v>
      </c>
      <c r="D7" s="21" t="s">
        <v>12</v>
      </c>
      <c r="E7" s="21" t="s">
        <v>13</v>
      </c>
      <c r="F7" s="21" t="s">
        <v>11</v>
      </c>
      <c r="G7" s="21" t="s">
        <v>12</v>
      </c>
      <c r="H7" s="21" t="s">
        <v>13</v>
      </c>
      <c r="I7" s="22"/>
      <c r="K7" s="23" t="s">
        <v>14</v>
      </c>
      <c r="L7" s="23" t="s">
        <v>15</v>
      </c>
      <c r="M7" s="23" t="s">
        <v>16</v>
      </c>
      <c r="N7" s="24" t="s">
        <v>17</v>
      </c>
      <c r="O7" s="24" t="s">
        <v>18</v>
      </c>
      <c r="P7" s="24" t="s">
        <v>19</v>
      </c>
      <c r="Q7" s="536" t="s">
        <v>20</v>
      </c>
      <c r="R7" s="536" t="s">
        <v>21</v>
      </c>
      <c r="S7" s="537" t="s">
        <v>3</v>
      </c>
      <c r="T7" s="536" t="s">
        <v>22</v>
      </c>
      <c r="U7" s="536" t="s">
        <v>23</v>
      </c>
      <c r="V7" s="536" t="s">
        <v>24</v>
      </c>
      <c r="W7" s="536" t="s">
        <v>24</v>
      </c>
      <c r="X7" s="25"/>
      <c r="Y7" s="26"/>
      <c r="Z7" s="27" t="s">
        <v>25</v>
      </c>
      <c r="AA7" s="24" t="s">
        <v>26</v>
      </c>
      <c r="AB7" s="6" t="s">
        <v>27</v>
      </c>
      <c r="AC7" s="6" t="s">
        <v>28</v>
      </c>
      <c r="AD7" s="6" t="s">
        <v>29</v>
      </c>
      <c r="AE7" s="24" t="s">
        <v>30</v>
      </c>
      <c r="AF7" s="24" t="s">
        <v>31</v>
      </c>
      <c r="AG7" s="28" t="s">
        <v>32</v>
      </c>
      <c r="AH7" s="28" t="s">
        <v>33</v>
      </c>
      <c r="AI7" s="6" t="s">
        <v>34</v>
      </c>
      <c r="AJ7" s="24" t="s">
        <v>35</v>
      </c>
      <c r="AK7" s="24" t="s">
        <v>36</v>
      </c>
      <c r="AL7" s="24" t="s">
        <v>37</v>
      </c>
      <c r="AM7" s="6" t="s">
        <v>38</v>
      </c>
      <c r="AN7" s="537" t="s">
        <v>39</v>
      </c>
      <c r="AO7" s="24" t="s">
        <v>40</v>
      </c>
      <c r="AP7" s="24" t="s">
        <v>41</v>
      </c>
      <c r="AQ7" s="6" t="s">
        <v>3</v>
      </c>
      <c r="AR7" s="24" t="s">
        <v>42</v>
      </c>
      <c r="AS7" s="24" t="s">
        <v>43</v>
      </c>
      <c r="AT7" s="536" t="s">
        <v>24</v>
      </c>
      <c r="AU7" s="536" t="s">
        <v>24</v>
      </c>
      <c r="AV7" s="25"/>
      <c r="AX7" s="29" t="s">
        <v>44</v>
      </c>
      <c r="AY7" s="29" t="s">
        <v>27</v>
      </c>
      <c r="AZ7" s="30" t="s">
        <v>45</v>
      </c>
      <c r="BA7" s="31" t="s">
        <v>46</v>
      </c>
      <c r="BC7" s="6" t="s">
        <v>47</v>
      </c>
      <c r="BD7" s="6" t="s">
        <v>48</v>
      </c>
      <c r="BE7" s="6" t="s">
        <v>49</v>
      </c>
      <c r="BF7" s="6" t="s">
        <v>50</v>
      </c>
      <c r="BG7" s="6" t="s">
        <v>51</v>
      </c>
      <c r="BH7" s="6" t="s">
        <v>52</v>
      </c>
      <c r="BI7" s="6" t="s">
        <v>53</v>
      </c>
      <c r="BJ7" s="6" t="s">
        <v>54</v>
      </c>
      <c r="BK7" s="6" t="s">
        <v>55</v>
      </c>
      <c r="BL7" s="6" t="s">
        <v>56</v>
      </c>
      <c r="BM7" s="32" t="s">
        <v>57</v>
      </c>
      <c r="BN7" s="32" t="s">
        <v>58</v>
      </c>
      <c r="BO7" s="32" t="s">
        <v>59</v>
      </c>
      <c r="BP7" s="32" t="s">
        <v>60</v>
      </c>
      <c r="BQ7" s="32" t="s">
        <v>61</v>
      </c>
      <c r="BR7" s="33"/>
      <c r="BS7" s="24" t="s">
        <v>62</v>
      </c>
      <c r="BT7" s="24" t="s">
        <v>63</v>
      </c>
      <c r="BU7" s="536" t="s">
        <v>64</v>
      </c>
      <c r="BV7" s="536" t="s">
        <v>65</v>
      </c>
      <c r="BW7" s="536" t="s">
        <v>66</v>
      </c>
    </row>
    <row r="8" spans="1:256">
      <c r="A8" s="8"/>
      <c r="B8" s="34" t="s">
        <v>67</v>
      </c>
      <c r="C8" s="35"/>
      <c r="D8" s="36">
        <f>E8-C8</f>
        <v>0</v>
      </c>
      <c r="E8" s="37"/>
      <c r="F8" s="35"/>
      <c r="G8" s="36">
        <f>H8-F8</f>
        <v>0</v>
      </c>
      <c r="H8" s="37"/>
      <c r="I8" s="38"/>
      <c r="K8" s="39" t="e">
        <f>(C8/E8)/(F8/H8)</f>
        <v>#DIV/0!</v>
      </c>
      <c r="L8" s="40" t="e">
        <f>(D8/(C8*E8)+(G8/(F8*H8)))</f>
        <v>#DIV/0!</v>
      </c>
      <c r="M8" s="41" t="e">
        <f>1/L8</f>
        <v>#DIV/0!</v>
      </c>
      <c r="N8" s="42" t="e">
        <f>LN(K8)</f>
        <v>#DIV/0!</v>
      </c>
      <c r="O8" s="42" t="e">
        <f>M8*N8</f>
        <v>#DIV/0!</v>
      </c>
      <c r="P8" s="42" t="e">
        <f>LN(K8)</f>
        <v>#DIV/0!</v>
      </c>
      <c r="Q8" s="43" t="e">
        <f>K8</f>
        <v>#DIV/0!</v>
      </c>
      <c r="R8" s="44" t="e">
        <f>SQRT(1/M8)</f>
        <v>#DIV/0!</v>
      </c>
      <c r="S8" s="45">
        <f>$H$2</f>
        <v>1.9599639845400536</v>
      </c>
      <c r="T8" s="46" t="e">
        <f>P8-(R8*S8)</f>
        <v>#DIV/0!</v>
      </c>
      <c r="U8" s="46" t="e">
        <f>P8+(R8*S8)</f>
        <v>#DIV/0!</v>
      </c>
      <c r="V8" s="47" t="e">
        <f>EXP(T8)</f>
        <v>#DIV/0!</v>
      </c>
      <c r="W8" s="48" t="e">
        <f>EXP(U8)</f>
        <v>#DIV/0!</v>
      </c>
      <c r="X8" s="49"/>
      <c r="Z8" s="50" t="e">
        <f>(N8-P26)^2</f>
        <v>#DIV/0!</v>
      </c>
      <c r="AA8" s="51" t="e">
        <f>M8*Z8</f>
        <v>#DIV/0!</v>
      </c>
      <c r="AB8" s="5">
        <v>1</v>
      </c>
      <c r="AC8" s="33"/>
      <c r="AD8" s="33"/>
      <c r="AE8" s="41" t="e">
        <f>M8^2</f>
        <v>#DIV/0!</v>
      </c>
      <c r="AF8" s="52"/>
      <c r="AG8" s="53" t="e">
        <f>AG26</f>
        <v>#DIV/0!</v>
      </c>
      <c r="AH8" s="53" t="e">
        <f>AH26</f>
        <v>#DIV/0!</v>
      </c>
      <c r="AI8" s="51" t="e">
        <f>1/M8</f>
        <v>#DIV/0!</v>
      </c>
      <c r="AJ8" s="54" t="e">
        <f>1/(AH8+AI8)</f>
        <v>#DIV/0!</v>
      </c>
      <c r="AK8" s="55" t="e">
        <f>AJ8/AJ26</f>
        <v>#DIV/0!</v>
      </c>
      <c r="AL8" s="56" t="e">
        <f>AJ8*N8</f>
        <v>#DIV/0!</v>
      </c>
      <c r="AM8" s="56" t="e">
        <f>AL8/AJ8</f>
        <v>#DIV/0!</v>
      </c>
      <c r="AN8" s="48" t="e">
        <f>EXP(AM8)</f>
        <v>#DIV/0!</v>
      </c>
      <c r="AO8" s="57" t="e">
        <f>1/AJ8</f>
        <v>#DIV/0!</v>
      </c>
      <c r="AP8" s="48" t="e">
        <f>SQRT(AO8)</f>
        <v>#DIV/0!</v>
      </c>
      <c r="AQ8" s="45">
        <f>$H$2</f>
        <v>1.9599639845400536</v>
      </c>
      <c r="AR8" s="46" t="e">
        <f>AM8-(AQ8*AP8)</f>
        <v>#DIV/0!</v>
      </c>
      <c r="AS8" s="46" t="e">
        <f>AM8+(AQ8*AP8)</f>
        <v>#DIV/0!</v>
      </c>
      <c r="AT8" s="58" t="e">
        <f>EXP(AR8)</f>
        <v>#DIV/0!</v>
      </c>
      <c r="AU8" s="58" t="e">
        <f>EXP(AS8)</f>
        <v>#DIV/0!</v>
      </c>
      <c r="AV8" s="22"/>
      <c r="AX8" s="59"/>
      <c r="AY8" s="59">
        <v>1</v>
      </c>
      <c r="AZ8" s="60"/>
      <c r="BA8" s="60"/>
      <c r="BC8" s="33"/>
      <c r="BD8" s="33"/>
      <c r="BE8" s="5"/>
      <c r="BF8" s="5"/>
      <c r="BG8" s="5"/>
      <c r="BH8" s="5"/>
      <c r="BI8" s="5"/>
      <c r="BJ8" s="5"/>
      <c r="BK8" s="5"/>
      <c r="BL8" s="5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</row>
    <row r="9" spans="1:256">
      <c r="A9" s="8"/>
      <c r="B9" s="34" t="s">
        <v>68</v>
      </c>
      <c r="C9" s="35"/>
      <c r="D9" s="36">
        <f t="shared" ref="D9:D25" si="0">E9-C9</f>
        <v>0</v>
      </c>
      <c r="E9" s="37"/>
      <c r="F9" s="35"/>
      <c r="G9" s="36">
        <f t="shared" ref="G9:G25" si="1">H9-F9</f>
        <v>0</v>
      </c>
      <c r="H9" s="37"/>
      <c r="I9" s="38"/>
      <c r="K9" s="39" t="e">
        <f t="shared" ref="K9:K25" si="2">(C9/E9)/(F9/H9)</f>
        <v>#DIV/0!</v>
      </c>
      <c r="L9" s="40" t="e">
        <f t="shared" ref="L9:L24" si="3">(D9/(C9*E9)+(G9/(F9*H9)))</f>
        <v>#DIV/0!</v>
      </c>
      <c r="M9" s="41" t="e">
        <f t="shared" ref="M9:M25" si="4">1/L9</f>
        <v>#DIV/0!</v>
      </c>
      <c r="N9" s="42" t="e">
        <f t="shared" ref="N9:N25" si="5">LN(K9)</f>
        <v>#DIV/0!</v>
      </c>
      <c r="O9" s="42" t="e">
        <f t="shared" ref="O9:O25" si="6">M9*N9</f>
        <v>#DIV/0!</v>
      </c>
      <c r="P9" s="42" t="e">
        <f t="shared" ref="P9:P25" si="7">LN(K9)</f>
        <v>#DIV/0!</v>
      </c>
      <c r="Q9" s="43" t="e">
        <f t="shared" ref="Q9:Q25" si="8">K9</f>
        <v>#DIV/0!</v>
      </c>
      <c r="R9" s="44" t="e">
        <f t="shared" ref="R9:R25" si="9">SQRT(1/M9)</f>
        <v>#DIV/0!</v>
      </c>
      <c r="S9" s="45">
        <f t="shared" ref="S9:S26" si="10">$H$2</f>
        <v>1.9599639845400536</v>
      </c>
      <c r="T9" s="46" t="e">
        <f t="shared" ref="T9:T25" si="11">P9-(R9*S9)</f>
        <v>#DIV/0!</v>
      </c>
      <c r="U9" s="46" t="e">
        <f t="shared" ref="U9:U25" si="12">P9+(R9*S9)</f>
        <v>#DIV/0!</v>
      </c>
      <c r="V9" s="47" t="e">
        <f t="shared" ref="V9:W25" si="13">EXP(T9)</f>
        <v>#DIV/0!</v>
      </c>
      <c r="W9" s="48" t="e">
        <f t="shared" si="13"/>
        <v>#DIV/0!</v>
      </c>
      <c r="X9" s="49"/>
      <c r="Z9" s="50" t="e">
        <f>(N9-P26)^2</f>
        <v>#DIV/0!</v>
      </c>
      <c r="AA9" s="51" t="e">
        <f t="shared" ref="AA9:AA25" si="14">M9*Z9</f>
        <v>#DIV/0!</v>
      </c>
      <c r="AB9" s="5">
        <v>1</v>
      </c>
      <c r="AC9" s="33"/>
      <c r="AD9" s="33"/>
      <c r="AE9" s="41" t="e">
        <f t="shared" ref="AE9:AE25" si="15">M9^2</f>
        <v>#DIV/0!</v>
      </c>
      <c r="AF9" s="52"/>
      <c r="AG9" s="53" t="e">
        <f>AG26</f>
        <v>#DIV/0!</v>
      </c>
      <c r="AH9" s="53" t="e">
        <f>AH26</f>
        <v>#DIV/0!</v>
      </c>
      <c r="AI9" s="51" t="e">
        <f t="shared" ref="AI9:AI25" si="16">1/M9</f>
        <v>#DIV/0!</v>
      </c>
      <c r="AJ9" s="54" t="e">
        <f t="shared" ref="AJ9:AJ25" si="17">1/(AH9+AI9)</f>
        <v>#DIV/0!</v>
      </c>
      <c r="AK9" s="55" t="e">
        <f>AJ9/AJ26</f>
        <v>#DIV/0!</v>
      </c>
      <c r="AL9" s="56" t="e">
        <f t="shared" ref="AL9:AL25" si="18">AJ9*N9</f>
        <v>#DIV/0!</v>
      </c>
      <c r="AM9" s="56" t="e">
        <f t="shared" ref="AM9:AM25" si="19">AL9/AJ9</f>
        <v>#DIV/0!</v>
      </c>
      <c r="AN9" s="48" t="e">
        <f t="shared" ref="AN9:AN25" si="20">EXP(AM9)</f>
        <v>#DIV/0!</v>
      </c>
      <c r="AO9" s="57" t="e">
        <f t="shared" ref="AO9:AO25" si="21">1/AJ9</f>
        <v>#DIV/0!</v>
      </c>
      <c r="AP9" s="48" t="e">
        <f t="shared" ref="AP9:AP25" si="22">SQRT(AO9)</f>
        <v>#DIV/0!</v>
      </c>
      <c r="AQ9" s="45">
        <f t="shared" ref="AQ9:AQ26" si="23">$H$2</f>
        <v>1.9599639845400536</v>
      </c>
      <c r="AR9" s="46" t="e">
        <f t="shared" ref="AR9:AR25" si="24">AM9-(AQ9*AP9)</f>
        <v>#DIV/0!</v>
      </c>
      <c r="AS9" s="46" t="e">
        <f t="shared" ref="AS9:AS26" si="25">AM9+(AQ9*AP9)</f>
        <v>#DIV/0!</v>
      </c>
      <c r="AT9" s="58" t="e">
        <f t="shared" ref="AT9:AU25" si="26">EXP(AR9)</f>
        <v>#DIV/0!</v>
      </c>
      <c r="AU9" s="58" t="e">
        <f t="shared" si="26"/>
        <v>#DIV/0!</v>
      </c>
      <c r="AV9" s="22"/>
      <c r="AX9" s="59"/>
      <c r="AY9" s="59">
        <v>1</v>
      </c>
      <c r="AZ9" s="60"/>
      <c r="BA9" s="60"/>
      <c r="BC9" s="33"/>
      <c r="BD9" s="33"/>
      <c r="BE9" s="5"/>
      <c r="BF9" s="5"/>
      <c r="BG9" s="5"/>
      <c r="BH9" s="5"/>
      <c r="BI9" s="5"/>
      <c r="BJ9" s="5"/>
      <c r="BK9" s="5"/>
      <c r="BL9" s="5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</row>
    <row r="10" spans="1:256">
      <c r="A10" s="8"/>
      <c r="B10" s="34" t="s">
        <v>69</v>
      </c>
      <c r="C10" s="35"/>
      <c r="D10" s="36">
        <f t="shared" si="0"/>
        <v>0</v>
      </c>
      <c r="E10" s="37"/>
      <c r="F10" s="35"/>
      <c r="G10" s="36">
        <f t="shared" si="1"/>
        <v>0</v>
      </c>
      <c r="H10" s="37"/>
      <c r="I10" s="38"/>
      <c r="K10" s="39" t="e">
        <f t="shared" si="2"/>
        <v>#DIV/0!</v>
      </c>
      <c r="L10" s="40" t="e">
        <f t="shared" si="3"/>
        <v>#DIV/0!</v>
      </c>
      <c r="M10" s="41" t="e">
        <f t="shared" si="4"/>
        <v>#DIV/0!</v>
      </c>
      <c r="N10" s="42" t="e">
        <f t="shared" si="5"/>
        <v>#DIV/0!</v>
      </c>
      <c r="O10" s="42" t="e">
        <f t="shared" si="6"/>
        <v>#DIV/0!</v>
      </c>
      <c r="P10" s="42" t="e">
        <f t="shared" si="7"/>
        <v>#DIV/0!</v>
      </c>
      <c r="Q10" s="43" t="e">
        <f t="shared" si="8"/>
        <v>#DIV/0!</v>
      </c>
      <c r="R10" s="44" t="e">
        <f t="shared" si="9"/>
        <v>#DIV/0!</v>
      </c>
      <c r="S10" s="45">
        <f t="shared" si="10"/>
        <v>1.9599639845400536</v>
      </c>
      <c r="T10" s="46" t="e">
        <f t="shared" si="11"/>
        <v>#DIV/0!</v>
      </c>
      <c r="U10" s="46" t="e">
        <f t="shared" si="12"/>
        <v>#DIV/0!</v>
      </c>
      <c r="V10" s="47" t="e">
        <f t="shared" si="13"/>
        <v>#DIV/0!</v>
      </c>
      <c r="W10" s="48" t="e">
        <f t="shared" si="13"/>
        <v>#DIV/0!</v>
      </c>
      <c r="X10" s="49"/>
      <c r="Z10" s="50" t="e">
        <f>(N10-P26)^2</f>
        <v>#DIV/0!</v>
      </c>
      <c r="AA10" s="51" t="e">
        <f t="shared" si="14"/>
        <v>#DIV/0!</v>
      </c>
      <c r="AB10" s="5">
        <v>1</v>
      </c>
      <c r="AC10" s="33"/>
      <c r="AD10" s="33"/>
      <c r="AE10" s="41" t="e">
        <f t="shared" si="15"/>
        <v>#DIV/0!</v>
      </c>
      <c r="AF10" s="52"/>
      <c r="AG10" s="53" t="e">
        <f>AG26</f>
        <v>#DIV/0!</v>
      </c>
      <c r="AH10" s="53" t="e">
        <f>AH26</f>
        <v>#DIV/0!</v>
      </c>
      <c r="AI10" s="51" t="e">
        <f t="shared" si="16"/>
        <v>#DIV/0!</v>
      </c>
      <c r="AJ10" s="54" t="e">
        <f t="shared" si="17"/>
        <v>#DIV/0!</v>
      </c>
      <c r="AK10" s="55" t="e">
        <f>AJ10/AJ26</f>
        <v>#DIV/0!</v>
      </c>
      <c r="AL10" s="56" t="e">
        <f t="shared" si="18"/>
        <v>#DIV/0!</v>
      </c>
      <c r="AM10" s="56" t="e">
        <f t="shared" si="19"/>
        <v>#DIV/0!</v>
      </c>
      <c r="AN10" s="48" t="e">
        <f t="shared" si="20"/>
        <v>#DIV/0!</v>
      </c>
      <c r="AO10" s="57" t="e">
        <f t="shared" si="21"/>
        <v>#DIV/0!</v>
      </c>
      <c r="AP10" s="48" t="e">
        <f t="shared" si="22"/>
        <v>#DIV/0!</v>
      </c>
      <c r="AQ10" s="45">
        <f t="shared" si="23"/>
        <v>1.9599639845400536</v>
      </c>
      <c r="AR10" s="46" t="e">
        <f t="shared" si="24"/>
        <v>#DIV/0!</v>
      </c>
      <c r="AS10" s="46" t="e">
        <f t="shared" si="25"/>
        <v>#DIV/0!</v>
      </c>
      <c r="AT10" s="58" t="e">
        <f t="shared" si="26"/>
        <v>#DIV/0!</v>
      </c>
      <c r="AU10" s="58" t="e">
        <f t="shared" si="26"/>
        <v>#DIV/0!</v>
      </c>
      <c r="AV10" s="22"/>
      <c r="AX10" s="59"/>
      <c r="AY10" s="59">
        <v>1</v>
      </c>
      <c r="AZ10" s="60"/>
      <c r="BA10" s="60"/>
      <c r="BC10" s="33"/>
      <c r="BD10" s="33"/>
      <c r="BE10" s="5"/>
      <c r="BF10" s="5"/>
      <c r="BG10" s="5"/>
      <c r="BH10" s="5"/>
      <c r="BI10" s="5"/>
      <c r="BJ10" s="5"/>
      <c r="BK10" s="5"/>
      <c r="BL10" s="5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</row>
    <row r="11" spans="1:256">
      <c r="A11" s="8"/>
      <c r="B11" s="34" t="s">
        <v>70</v>
      </c>
      <c r="C11" s="35"/>
      <c r="D11" s="36">
        <f t="shared" si="0"/>
        <v>0</v>
      </c>
      <c r="E11" s="37"/>
      <c r="F11" s="35"/>
      <c r="G11" s="36">
        <f t="shared" si="1"/>
        <v>0</v>
      </c>
      <c r="H11" s="37"/>
      <c r="I11" s="38"/>
      <c r="K11" s="39" t="e">
        <f t="shared" si="2"/>
        <v>#DIV/0!</v>
      </c>
      <c r="L11" s="40" t="e">
        <f t="shared" si="3"/>
        <v>#DIV/0!</v>
      </c>
      <c r="M11" s="41" t="e">
        <f t="shared" si="4"/>
        <v>#DIV/0!</v>
      </c>
      <c r="N11" s="42" t="e">
        <f t="shared" si="5"/>
        <v>#DIV/0!</v>
      </c>
      <c r="O11" s="42" t="e">
        <f t="shared" si="6"/>
        <v>#DIV/0!</v>
      </c>
      <c r="P11" s="42" t="e">
        <f t="shared" si="7"/>
        <v>#DIV/0!</v>
      </c>
      <c r="Q11" s="43" t="e">
        <f t="shared" si="8"/>
        <v>#DIV/0!</v>
      </c>
      <c r="R11" s="44" t="e">
        <f t="shared" si="9"/>
        <v>#DIV/0!</v>
      </c>
      <c r="S11" s="45">
        <f t="shared" si="10"/>
        <v>1.9599639845400536</v>
      </c>
      <c r="T11" s="46" t="e">
        <f t="shared" si="11"/>
        <v>#DIV/0!</v>
      </c>
      <c r="U11" s="46" t="e">
        <f t="shared" si="12"/>
        <v>#DIV/0!</v>
      </c>
      <c r="V11" s="47" t="e">
        <f t="shared" si="13"/>
        <v>#DIV/0!</v>
      </c>
      <c r="W11" s="48" t="e">
        <f t="shared" si="13"/>
        <v>#DIV/0!</v>
      </c>
      <c r="X11" s="49"/>
      <c r="Z11" s="50" t="e">
        <f>(N11-P26)^2</f>
        <v>#DIV/0!</v>
      </c>
      <c r="AA11" s="51" t="e">
        <f t="shared" si="14"/>
        <v>#DIV/0!</v>
      </c>
      <c r="AB11" s="5">
        <v>1</v>
      </c>
      <c r="AC11" s="33"/>
      <c r="AD11" s="33"/>
      <c r="AE11" s="41" t="e">
        <f t="shared" si="15"/>
        <v>#DIV/0!</v>
      </c>
      <c r="AF11" s="52"/>
      <c r="AG11" s="53" t="e">
        <f>AG26</f>
        <v>#DIV/0!</v>
      </c>
      <c r="AH11" s="53" t="e">
        <f>AH26</f>
        <v>#DIV/0!</v>
      </c>
      <c r="AI11" s="51" t="e">
        <f t="shared" si="16"/>
        <v>#DIV/0!</v>
      </c>
      <c r="AJ11" s="54" t="e">
        <f t="shared" si="17"/>
        <v>#DIV/0!</v>
      </c>
      <c r="AK11" s="55" t="e">
        <f>AJ11/AJ26</f>
        <v>#DIV/0!</v>
      </c>
      <c r="AL11" s="56" t="e">
        <f t="shared" si="18"/>
        <v>#DIV/0!</v>
      </c>
      <c r="AM11" s="56" t="e">
        <f t="shared" si="19"/>
        <v>#DIV/0!</v>
      </c>
      <c r="AN11" s="48" t="e">
        <f t="shared" si="20"/>
        <v>#DIV/0!</v>
      </c>
      <c r="AO11" s="57" t="e">
        <f t="shared" si="21"/>
        <v>#DIV/0!</v>
      </c>
      <c r="AP11" s="48" t="e">
        <f t="shared" si="22"/>
        <v>#DIV/0!</v>
      </c>
      <c r="AQ11" s="45">
        <f t="shared" si="23"/>
        <v>1.9599639845400536</v>
      </c>
      <c r="AR11" s="46" t="e">
        <f t="shared" si="24"/>
        <v>#DIV/0!</v>
      </c>
      <c r="AS11" s="46" t="e">
        <f t="shared" si="25"/>
        <v>#DIV/0!</v>
      </c>
      <c r="AT11" s="58" t="e">
        <f t="shared" si="26"/>
        <v>#DIV/0!</v>
      </c>
      <c r="AU11" s="58" t="e">
        <f t="shared" si="26"/>
        <v>#DIV/0!</v>
      </c>
      <c r="AV11" s="22"/>
      <c r="AX11" s="59"/>
      <c r="AY11" s="59">
        <v>1</v>
      </c>
      <c r="AZ11" s="60"/>
      <c r="BA11" s="60"/>
      <c r="BC11" s="33"/>
      <c r="BD11" s="33"/>
      <c r="BE11" s="5"/>
      <c r="BF11" s="5"/>
      <c r="BG11" s="5"/>
      <c r="BH11" s="5"/>
      <c r="BI11" s="5"/>
      <c r="BJ11" s="5"/>
      <c r="BK11" s="5"/>
      <c r="BL11" s="5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</row>
    <row r="12" spans="1:256">
      <c r="A12" s="8"/>
      <c r="B12" s="34" t="s">
        <v>71</v>
      </c>
      <c r="C12" s="35"/>
      <c r="D12" s="36">
        <f t="shared" si="0"/>
        <v>0</v>
      </c>
      <c r="E12" s="37"/>
      <c r="F12" s="35"/>
      <c r="G12" s="36">
        <f t="shared" si="1"/>
        <v>0</v>
      </c>
      <c r="H12" s="37"/>
      <c r="I12" s="38"/>
      <c r="K12" s="39" t="e">
        <f t="shared" si="2"/>
        <v>#DIV/0!</v>
      </c>
      <c r="L12" s="40" t="e">
        <f t="shared" si="3"/>
        <v>#DIV/0!</v>
      </c>
      <c r="M12" s="41" t="e">
        <f t="shared" si="4"/>
        <v>#DIV/0!</v>
      </c>
      <c r="N12" s="42" t="e">
        <f t="shared" si="5"/>
        <v>#DIV/0!</v>
      </c>
      <c r="O12" s="42" t="e">
        <f t="shared" si="6"/>
        <v>#DIV/0!</v>
      </c>
      <c r="P12" s="42" t="e">
        <f t="shared" si="7"/>
        <v>#DIV/0!</v>
      </c>
      <c r="Q12" s="43" t="e">
        <f t="shared" si="8"/>
        <v>#DIV/0!</v>
      </c>
      <c r="R12" s="44" t="e">
        <f t="shared" si="9"/>
        <v>#DIV/0!</v>
      </c>
      <c r="S12" s="45">
        <f t="shared" si="10"/>
        <v>1.9599639845400536</v>
      </c>
      <c r="T12" s="46" t="e">
        <f t="shared" si="11"/>
        <v>#DIV/0!</v>
      </c>
      <c r="U12" s="46" t="e">
        <f t="shared" si="12"/>
        <v>#DIV/0!</v>
      </c>
      <c r="V12" s="47" t="e">
        <f t="shared" si="13"/>
        <v>#DIV/0!</v>
      </c>
      <c r="W12" s="48" t="e">
        <f t="shared" si="13"/>
        <v>#DIV/0!</v>
      </c>
      <c r="X12" s="49"/>
      <c r="Z12" s="50" t="e">
        <f>(N12-P327)^2</f>
        <v>#DIV/0!</v>
      </c>
      <c r="AA12" s="51" t="e">
        <f t="shared" si="14"/>
        <v>#DIV/0!</v>
      </c>
      <c r="AB12" s="5">
        <v>1</v>
      </c>
      <c r="AC12" s="33"/>
      <c r="AD12" s="33"/>
      <c r="AE12" s="41" t="e">
        <f t="shared" si="15"/>
        <v>#DIV/0!</v>
      </c>
      <c r="AF12" s="52"/>
      <c r="AG12" s="53" t="e">
        <f>AG26</f>
        <v>#DIV/0!</v>
      </c>
      <c r="AH12" s="53" t="e">
        <f>AH26</f>
        <v>#DIV/0!</v>
      </c>
      <c r="AI12" s="51" t="e">
        <f t="shared" si="16"/>
        <v>#DIV/0!</v>
      </c>
      <c r="AJ12" s="54" t="e">
        <f t="shared" si="17"/>
        <v>#DIV/0!</v>
      </c>
      <c r="AK12" s="55" t="e">
        <f>AJ12/AJ26</f>
        <v>#DIV/0!</v>
      </c>
      <c r="AL12" s="56" t="e">
        <f t="shared" si="18"/>
        <v>#DIV/0!</v>
      </c>
      <c r="AM12" s="56" t="e">
        <f t="shared" si="19"/>
        <v>#DIV/0!</v>
      </c>
      <c r="AN12" s="48" t="e">
        <f t="shared" si="20"/>
        <v>#DIV/0!</v>
      </c>
      <c r="AO12" s="57" t="e">
        <f t="shared" si="21"/>
        <v>#DIV/0!</v>
      </c>
      <c r="AP12" s="48" t="e">
        <f t="shared" si="22"/>
        <v>#DIV/0!</v>
      </c>
      <c r="AQ12" s="45">
        <f t="shared" si="23"/>
        <v>1.9599639845400536</v>
      </c>
      <c r="AR12" s="46" t="e">
        <f t="shared" si="24"/>
        <v>#DIV/0!</v>
      </c>
      <c r="AS12" s="46" t="e">
        <f t="shared" si="25"/>
        <v>#DIV/0!</v>
      </c>
      <c r="AT12" s="58" t="e">
        <f t="shared" si="26"/>
        <v>#DIV/0!</v>
      </c>
      <c r="AU12" s="58" t="e">
        <f t="shared" si="26"/>
        <v>#DIV/0!</v>
      </c>
      <c r="AV12" s="22"/>
      <c r="AX12" s="59"/>
      <c r="AY12" s="59">
        <v>1</v>
      </c>
      <c r="AZ12" s="60"/>
      <c r="BA12" s="60"/>
      <c r="BC12" s="33"/>
      <c r="BD12" s="33"/>
      <c r="BE12" s="5"/>
      <c r="BF12" s="5"/>
      <c r="BG12" s="5"/>
      <c r="BH12" s="5"/>
      <c r="BI12" s="5"/>
      <c r="BJ12" s="5"/>
      <c r="BK12" s="5"/>
      <c r="BL12" s="5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</row>
    <row r="13" spans="1:256">
      <c r="A13" s="8"/>
      <c r="B13" s="34" t="s">
        <v>72</v>
      </c>
      <c r="C13" s="35"/>
      <c r="D13" s="36">
        <f t="shared" si="0"/>
        <v>0</v>
      </c>
      <c r="E13" s="37"/>
      <c r="F13" s="35"/>
      <c r="G13" s="36">
        <f t="shared" si="1"/>
        <v>0</v>
      </c>
      <c r="H13" s="37"/>
      <c r="I13" s="38"/>
      <c r="K13" s="39" t="e">
        <f t="shared" si="2"/>
        <v>#DIV/0!</v>
      </c>
      <c r="L13" s="40" t="e">
        <f t="shared" si="3"/>
        <v>#DIV/0!</v>
      </c>
      <c r="M13" s="41" t="e">
        <f t="shared" si="4"/>
        <v>#DIV/0!</v>
      </c>
      <c r="N13" s="42" t="e">
        <f t="shared" si="5"/>
        <v>#DIV/0!</v>
      </c>
      <c r="O13" s="42" t="e">
        <f t="shared" si="6"/>
        <v>#DIV/0!</v>
      </c>
      <c r="P13" s="42" t="e">
        <f t="shared" si="7"/>
        <v>#DIV/0!</v>
      </c>
      <c r="Q13" s="43" t="e">
        <f t="shared" si="8"/>
        <v>#DIV/0!</v>
      </c>
      <c r="R13" s="44" t="e">
        <f t="shared" si="9"/>
        <v>#DIV/0!</v>
      </c>
      <c r="S13" s="45">
        <f t="shared" si="10"/>
        <v>1.9599639845400536</v>
      </c>
      <c r="T13" s="46" t="e">
        <f t="shared" si="11"/>
        <v>#DIV/0!</v>
      </c>
      <c r="U13" s="46" t="e">
        <f t="shared" si="12"/>
        <v>#DIV/0!</v>
      </c>
      <c r="V13" s="47" t="e">
        <f t="shared" si="13"/>
        <v>#DIV/0!</v>
      </c>
      <c r="W13" s="48" t="e">
        <f t="shared" si="13"/>
        <v>#DIV/0!</v>
      </c>
      <c r="X13" s="49"/>
      <c r="Z13" s="50" t="e">
        <f>(N13-P26)^2</f>
        <v>#DIV/0!</v>
      </c>
      <c r="AA13" s="51" t="e">
        <f t="shared" si="14"/>
        <v>#DIV/0!</v>
      </c>
      <c r="AB13" s="5">
        <v>1</v>
      </c>
      <c r="AC13" s="33"/>
      <c r="AD13" s="33"/>
      <c r="AE13" s="41" t="e">
        <f t="shared" si="15"/>
        <v>#DIV/0!</v>
      </c>
      <c r="AF13" s="52"/>
      <c r="AG13" s="53" t="e">
        <f>AG26</f>
        <v>#DIV/0!</v>
      </c>
      <c r="AH13" s="53" t="e">
        <f>AH26</f>
        <v>#DIV/0!</v>
      </c>
      <c r="AI13" s="51" t="e">
        <f t="shared" si="16"/>
        <v>#DIV/0!</v>
      </c>
      <c r="AJ13" s="54" t="e">
        <f t="shared" si="17"/>
        <v>#DIV/0!</v>
      </c>
      <c r="AK13" s="55" t="e">
        <f>AJ13/AJ26</f>
        <v>#DIV/0!</v>
      </c>
      <c r="AL13" s="56" t="e">
        <f t="shared" si="18"/>
        <v>#DIV/0!</v>
      </c>
      <c r="AM13" s="56" t="e">
        <f t="shared" si="19"/>
        <v>#DIV/0!</v>
      </c>
      <c r="AN13" s="48" t="e">
        <f t="shared" si="20"/>
        <v>#DIV/0!</v>
      </c>
      <c r="AO13" s="57" t="e">
        <f t="shared" si="21"/>
        <v>#DIV/0!</v>
      </c>
      <c r="AP13" s="48" t="e">
        <f t="shared" si="22"/>
        <v>#DIV/0!</v>
      </c>
      <c r="AQ13" s="45">
        <f t="shared" si="23"/>
        <v>1.9599639845400536</v>
      </c>
      <c r="AR13" s="46" t="e">
        <f t="shared" si="24"/>
        <v>#DIV/0!</v>
      </c>
      <c r="AS13" s="46" t="e">
        <f t="shared" si="25"/>
        <v>#DIV/0!</v>
      </c>
      <c r="AT13" s="58" t="e">
        <f t="shared" si="26"/>
        <v>#DIV/0!</v>
      </c>
      <c r="AU13" s="58" t="e">
        <f t="shared" si="26"/>
        <v>#DIV/0!</v>
      </c>
      <c r="AV13" s="22"/>
      <c r="AX13" s="59"/>
      <c r="AY13" s="59">
        <v>1</v>
      </c>
      <c r="AZ13" s="60"/>
      <c r="BA13" s="60"/>
      <c r="BC13" s="33"/>
      <c r="BD13" s="33"/>
      <c r="BE13" s="5"/>
      <c r="BF13" s="5"/>
      <c r="BG13" s="5"/>
      <c r="BH13" s="5"/>
      <c r="BI13" s="5"/>
      <c r="BJ13" s="5"/>
      <c r="BK13" s="5"/>
      <c r="BL13" s="5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</row>
    <row r="14" spans="1:256">
      <c r="A14" s="8"/>
      <c r="B14" s="34" t="s">
        <v>73</v>
      </c>
      <c r="C14" s="35"/>
      <c r="D14" s="36">
        <f t="shared" si="0"/>
        <v>0</v>
      </c>
      <c r="E14" s="37"/>
      <c r="F14" s="35"/>
      <c r="G14" s="36">
        <f t="shared" si="1"/>
        <v>0</v>
      </c>
      <c r="H14" s="37"/>
      <c r="I14" s="38"/>
      <c r="K14" s="39" t="e">
        <f t="shared" si="2"/>
        <v>#DIV/0!</v>
      </c>
      <c r="L14" s="40" t="e">
        <f t="shared" si="3"/>
        <v>#DIV/0!</v>
      </c>
      <c r="M14" s="41" t="e">
        <f t="shared" si="4"/>
        <v>#DIV/0!</v>
      </c>
      <c r="N14" s="42" t="e">
        <f t="shared" si="5"/>
        <v>#DIV/0!</v>
      </c>
      <c r="O14" s="42" t="e">
        <f t="shared" si="6"/>
        <v>#DIV/0!</v>
      </c>
      <c r="P14" s="42" t="e">
        <f t="shared" si="7"/>
        <v>#DIV/0!</v>
      </c>
      <c r="Q14" s="43" t="e">
        <f t="shared" si="8"/>
        <v>#DIV/0!</v>
      </c>
      <c r="R14" s="44" t="e">
        <f t="shared" si="9"/>
        <v>#DIV/0!</v>
      </c>
      <c r="S14" s="45">
        <f t="shared" si="10"/>
        <v>1.9599639845400536</v>
      </c>
      <c r="T14" s="46" t="e">
        <f t="shared" si="11"/>
        <v>#DIV/0!</v>
      </c>
      <c r="U14" s="46" t="e">
        <f t="shared" si="12"/>
        <v>#DIV/0!</v>
      </c>
      <c r="V14" s="47" t="e">
        <f t="shared" si="13"/>
        <v>#DIV/0!</v>
      </c>
      <c r="W14" s="48" t="e">
        <f t="shared" si="13"/>
        <v>#DIV/0!</v>
      </c>
      <c r="X14" s="49"/>
      <c r="Z14" s="50" t="e">
        <f>(N14-P26)^2</f>
        <v>#DIV/0!</v>
      </c>
      <c r="AA14" s="51" t="e">
        <f t="shared" si="14"/>
        <v>#DIV/0!</v>
      </c>
      <c r="AB14" s="5">
        <v>1</v>
      </c>
      <c r="AC14" s="33"/>
      <c r="AD14" s="33"/>
      <c r="AE14" s="41" t="e">
        <f t="shared" si="15"/>
        <v>#DIV/0!</v>
      </c>
      <c r="AF14" s="52"/>
      <c r="AG14" s="53" t="e">
        <f>AG26</f>
        <v>#DIV/0!</v>
      </c>
      <c r="AH14" s="53" t="e">
        <f>AH26</f>
        <v>#DIV/0!</v>
      </c>
      <c r="AI14" s="51" t="e">
        <f t="shared" si="16"/>
        <v>#DIV/0!</v>
      </c>
      <c r="AJ14" s="54" t="e">
        <f t="shared" si="17"/>
        <v>#DIV/0!</v>
      </c>
      <c r="AK14" s="55" t="e">
        <f>AJ14/AJ26</f>
        <v>#DIV/0!</v>
      </c>
      <c r="AL14" s="56" t="e">
        <f t="shared" si="18"/>
        <v>#DIV/0!</v>
      </c>
      <c r="AM14" s="56" t="e">
        <f t="shared" si="19"/>
        <v>#DIV/0!</v>
      </c>
      <c r="AN14" s="48" t="e">
        <f t="shared" si="20"/>
        <v>#DIV/0!</v>
      </c>
      <c r="AO14" s="57" t="e">
        <f t="shared" si="21"/>
        <v>#DIV/0!</v>
      </c>
      <c r="AP14" s="48" t="e">
        <f t="shared" si="22"/>
        <v>#DIV/0!</v>
      </c>
      <c r="AQ14" s="45">
        <f t="shared" si="23"/>
        <v>1.9599639845400536</v>
      </c>
      <c r="AR14" s="46" t="e">
        <f t="shared" si="24"/>
        <v>#DIV/0!</v>
      </c>
      <c r="AS14" s="46" t="e">
        <f t="shared" si="25"/>
        <v>#DIV/0!</v>
      </c>
      <c r="AT14" s="58" t="e">
        <f t="shared" si="26"/>
        <v>#DIV/0!</v>
      </c>
      <c r="AU14" s="58" t="e">
        <f t="shared" si="26"/>
        <v>#DIV/0!</v>
      </c>
      <c r="AV14" s="22"/>
      <c r="AX14" s="59"/>
      <c r="AY14" s="59">
        <v>1</v>
      </c>
      <c r="AZ14" s="60"/>
      <c r="BA14" s="60"/>
      <c r="BC14" s="33"/>
      <c r="BD14" s="33"/>
      <c r="BE14" s="5"/>
      <c r="BF14" s="5"/>
      <c r="BG14" s="5"/>
      <c r="BH14" s="5"/>
      <c r="BI14" s="5"/>
      <c r="BJ14" s="5"/>
      <c r="BK14" s="5"/>
      <c r="BL14" s="5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</row>
    <row r="15" spans="1:256">
      <c r="A15" s="8"/>
      <c r="B15" s="34" t="s">
        <v>74</v>
      </c>
      <c r="C15" s="35"/>
      <c r="D15" s="36">
        <f t="shared" si="0"/>
        <v>0</v>
      </c>
      <c r="E15" s="37"/>
      <c r="F15" s="35"/>
      <c r="G15" s="36">
        <f t="shared" si="1"/>
        <v>0</v>
      </c>
      <c r="H15" s="37"/>
      <c r="I15" s="38"/>
      <c r="K15" s="39" t="e">
        <f t="shared" si="2"/>
        <v>#DIV/0!</v>
      </c>
      <c r="L15" s="40" t="e">
        <f t="shared" si="3"/>
        <v>#DIV/0!</v>
      </c>
      <c r="M15" s="41" t="e">
        <f t="shared" si="4"/>
        <v>#DIV/0!</v>
      </c>
      <c r="N15" s="42" t="e">
        <f t="shared" si="5"/>
        <v>#DIV/0!</v>
      </c>
      <c r="O15" s="42" t="e">
        <f t="shared" si="6"/>
        <v>#DIV/0!</v>
      </c>
      <c r="P15" s="42" t="e">
        <f t="shared" si="7"/>
        <v>#DIV/0!</v>
      </c>
      <c r="Q15" s="43" t="e">
        <f t="shared" si="8"/>
        <v>#DIV/0!</v>
      </c>
      <c r="R15" s="44" t="e">
        <f t="shared" si="9"/>
        <v>#DIV/0!</v>
      </c>
      <c r="S15" s="45">
        <f t="shared" si="10"/>
        <v>1.9599639845400536</v>
      </c>
      <c r="T15" s="46" t="e">
        <f t="shared" si="11"/>
        <v>#DIV/0!</v>
      </c>
      <c r="U15" s="46" t="e">
        <f t="shared" si="12"/>
        <v>#DIV/0!</v>
      </c>
      <c r="V15" s="47" t="e">
        <f t="shared" si="13"/>
        <v>#DIV/0!</v>
      </c>
      <c r="W15" s="48" t="e">
        <f t="shared" si="13"/>
        <v>#DIV/0!</v>
      </c>
      <c r="X15" s="49"/>
      <c r="Z15" s="50" t="e">
        <f>(N15-P26)^2</f>
        <v>#DIV/0!</v>
      </c>
      <c r="AA15" s="51" t="e">
        <f t="shared" si="14"/>
        <v>#DIV/0!</v>
      </c>
      <c r="AB15" s="5">
        <v>1</v>
      </c>
      <c r="AC15" s="33"/>
      <c r="AD15" s="33"/>
      <c r="AE15" s="41" t="e">
        <f t="shared" si="15"/>
        <v>#DIV/0!</v>
      </c>
      <c r="AF15" s="52"/>
      <c r="AG15" s="53" t="e">
        <f>AG26</f>
        <v>#DIV/0!</v>
      </c>
      <c r="AH15" s="53" t="e">
        <f>AH26</f>
        <v>#DIV/0!</v>
      </c>
      <c r="AI15" s="51" t="e">
        <f t="shared" si="16"/>
        <v>#DIV/0!</v>
      </c>
      <c r="AJ15" s="54" t="e">
        <f t="shared" si="17"/>
        <v>#DIV/0!</v>
      </c>
      <c r="AK15" s="55" t="e">
        <f>AJ15/AJ26</f>
        <v>#DIV/0!</v>
      </c>
      <c r="AL15" s="56" t="e">
        <f t="shared" si="18"/>
        <v>#DIV/0!</v>
      </c>
      <c r="AM15" s="56" t="e">
        <f t="shared" si="19"/>
        <v>#DIV/0!</v>
      </c>
      <c r="AN15" s="48" t="e">
        <f t="shared" si="20"/>
        <v>#DIV/0!</v>
      </c>
      <c r="AO15" s="57" t="e">
        <f t="shared" si="21"/>
        <v>#DIV/0!</v>
      </c>
      <c r="AP15" s="48" t="e">
        <f t="shared" si="22"/>
        <v>#DIV/0!</v>
      </c>
      <c r="AQ15" s="45">
        <f t="shared" si="23"/>
        <v>1.9599639845400536</v>
      </c>
      <c r="AR15" s="46" t="e">
        <f t="shared" si="24"/>
        <v>#DIV/0!</v>
      </c>
      <c r="AS15" s="46" t="e">
        <f t="shared" si="25"/>
        <v>#DIV/0!</v>
      </c>
      <c r="AT15" s="58" t="e">
        <f t="shared" si="26"/>
        <v>#DIV/0!</v>
      </c>
      <c r="AU15" s="58" t="e">
        <f t="shared" si="26"/>
        <v>#DIV/0!</v>
      </c>
      <c r="AV15" s="22"/>
      <c r="AX15" s="59"/>
      <c r="AY15" s="59">
        <v>1</v>
      </c>
      <c r="AZ15" s="60"/>
      <c r="BA15" s="60"/>
      <c r="BC15" s="33"/>
      <c r="BD15" s="33"/>
      <c r="BE15" s="5"/>
      <c r="BF15" s="5"/>
      <c r="BG15" s="5"/>
      <c r="BH15" s="5"/>
      <c r="BI15" s="5"/>
      <c r="BJ15" s="5"/>
      <c r="BK15" s="5"/>
      <c r="BL15" s="5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</row>
    <row r="16" spans="1:256">
      <c r="A16" s="8"/>
      <c r="B16" s="34" t="s">
        <v>75</v>
      </c>
      <c r="C16" s="35"/>
      <c r="D16" s="36">
        <f t="shared" si="0"/>
        <v>0</v>
      </c>
      <c r="E16" s="37"/>
      <c r="F16" s="35"/>
      <c r="G16" s="36">
        <f t="shared" si="1"/>
        <v>0</v>
      </c>
      <c r="H16" s="37"/>
      <c r="I16" s="38"/>
      <c r="K16" s="39" t="e">
        <f t="shared" si="2"/>
        <v>#DIV/0!</v>
      </c>
      <c r="L16" s="40" t="e">
        <f t="shared" si="3"/>
        <v>#DIV/0!</v>
      </c>
      <c r="M16" s="41" t="e">
        <f t="shared" si="4"/>
        <v>#DIV/0!</v>
      </c>
      <c r="N16" s="42" t="e">
        <f t="shared" si="5"/>
        <v>#DIV/0!</v>
      </c>
      <c r="O16" s="42" t="e">
        <f t="shared" si="6"/>
        <v>#DIV/0!</v>
      </c>
      <c r="P16" s="42" t="e">
        <f t="shared" si="7"/>
        <v>#DIV/0!</v>
      </c>
      <c r="Q16" s="43" t="e">
        <f t="shared" si="8"/>
        <v>#DIV/0!</v>
      </c>
      <c r="R16" s="44" t="e">
        <f t="shared" si="9"/>
        <v>#DIV/0!</v>
      </c>
      <c r="S16" s="45">
        <f t="shared" si="10"/>
        <v>1.9599639845400536</v>
      </c>
      <c r="T16" s="46" t="e">
        <f t="shared" si="11"/>
        <v>#DIV/0!</v>
      </c>
      <c r="U16" s="46" t="e">
        <f t="shared" si="12"/>
        <v>#DIV/0!</v>
      </c>
      <c r="V16" s="47" t="e">
        <f t="shared" si="13"/>
        <v>#DIV/0!</v>
      </c>
      <c r="W16" s="48" t="e">
        <f t="shared" si="13"/>
        <v>#DIV/0!</v>
      </c>
      <c r="X16" s="49"/>
      <c r="Z16" s="50" t="e">
        <f>(N16-P26)^2</f>
        <v>#DIV/0!</v>
      </c>
      <c r="AA16" s="51" t="e">
        <f t="shared" si="14"/>
        <v>#DIV/0!</v>
      </c>
      <c r="AB16" s="5">
        <v>1</v>
      </c>
      <c r="AC16" s="33"/>
      <c r="AD16" s="33"/>
      <c r="AE16" s="41" t="e">
        <f t="shared" si="15"/>
        <v>#DIV/0!</v>
      </c>
      <c r="AF16" s="52"/>
      <c r="AG16" s="53" t="e">
        <f>AG26</f>
        <v>#DIV/0!</v>
      </c>
      <c r="AH16" s="53" t="e">
        <f>AH26</f>
        <v>#DIV/0!</v>
      </c>
      <c r="AI16" s="51" t="e">
        <f t="shared" si="16"/>
        <v>#DIV/0!</v>
      </c>
      <c r="AJ16" s="54" t="e">
        <f t="shared" si="17"/>
        <v>#DIV/0!</v>
      </c>
      <c r="AK16" s="55" t="e">
        <f>AJ16/AJ26</f>
        <v>#DIV/0!</v>
      </c>
      <c r="AL16" s="56" t="e">
        <f t="shared" si="18"/>
        <v>#DIV/0!</v>
      </c>
      <c r="AM16" s="56" t="e">
        <f t="shared" si="19"/>
        <v>#DIV/0!</v>
      </c>
      <c r="AN16" s="48" t="e">
        <f t="shared" si="20"/>
        <v>#DIV/0!</v>
      </c>
      <c r="AO16" s="57" t="e">
        <f t="shared" si="21"/>
        <v>#DIV/0!</v>
      </c>
      <c r="AP16" s="48" t="e">
        <f t="shared" si="22"/>
        <v>#DIV/0!</v>
      </c>
      <c r="AQ16" s="45">
        <f t="shared" si="23"/>
        <v>1.9599639845400536</v>
      </c>
      <c r="AR16" s="46" t="e">
        <f t="shared" si="24"/>
        <v>#DIV/0!</v>
      </c>
      <c r="AS16" s="46" t="e">
        <f t="shared" si="25"/>
        <v>#DIV/0!</v>
      </c>
      <c r="AT16" s="58" t="e">
        <f t="shared" si="26"/>
        <v>#DIV/0!</v>
      </c>
      <c r="AU16" s="58" t="e">
        <f t="shared" si="26"/>
        <v>#DIV/0!</v>
      </c>
      <c r="AV16" s="22"/>
      <c r="AX16" s="59"/>
      <c r="AY16" s="59">
        <v>1</v>
      </c>
      <c r="AZ16" s="60"/>
      <c r="BA16" s="60"/>
      <c r="BC16" s="33"/>
      <c r="BD16" s="33"/>
      <c r="BE16" s="5"/>
      <c r="BF16" s="5"/>
      <c r="BG16" s="5"/>
      <c r="BH16" s="5"/>
      <c r="BI16" s="5"/>
      <c r="BJ16" s="5"/>
      <c r="BK16" s="5"/>
      <c r="BL16" s="5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</row>
    <row r="17" spans="1:256">
      <c r="A17" s="8"/>
      <c r="B17" s="34" t="s">
        <v>76</v>
      </c>
      <c r="C17" s="35"/>
      <c r="D17" s="36">
        <f t="shared" si="0"/>
        <v>0</v>
      </c>
      <c r="E17" s="37"/>
      <c r="F17" s="35"/>
      <c r="G17" s="36">
        <f t="shared" si="1"/>
        <v>0</v>
      </c>
      <c r="H17" s="37"/>
      <c r="I17" s="38"/>
      <c r="K17" s="39" t="e">
        <f t="shared" si="2"/>
        <v>#DIV/0!</v>
      </c>
      <c r="L17" s="40" t="e">
        <f t="shared" si="3"/>
        <v>#DIV/0!</v>
      </c>
      <c r="M17" s="41" t="e">
        <f t="shared" si="4"/>
        <v>#DIV/0!</v>
      </c>
      <c r="N17" s="42" t="e">
        <f t="shared" si="5"/>
        <v>#DIV/0!</v>
      </c>
      <c r="O17" s="42" t="e">
        <f t="shared" si="6"/>
        <v>#DIV/0!</v>
      </c>
      <c r="P17" s="42" t="e">
        <f t="shared" si="7"/>
        <v>#DIV/0!</v>
      </c>
      <c r="Q17" s="43" t="e">
        <f t="shared" si="8"/>
        <v>#DIV/0!</v>
      </c>
      <c r="R17" s="44" t="e">
        <f t="shared" si="9"/>
        <v>#DIV/0!</v>
      </c>
      <c r="S17" s="45">
        <f t="shared" si="10"/>
        <v>1.9599639845400536</v>
      </c>
      <c r="T17" s="46" t="e">
        <f t="shared" si="11"/>
        <v>#DIV/0!</v>
      </c>
      <c r="U17" s="46" t="e">
        <f t="shared" si="12"/>
        <v>#DIV/0!</v>
      </c>
      <c r="V17" s="47" t="e">
        <f t="shared" si="13"/>
        <v>#DIV/0!</v>
      </c>
      <c r="W17" s="48" t="e">
        <f t="shared" si="13"/>
        <v>#DIV/0!</v>
      </c>
      <c r="X17" s="49"/>
      <c r="Z17" s="50" t="e">
        <f>(N17-P26)^2</f>
        <v>#DIV/0!</v>
      </c>
      <c r="AA17" s="51" t="e">
        <f t="shared" si="14"/>
        <v>#DIV/0!</v>
      </c>
      <c r="AB17" s="5">
        <v>1</v>
      </c>
      <c r="AC17" s="33"/>
      <c r="AD17" s="33"/>
      <c r="AE17" s="41" t="e">
        <f t="shared" si="15"/>
        <v>#DIV/0!</v>
      </c>
      <c r="AF17" s="52"/>
      <c r="AG17" s="53" t="e">
        <f>AG26</f>
        <v>#DIV/0!</v>
      </c>
      <c r="AH17" s="53" t="e">
        <f>AH26</f>
        <v>#DIV/0!</v>
      </c>
      <c r="AI17" s="51" t="e">
        <f t="shared" si="16"/>
        <v>#DIV/0!</v>
      </c>
      <c r="AJ17" s="54" t="e">
        <f t="shared" si="17"/>
        <v>#DIV/0!</v>
      </c>
      <c r="AK17" s="55" t="e">
        <f>AJ17/AJ26</f>
        <v>#DIV/0!</v>
      </c>
      <c r="AL17" s="56" t="e">
        <f t="shared" si="18"/>
        <v>#DIV/0!</v>
      </c>
      <c r="AM17" s="56" t="e">
        <f t="shared" si="19"/>
        <v>#DIV/0!</v>
      </c>
      <c r="AN17" s="48" t="e">
        <f t="shared" si="20"/>
        <v>#DIV/0!</v>
      </c>
      <c r="AO17" s="57" t="e">
        <f t="shared" si="21"/>
        <v>#DIV/0!</v>
      </c>
      <c r="AP17" s="48" t="e">
        <f t="shared" si="22"/>
        <v>#DIV/0!</v>
      </c>
      <c r="AQ17" s="45">
        <f t="shared" si="23"/>
        <v>1.9599639845400536</v>
      </c>
      <c r="AR17" s="46" t="e">
        <f t="shared" si="24"/>
        <v>#DIV/0!</v>
      </c>
      <c r="AS17" s="46" t="e">
        <f t="shared" si="25"/>
        <v>#DIV/0!</v>
      </c>
      <c r="AT17" s="58" t="e">
        <f t="shared" si="26"/>
        <v>#DIV/0!</v>
      </c>
      <c r="AU17" s="58" t="e">
        <f t="shared" si="26"/>
        <v>#DIV/0!</v>
      </c>
      <c r="AV17" s="22"/>
      <c r="AX17" s="59"/>
      <c r="AY17" s="59">
        <v>1</v>
      </c>
      <c r="AZ17" s="60"/>
      <c r="BA17" s="60"/>
      <c r="BC17" s="33"/>
      <c r="BD17" s="33"/>
      <c r="BE17" s="5"/>
      <c r="BF17" s="5"/>
      <c r="BG17" s="5"/>
      <c r="BH17" s="5"/>
      <c r="BI17" s="5"/>
      <c r="BJ17" s="5"/>
      <c r="BK17" s="5"/>
      <c r="BL17" s="5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</row>
    <row r="18" spans="1:256">
      <c r="A18" s="8"/>
      <c r="B18" s="34" t="s">
        <v>77</v>
      </c>
      <c r="C18" s="35"/>
      <c r="D18" s="36">
        <f t="shared" si="0"/>
        <v>0</v>
      </c>
      <c r="E18" s="37"/>
      <c r="F18" s="35"/>
      <c r="G18" s="36">
        <f t="shared" si="1"/>
        <v>0</v>
      </c>
      <c r="H18" s="37"/>
      <c r="I18" s="38"/>
      <c r="K18" s="39" t="e">
        <f t="shared" si="2"/>
        <v>#DIV/0!</v>
      </c>
      <c r="L18" s="40" t="e">
        <f t="shared" si="3"/>
        <v>#DIV/0!</v>
      </c>
      <c r="M18" s="41" t="e">
        <f t="shared" si="4"/>
        <v>#DIV/0!</v>
      </c>
      <c r="N18" s="42" t="e">
        <f t="shared" si="5"/>
        <v>#DIV/0!</v>
      </c>
      <c r="O18" s="42" t="e">
        <f t="shared" si="6"/>
        <v>#DIV/0!</v>
      </c>
      <c r="P18" s="42" t="e">
        <f t="shared" si="7"/>
        <v>#DIV/0!</v>
      </c>
      <c r="Q18" s="43" t="e">
        <f t="shared" si="8"/>
        <v>#DIV/0!</v>
      </c>
      <c r="R18" s="44" t="e">
        <f t="shared" si="9"/>
        <v>#DIV/0!</v>
      </c>
      <c r="S18" s="45">
        <f t="shared" si="10"/>
        <v>1.9599639845400536</v>
      </c>
      <c r="T18" s="46" t="e">
        <f t="shared" si="11"/>
        <v>#DIV/0!</v>
      </c>
      <c r="U18" s="46" t="e">
        <f t="shared" si="12"/>
        <v>#DIV/0!</v>
      </c>
      <c r="V18" s="47" t="e">
        <f t="shared" si="13"/>
        <v>#DIV/0!</v>
      </c>
      <c r="W18" s="48" t="e">
        <f t="shared" si="13"/>
        <v>#DIV/0!</v>
      </c>
      <c r="X18" s="49"/>
      <c r="Z18" s="50" t="e">
        <f>(N18-P26)^2</f>
        <v>#DIV/0!</v>
      </c>
      <c r="AA18" s="51" t="e">
        <f t="shared" si="14"/>
        <v>#DIV/0!</v>
      </c>
      <c r="AB18" s="5">
        <v>1</v>
      </c>
      <c r="AC18" s="33"/>
      <c r="AD18" s="33"/>
      <c r="AE18" s="41" t="e">
        <f t="shared" si="15"/>
        <v>#DIV/0!</v>
      </c>
      <c r="AF18" s="52"/>
      <c r="AG18" s="53" t="e">
        <f>AG26</f>
        <v>#DIV/0!</v>
      </c>
      <c r="AH18" s="53" t="e">
        <f>AH26</f>
        <v>#DIV/0!</v>
      </c>
      <c r="AI18" s="51" t="e">
        <f t="shared" si="16"/>
        <v>#DIV/0!</v>
      </c>
      <c r="AJ18" s="54" t="e">
        <f t="shared" si="17"/>
        <v>#DIV/0!</v>
      </c>
      <c r="AK18" s="55" t="e">
        <f>AJ18/AJ26</f>
        <v>#DIV/0!</v>
      </c>
      <c r="AL18" s="56" t="e">
        <f t="shared" si="18"/>
        <v>#DIV/0!</v>
      </c>
      <c r="AM18" s="56" t="e">
        <f t="shared" si="19"/>
        <v>#DIV/0!</v>
      </c>
      <c r="AN18" s="48" t="e">
        <f t="shared" si="20"/>
        <v>#DIV/0!</v>
      </c>
      <c r="AO18" s="57" t="e">
        <f t="shared" si="21"/>
        <v>#DIV/0!</v>
      </c>
      <c r="AP18" s="48" t="e">
        <f t="shared" si="22"/>
        <v>#DIV/0!</v>
      </c>
      <c r="AQ18" s="45">
        <f t="shared" si="23"/>
        <v>1.9599639845400536</v>
      </c>
      <c r="AR18" s="46" t="e">
        <f t="shared" si="24"/>
        <v>#DIV/0!</v>
      </c>
      <c r="AS18" s="46" t="e">
        <f t="shared" si="25"/>
        <v>#DIV/0!</v>
      </c>
      <c r="AT18" s="58" t="e">
        <f t="shared" si="26"/>
        <v>#DIV/0!</v>
      </c>
      <c r="AU18" s="58" t="e">
        <f t="shared" si="26"/>
        <v>#DIV/0!</v>
      </c>
      <c r="AV18" s="22"/>
      <c r="AX18" s="59"/>
      <c r="AY18" s="59">
        <v>1</v>
      </c>
      <c r="AZ18" s="60"/>
      <c r="BA18" s="60"/>
      <c r="BC18" s="33"/>
      <c r="BD18" s="33"/>
      <c r="BE18" s="5"/>
      <c r="BF18" s="5"/>
      <c r="BG18" s="5"/>
      <c r="BH18" s="5"/>
      <c r="BI18" s="5"/>
      <c r="BJ18" s="5"/>
      <c r="BK18" s="5"/>
      <c r="BL18" s="5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</row>
    <row r="19" spans="1:256">
      <c r="A19" s="8"/>
      <c r="B19" s="34" t="s">
        <v>78</v>
      </c>
      <c r="C19" s="35"/>
      <c r="D19" s="36">
        <f t="shared" si="0"/>
        <v>0</v>
      </c>
      <c r="E19" s="37"/>
      <c r="F19" s="35"/>
      <c r="G19" s="36">
        <f t="shared" si="1"/>
        <v>0</v>
      </c>
      <c r="H19" s="37"/>
      <c r="I19" s="38"/>
      <c r="K19" s="39" t="e">
        <f t="shared" si="2"/>
        <v>#DIV/0!</v>
      </c>
      <c r="L19" s="40" t="e">
        <f t="shared" si="3"/>
        <v>#DIV/0!</v>
      </c>
      <c r="M19" s="41" t="e">
        <f t="shared" si="4"/>
        <v>#DIV/0!</v>
      </c>
      <c r="N19" s="42" t="e">
        <f t="shared" si="5"/>
        <v>#DIV/0!</v>
      </c>
      <c r="O19" s="42" t="e">
        <f t="shared" si="6"/>
        <v>#DIV/0!</v>
      </c>
      <c r="P19" s="42" t="e">
        <f t="shared" si="7"/>
        <v>#DIV/0!</v>
      </c>
      <c r="Q19" s="43" t="e">
        <f t="shared" si="8"/>
        <v>#DIV/0!</v>
      </c>
      <c r="R19" s="44" t="e">
        <f t="shared" si="9"/>
        <v>#DIV/0!</v>
      </c>
      <c r="S19" s="45">
        <f t="shared" si="10"/>
        <v>1.9599639845400536</v>
      </c>
      <c r="T19" s="46" t="e">
        <f t="shared" si="11"/>
        <v>#DIV/0!</v>
      </c>
      <c r="U19" s="46" t="e">
        <f t="shared" si="12"/>
        <v>#DIV/0!</v>
      </c>
      <c r="V19" s="47" t="e">
        <f t="shared" si="13"/>
        <v>#DIV/0!</v>
      </c>
      <c r="W19" s="48" t="e">
        <f t="shared" si="13"/>
        <v>#DIV/0!</v>
      </c>
      <c r="X19" s="49"/>
      <c r="Z19" s="50" t="e">
        <f>(N19-P26)^2</f>
        <v>#DIV/0!</v>
      </c>
      <c r="AA19" s="51" t="e">
        <f t="shared" si="14"/>
        <v>#DIV/0!</v>
      </c>
      <c r="AB19" s="5">
        <v>1</v>
      </c>
      <c r="AC19" s="33"/>
      <c r="AD19" s="33"/>
      <c r="AE19" s="41" t="e">
        <f t="shared" si="15"/>
        <v>#DIV/0!</v>
      </c>
      <c r="AF19" s="52"/>
      <c r="AG19" s="53" t="e">
        <f>AG26</f>
        <v>#DIV/0!</v>
      </c>
      <c r="AH19" s="53" t="e">
        <f>AH26</f>
        <v>#DIV/0!</v>
      </c>
      <c r="AI19" s="51" t="e">
        <f t="shared" si="16"/>
        <v>#DIV/0!</v>
      </c>
      <c r="AJ19" s="54" t="e">
        <f t="shared" si="17"/>
        <v>#DIV/0!</v>
      </c>
      <c r="AK19" s="55" t="e">
        <f>AJ19/AJ26</f>
        <v>#DIV/0!</v>
      </c>
      <c r="AL19" s="56" t="e">
        <f t="shared" si="18"/>
        <v>#DIV/0!</v>
      </c>
      <c r="AM19" s="56" t="e">
        <f t="shared" si="19"/>
        <v>#DIV/0!</v>
      </c>
      <c r="AN19" s="48" t="e">
        <f t="shared" si="20"/>
        <v>#DIV/0!</v>
      </c>
      <c r="AO19" s="57" t="e">
        <f t="shared" si="21"/>
        <v>#DIV/0!</v>
      </c>
      <c r="AP19" s="48" t="e">
        <f t="shared" si="22"/>
        <v>#DIV/0!</v>
      </c>
      <c r="AQ19" s="45">
        <f t="shared" si="23"/>
        <v>1.9599639845400536</v>
      </c>
      <c r="AR19" s="46" t="e">
        <f t="shared" si="24"/>
        <v>#DIV/0!</v>
      </c>
      <c r="AS19" s="46" t="e">
        <f t="shared" si="25"/>
        <v>#DIV/0!</v>
      </c>
      <c r="AT19" s="58" t="e">
        <f t="shared" si="26"/>
        <v>#DIV/0!</v>
      </c>
      <c r="AU19" s="58" t="e">
        <f t="shared" si="26"/>
        <v>#DIV/0!</v>
      </c>
      <c r="AV19" s="22"/>
      <c r="AX19" s="59"/>
      <c r="AY19" s="59">
        <v>1</v>
      </c>
      <c r="AZ19" s="60"/>
      <c r="BA19" s="60"/>
      <c r="BC19" s="33"/>
      <c r="BD19" s="33"/>
      <c r="BE19" s="5"/>
      <c r="BF19" s="5"/>
      <c r="BG19" s="5"/>
      <c r="BH19" s="5"/>
      <c r="BI19" s="5"/>
      <c r="BJ19" s="5"/>
      <c r="BK19" s="5"/>
      <c r="BL19" s="5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</row>
    <row r="20" spans="1:256">
      <c r="A20" s="8"/>
      <c r="B20" s="34" t="s">
        <v>79</v>
      </c>
      <c r="C20" s="35"/>
      <c r="D20" s="36">
        <f t="shared" si="0"/>
        <v>0</v>
      </c>
      <c r="E20" s="37"/>
      <c r="F20" s="35"/>
      <c r="G20" s="36">
        <f t="shared" si="1"/>
        <v>0</v>
      </c>
      <c r="H20" s="37"/>
      <c r="I20" s="38"/>
      <c r="K20" s="39" t="e">
        <f t="shared" si="2"/>
        <v>#DIV/0!</v>
      </c>
      <c r="L20" s="40" t="e">
        <f t="shared" si="3"/>
        <v>#DIV/0!</v>
      </c>
      <c r="M20" s="41" t="e">
        <f t="shared" si="4"/>
        <v>#DIV/0!</v>
      </c>
      <c r="N20" s="42" t="e">
        <f t="shared" si="5"/>
        <v>#DIV/0!</v>
      </c>
      <c r="O20" s="42" t="e">
        <f t="shared" si="6"/>
        <v>#DIV/0!</v>
      </c>
      <c r="P20" s="42" t="e">
        <f t="shared" si="7"/>
        <v>#DIV/0!</v>
      </c>
      <c r="Q20" s="43" t="e">
        <f t="shared" si="8"/>
        <v>#DIV/0!</v>
      </c>
      <c r="R20" s="44" t="e">
        <f t="shared" si="9"/>
        <v>#DIV/0!</v>
      </c>
      <c r="S20" s="45">
        <f t="shared" si="10"/>
        <v>1.9599639845400536</v>
      </c>
      <c r="T20" s="46" t="e">
        <f t="shared" si="11"/>
        <v>#DIV/0!</v>
      </c>
      <c r="U20" s="46" t="e">
        <f t="shared" si="12"/>
        <v>#DIV/0!</v>
      </c>
      <c r="V20" s="47" t="e">
        <f t="shared" si="13"/>
        <v>#DIV/0!</v>
      </c>
      <c r="W20" s="48" t="e">
        <f t="shared" si="13"/>
        <v>#DIV/0!</v>
      </c>
      <c r="X20" s="49"/>
      <c r="Z20" s="50" t="e">
        <f>(N20-P26)^2</f>
        <v>#DIV/0!</v>
      </c>
      <c r="AA20" s="51" t="e">
        <f t="shared" si="14"/>
        <v>#DIV/0!</v>
      </c>
      <c r="AB20" s="5">
        <v>1</v>
      </c>
      <c r="AC20" s="33"/>
      <c r="AD20" s="33"/>
      <c r="AE20" s="41" t="e">
        <f t="shared" si="15"/>
        <v>#DIV/0!</v>
      </c>
      <c r="AF20" s="52"/>
      <c r="AG20" s="53" t="e">
        <f>AG26</f>
        <v>#DIV/0!</v>
      </c>
      <c r="AH20" s="53" t="e">
        <f>AH26</f>
        <v>#DIV/0!</v>
      </c>
      <c r="AI20" s="51" t="e">
        <f t="shared" si="16"/>
        <v>#DIV/0!</v>
      </c>
      <c r="AJ20" s="54" t="e">
        <f t="shared" si="17"/>
        <v>#DIV/0!</v>
      </c>
      <c r="AK20" s="55" t="e">
        <f>AJ20/AJ26</f>
        <v>#DIV/0!</v>
      </c>
      <c r="AL20" s="56" t="e">
        <f t="shared" si="18"/>
        <v>#DIV/0!</v>
      </c>
      <c r="AM20" s="56" t="e">
        <f t="shared" si="19"/>
        <v>#DIV/0!</v>
      </c>
      <c r="AN20" s="48" t="e">
        <f t="shared" si="20"/>
        <v>#DIV/0!</v>
      </c>
      <c r="AO20" s="57" t="e">
        <f t="shared" si="21"/>
        <v>#DIV/0!</v>
      </c>
      <c r="AP20" s="48" t="e">
        <f t="shared" si="22"/>
        <v>#DIV/0!</v>
      </c>
      <c r="AQ20" s="45">
        <f t="shared" si="23"/>
        <v>1.9599639845400536</v>
      </c>
      <c r="AR20" s="46" t="e">
        <f t="shared" si="24"/>
        <v>#DIV/0!</v>
      </c>
      <c r="AS20" s="46" t="e">
        <f t="shared" si="25"/>
        <v>#DIV/0!</v>
      </c>
      <c r="AT20" s="58" t="e">
        <f t="shared" si="26"/>
        <v>#DIV/0!</v>
      </c>
      <c r="AU20" s="58" t="e">
        <f t="shared" si="26"/>
        <v>#DIV/0!</v>
      </c>
      <c r="AV20" s="22"/>
      <c r="AX20" s="59"/>
      <c r="AY20" s="59">
        <v>1</v>
      </c>
      <c r="AZ20" s="60"/>
      <c r="BA20" s="60"/>
      <c r="BC20" s="33"/>
      <c r="BD20" s="33"/>
      <c r="BE20" s="5"/>
      <c r="BF20" s="5"/>
      <c r="BG20" s="5"/>
      <c r="BH20" s="5"/>
      <c r="BI20" s="5"/>
      <c r="BJ20" s="5"/>
      <c r="BK20" s="5"/>
      <c r="BL20" s="5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</row>
    <row r="21" spans="1:256">
      <c r="A21" s="8"/>
      <c r="B21" s="34" t="s">
        <v>80</v>
      </c>
      <c r="C21" s="35"/>
      <c r="D21" s="36">
        <f t="shared" si="0"/>
        <v>0</v>
      </c>
      <c r="E21" s="37"/>
      <c r="F21" s="35"/>
      <c r="G21" s="36">
        <f t="shared" si="1"/>
        <v>0</v>
      </c>
      <c r="H21" s="37"/>
      <c r="I21" s="38"/>
      <c r="K21" s="39" t="e">
        <f t="shared" si="2"/>
        <v>#DIV/0!</v>
      </c>
      <c r="L21" s="40" t="e">
        <f t="shared" si="3"/>
        <v>#DIV/0!</v>
      </c>
      <c r="M21" s="41" t="e">
        <f t="shared" si="4"/>
        <v>#DIV/0!</v>
      </c>
      <c r="N21" s="42" t="e">
        <f t="shared" si="5"/>
        <v>#DIV/0!</v>
      </c>
      <c r="O21" s="42" t="e">
        <f t="shared" si="6"/>
        <v>#DIV/0!</v>
      </c>
      <c r="P21" s="42" t="e">
        <f t="shared" si="7"/>
        <v>#DIV/0!</v>
      </c>
      <c r="Q21" s="43" t="e">
        <f t="shared" si="8"/>
        <v>#DIV/0!</v>
      </c>
      <c r="R21" s="44" t="e">
        <f t="shared" si="9"/>
        <v>#DIV/0!</v>
      </c>
      <c r="S21" s="45">
        <f t="shared" si="10"/>
        <v>1.9599639845400536</v>
      </c>
      <c r="T21" s="46" t="e">
        <f t="shared" si="11"/>
        <v>#DIV/0!</v>
      </c>
      <c r="U21" s="46" t="e">
        <f t="shared" si="12"/>
        <v>#DIV/0!</v>
      </c>
      <c r="V21" s="47" t="e">
        <f t="shared" si="13"/>
        <v>#DIV/0!</v>
      </c>
      <c r="W21" s="48" t="e">
        <f t="shared" si="13"/>
        <v>#DIV/0!</v>
      </c>
      <c r="X21" s="49"/>
      <c r="Z21" s="50" t="e">
        <f>(N21-P26)^2</f>
        <v>#DIV/0!</v>
      </c>
      <c r="AA21" s="51" t="e">
        <f t="shared" si="14"/>
        <v>#DIV/0!</v>
      </c>
      <c r="AB21" s="5">
        <v>1</v>
      </c>
      <c r="AC21" s="33"/>
      <c r="AD21" s="33"/>
      <c r="AE21" s="41" t="e">
        <f t="shared" si="15"/>
        <v>#DIV/0!</v>
      </c>
      <c r="AF21" s="52"/>
      <c r="AG21" s="53" t="e">
        <f>AG26</f>
        <v>#DIV/0!</v>
      </c>
      <c r="AH21" s="53" t="e">
        <f>AH26</f>
        <v>#DIV/0!</v>
      </c>
      <c r="AI21" s="51" t="e">
        <f t="shared" si="16"/>
        <v>#DIV/0!</v>
      </c>
      <c r="AJ21" s="54" t="e">
        <f t="shared" si="17"/>
        <v>#DIV/0!</v>
      </c>
      <c r="AK21" s="55" t="e">
        <f>AJ21/AJ26</f>
        <v>#DIV/0!</v>
      </c>
      <c r="AL21" s="56" t="e">
        <f t="shared" si="18"/>
        <v>#DIV/0!</v>
      </c>
      <c r="AM21" s="56" t="e">
        <f t="shared" si="19"/>
        <v>#DIV/0!</v>
      </c>
      <c r="AN21" s="48" t="e">
        <f t="shared" si="20"/>
        <v>#DIV/0!</v>
      </c>
      <c r="AO21" s="57" t="e">
        <f t="shared" si="21"/>
        <v>#DIV/0!</v>
      </c>
      <c r="AP21" s="48" t="e">
        <f t="shared" si="22"/>
        <v>#DIV/0!</v>
      </c>
      <c r="AQ21" s="45">
        <f t="shared" si="23"/>
        <v>1.9599639845400536</v>
      </c>
      <c r="AR21" s="46" t="e">
        <f t="shared" si="24"/>
        <v>#DIV/0!</v>
      </c>
      <c r="AS21" s="46" t="e">
        <f t="shared" si="25"/>
        <v>#DIV/0!</v>
      </c>
      <c r="AT21" s="58" t="e">
        <f t="shared" si="26"/>
        <v>#DIV/0!</v>
      </c>
      <c r="AU21" s="58" t="e">
        <f t="shared" si="26"/>
        <v>#DIV/0!</v>
      </c>
      <c r="AV21" s="22"/>
      <c r="AX21" s="59"/>
      <c r="AY21" s="59">
        <v>1</v>
      </c>
      <c r="AZ21" s="60"/>
      <c r="BA21" s="60"/>
      <c r="BC21" s="33"/>
      <c r="BD21" s="33"/>
      <c r="BE21" s="5"/>
      <c r="BF21" s="5"/>
      <c r="BG21" s="5"/>
      <c r="BH21" s="5"/>
      <c r="BI21" s="5"/>
      <c r="BJ21" s="5"/>
      <c r="BK21" s="5"/>
      <c r="BL21" s="5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</row>
    <row r="22" spans="1:256">
      <c r="A22" s="8"/>
      <c r="B22" s="34" t="s">
        <v>81</v>
      </c>
      <c r="C22" s="35"/>
      <c r="D22" s="36">
        <f t="shared" si="0"/>
        <v>0</v>
      </c>
      <c r="E22" s="37"/>
      <c r="F22" s="35"/>
      <c r="G22" s="36">
        <f t="shared" si="1"/>
        <v>0</v>
      </c>
      <c r="H22" s="37"/>
      <c r="I22" s="38"/>
      <c r="K22" s="39" t="e">
        <f t="shared" si="2"/>
        <v>#DIV/0!</v>
      </c>
      <c r="L22" s="40" t="e">
        <f t="shared" si="3"/>
        <v>#DIV/0!</v>
      </c>
      <c r="M22" s="41" t="e">
        <f t="shared" si="4"/>
        <v>#DIV/0!</v>
      </c>
      <c r="N22" s="42" t="e">
        <f t="shared" si="5"/>
        <v>#DIV/0!</v>
      </c>
      <c r="O22" s="42" t="e">
        <f t="shared" si="6"/>
        <v>#DIV/0!</v>
      </c>
      <c r="P22" s="42" t="e">
        <f t="shared" si="7"/>
        <v>#DIV/0!</v>
      </c>
      <c r="Q22" s="43" t="e">
        <f t="shared" si="8"/>
        <v>#DIV/0!</v>
      </c>
      <c r="R22" s="44" t="e">
        <f t="shared" si="9"/>
        <v>#DIV/0!</v>
      </c>
      <c r="S22" s="45">
        <f t="shared" si="10"/>
        <v>1.9599639845400536</v>
      </c>
      <c r="T22" s="46" t="e">
        <f t="shared" si="11"/>
        <v>#DIV/0!</v>
      </c>
      <c r="U22" s="46" t="e">
        <f t="shared" si="12"/>
        <v>#DIV/0!</v>
      </c>
      <c r="V22" s="47" t="e">
        <f t="shared" si="13"/>
        <v>#DIV/0!</v>
      </c>
      <c r="W22" s="48" t="e">
        <f t="shared" si="13"/>
        <v>#DIV/0!</v>
      </c>
      <c r="X22" s="49"/>
      <c r="Z22" s="50" t="e">
        <f>(N22-P26)^2</f>
        <v>#DIV/0!</v>
      </c>
      <c r="AA22" s="51" t="e">
        <f t="shared" si="14"/>
        <v>#DIV/0!</v>
      </c>
      <c r="AB22" s="5">
        <v>1</v>
      </c>
      <c r="AC22" s="33"/>
      <c r="AD22" s="33"/>
      <c r="AE22" s="41" t="e">
        <f t="shared" si="15"/>
        <v>#DIV/0!</v>
      </c>
      <c r="AF22" s="52"/>
      <c r="AG22" s="53" t="e">
        <f>AG26</f>
        <v>#DIV/0!</v>
      </c>
      <c r="AH22" s="53" t="e">
        <f>AH26</f>
        <v>#DIV/0!</v>
      </c>
      <c r="AI22" s="51" t="e">
        <f t="shared" si="16"/>
        <v>#DIV/0!</v>
      </c>
      <c r="AJ22" s="54" t="e">
        <f t="shared" si="17"/>
        <v>#DIV/0!</v>
      </c>
      <c r="AK22" s="55" t="e">
        <f>AJ22/AJ26</f>
        <v>#DIV/0!</v>
      </c>
      <c r="AL22" s="56" t="e">
        <f t="shared" si="18"/>
        <v>#DIV/0!</v>
      </c>
      <c r="AM22" s="56" t="e">
        <f t="shared" si="19"/>
        <v>#DIV/0!</v>
      </c>
      <c r="AN22" s="48" t="e">
        <f t="shared" si="20"/>
        <v>#DIV/0!</v>
      </c>
      <c r="AO22" s="57" t="e">
        <f t="shared" si="21"/>
        <v>#DIV/0!</v>
      </c>
      <c r="AP22" s="48" t="e">
        <f t="shared" si="22"/>
        <v>#DIV/0!</v>
      </c>
      <c r="AQ22" s="45">
        <f t="shared" si="23"/>
        <v>1.9599639845400536</v>
      </c>
      <c r="AR22" s="46" t="e">
        <f t="shared" si="24"/>
        <v>#DIV/0!</v>
      </c>
      <c r="AS22" s="46" t="e">
        <f t="shared" si="25"/>
        <v>#DIV/0!</v>
      </c>
      <c r="AT22" s="58" t="e">
        <f t="shared" si="26"/>
        <v>#DIV/0!</v>
      </c>
      <c r="AU22" s="58" t="e">
        <f t="shared" si="26"/>
        <v>#DIV/0!</v>
      </c>
      <c r="AV22" s="22"/>
      <c r="AX22" s="59"/>
      <c r="AY22" s="59">
        <v>1</v>
      </c>
      <c r="AZ22" s="60"/>
      <c r="BA22" s="60"/>
      <c r="BC22" s="33"/>
      <c r="BD22" s="33"/>
      <c r="BE22" s="5"/>
      <c r="BF22" s="5"/>
      <c r="BG22" s="5"/>
      <c r="BH22" s="5"/>
      <c r="BI22" s="5"/>
      <c r="BJ22" s="5"/>
      <c r="BK22" s="5"/>
      <c r="BL22" s="5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</row>
    <row r="23" spans="1:256">
      <c r="A23" s="8"/>
      <c r="B23" s="34" t="s">
        <v>82</v>
      </c>
      <c r="C23" s="35"/>
      <c r="D23" s="36">
        <f t="shared" si="0"/>
        <v>0</v>
      </c>
      <c r="E23" s="37"/>
      <c r="F23" s="35"/>
      <c r="G23" s="36">
        <f t="shared" si="1"/>
        <v>0</v>
      </c>
      <c r="H23" s="37"/>
      <c r="I23" s="38"/>
      <c r="K23" s="39" t="e">
        <f t="shared" si="2"/>
        <v>#DIV/0!</v>
      </c>
      <c r="L23" s="40" t="e">
        <f t="shared" si="3"/>
        <v>#DIV/0!</v>
      </c>
      <c r="M23" s="41" t="e">
        <f t="shared" si="4"/>
        <v>#DIV/0!</v>
      </c>
      <c r="N23" s="42" t="e">
        <f t="shared" si="5"/>
        <v>#DIV/0!</v>
      </c>
      <c r="O23" s="42" t="e">
        <f t="shared" si="6"/>
        <v>#DIV/0!</v>
      </c>
      <c r="P23" s="42" t="e">
        <f t="shared" si="7"/>
        <v>#DIV/0!</v>
      </c>
      <c r="Q23" s="43" t="e">
        <f t="shared" si="8"/>
        <v>#DIV/0!</v>
      </c>
      <c r="R23" s="44" t="e">
        <f t="shared" si="9"/>
        <v>#DIV/0!</v>
      </c>
      <c r="S23" s="45">
        <f t="shared" si="10"/>
        <v>1.9599639845400536</v>
      </c>
      <c r="T23" s="46" t="e">
        <f t="shared" si="11"/>
        <v>#DIV/0!</v>
      </c>
      <c r="U23" s="46" t="e">
        <f t="shared" si="12"/>
        <v>#DIV/0!</v>
      </c>
      <c r="V23" s="47" t="e">
        <f t="shared" si="13"/>
        <v>#DIV/0!</v>
      </c>
      <c r="W23" s="48" t="e">
        <f t="shared" si="13"/>
        <v>#DIV/0!</v>
      </c>
      <c r="X23" s="49"/>
      <c r="Z23" s="50" t="e">
        <f>(N23-P26)^2</f>
        <v>#DIV/0!</v>
      </c>
      <c r="AA23" s="51" t="e">
        <f t="shared" si="14"/>
        <v>#DIV/0!</v>
      </c>
      <c r="AB23" s="5">
        <v>1</v>
      </c>
      <c r="AC23" s="33"/>
      <c r="AD23" s="33"/>
      <c r="AE23" s="41" t="e">
        <f t="shared" si="15"/>
        <v>#DIV/0!</v>
      </c>
      <c r="AF23" s="52"/>
      <c r="AG23" s="53" t="e">
        <f>AG26</f>
        <v>#DIV/0!</v>
      </c>
      <c r="AH23" s="53" t="e">
        <f>AH26</f>
        <v>#DIV/0!</v>
      </c>
      <c r="AI23" s="51" t="e">
        <f t="shared" si="16"/>
        <v>#DIV/0!</v>
      </c>
      <c r="AJ23" s="54" t="e">
        <f t="shared" si="17"/>
        <v>#DIV/0!</v>
      </c>
      <c r="AK23" s="55" t="e">
        <f>AJ23/AJ26</f>
        <v>#DIV/0!</v>
      </c>
      <c r="AL23" s="56" t="e">
        <f t="shared" si="18"/>
        <v>#DIV/0!</v>
      </c>
      <c r="AM23" s="56" t="e">
        <f t="shared" si="19"/>
        <v>#DIV/0!</v>
      </c>
      <c r="AN23" s="48" t="e">
        <f t="shared" si="20"/>
        <v>#DIV/0!</v>
      </c>
      <c r="AO23" s="57" t="e">
        <f t="shared" si="21"/>
        <v>#DIV/0!</v>
      </c>
      <c r="AP23" s="48" t="e">
        <f t="shared" si="22"/>
        <v>#DIV/0!</v>
      </c>
      <c r="AQ23" s="45">
        <f t="shared" si="23"/>
        <v>1.9599639845400536</v>
      </c>
      <c r="AR23" s="46" t="e">
        <f t="shared" si="24"/>
        <v>#DIV/0!</v>
      </c>
      <c r="AS23" s="46" t="e">
        <f t="shared" si="25"/>
        <v>#DIV/0!</v>
      </c>
      <c r="AT23" s="58" t="e">
        <f t="shared" si="26"/>
        <v>#DIV/0!</v>
      </c>
      <c r="AU23" s="58" t="e">
        <f t="shared" si="26"/>
        <v>#DIV/0!</v>
      </c>
      <c r="AV23" s="22"/>
      <c r="AX23" s="59"/>
      <c r="AY23" s="59">
        <v>1</v>
      </c>
      <c r="AZ23" s="60"/>
      <c r="BA23" s="60"/>
      <c r="BC23" s="33"/>
      <c r="BD23" s="33"/>
      <c r="BE23" s="5"/>
      <c r="BF23" s="5"/>
      <c r="BG23" s="5"/>
      <c r="BH23" s="5"/>
      <c r="BI23" s="5"/>
      <c r="BJ23" s="5"/>
      <c r="BK23" s="5"/>
      <c r="BL23" s="5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</row>
    <row r="24" spans="1:256">
      <c r="B24" s="34" t="s">
        <v>83</v>
      </c>
      <c r="C24" s="35"/>
      <c r="D24" s="36">
        <f t="shared" si="0"/>
        <v>0</v>
      </c>
      <c r="E24" s="37"/>
      <c r="F24" s="35"/>
      <c r="G24" s="36">
        <f t="shared" si="1"/>
        <v>0</v>
      </c>
      <c r="H24" s="37"/>
      <c r="I24" s="38"/>
      <c r="K24" s="39" t="e">
        <f t="shared" si="2"/>
        <v>#DIV/0!</v>
      </c>
      <c r="L24" s="40" t="e">
        <f t="shared" si="3"/>
        <v>#DIV/0!</v>
      </c>
      <c r="M24" s="41" t="e">
        <f t="shared" si="4"/>
        <v>#DIV/0!</v>
      </c>
      <c r="N24" s="42" t="e">
        <f t="shared" si="5"/>
        <v>#DIV/0!</v>
      </c>
      <c r="O24" s="42" t="e">
        <f t="shared" si="6"/>
        <v>#DIV/0!</v>
      </c>
      <c r="P24" s="42" t="e">
        <f t="shared" si="7"/>
        <v>#DIV/0!</v>
      </c>
      <c r="Q24" s="43" t="e">
        <f t="shared" si="8"/>
        <v>#DIV/0!</v>
      </c>
      <c r="R24" s="44" t="e">
        <f t="shared" si="9"/>
        <v>#DIV/0!</v>
      </c>
      <c r="S24" s="45">
        <f t="shared" si="10"/>
        <v>1.9599639845400536</v>
      </c>
      <c r="T24" s="46" t="e">
        <f t="shared" si="11"/>
        <v>#DIV/0!</v>
      </c>
      <c r="U24" s="46" t="e">
        <f t="shared" si="12"/>
        <v>#DIV/0!</v>
      </c>
      <c r="V24" s="47" t="e">
        <f t="shared" si="13"/>
        <v>#DIV/0!</v>
      </c>
      <c r="W24" s="48" t="e">
        <f t="shared" si="13"/>
        <v>#DIV/0!</v>
      </c>
      <c r="X24" s="49"/>
      <c r="Z24" s="50" t="e">
        <f>(N24-P26)^2</f>
        <v>#DIV/0!</v>
      </c>
      <c r="AA24" s="51" t="e">
        <f t="shared" si="14"/>
        <v>#DIV/0!</v>
      </c>
      <c r="AB24" s="5">
        <v>1</v>
      </c>
      <c r="AC24" s="33"/>
      <c r="AD24" s="33"/>
      <c r="AE24" s="41" t="e">
        <f t="shared" si="15"/>
        <v>#DIV/0!</v>
      </c>
      <c r="AF24" s="52"/>
      <c r="AG24" s="53" t="e">
        <f>AG26</f>
        <v>#DIV/0!</v>
      </c>
      <c r="AH24" s="53" t="e">
        <f>AH26</f>
        <v>#DIV/0!</v>
      </c>
      <c r="AI24" s="51" t="e">
        <f t="shared" si="16"/>
        <v>#DIV/0!</v>
      </c>
      <c r="AJ24" s="54" t="e">
        <f t="shared" si="17"/>
        <v>#DIV/0!</v>
      </c>
      <c r="AK24" s="55" t="e">
        <f>AJ24/AJ26</f>
        <v>#DIV/0!</v>
      </c>
      <c r="AL24" s="56" t="e">
        <f t="shared" si="18"/>
        <v>#DIV/0!</v>
      </c>
      <c r="AM24" s="56" t="e">
        <f t="shared" si="19"/>
        <v>#DIV/0!</v>
      </c>
      <c r="AN24" s="48" t="e">
        <f t="shared" si="20"/>
        <v>#DIV/0!</v>
      </c>
      <c r="AO24" s="57" t="e">
        <f t="shared" si="21"/>
        <v>#DIV/0!</v>
      </c>
      <c r="AP24" s="48" t="e">
        <f t="shared" si="22"/>
        <v>#DIV/0!</v>
      </c>
      <c r="AQ24" s="45">
        <f t="shared" si="23"/>
        <v>1.9599639845400536</v>
      </c>
      <c r="AR24" s="46" t="e">
        <f t="shared" si="24"/>
        <v>#DIV/0!</v>
      </c>
      <c r="AS24" s="46" t="e">
        <f t="shared" si="25"/>
        <v>#DIV/0!</v>
      </c>
      <c r="AT24" s="58" t="e">
        <f t="shared" si="26"/>
        <v>#DIV/0!</v>
      </c>
      <c r="AU24" s="58" t="e">
        <f t="shared" si="26"/>
        <v>#DIV/0!</v>
      </c>
      <c r="AV24" s="22"/>
      <c r="AX24" s="59"/>
      <c r="AY24" s="59">
        <v>1</v>
      </c>
      <c r="AZ24" s="60"/>
      <c r="BA24" s="60"/>
      <c r="BC24" s="33"/>
      <c r="BD24" s="33"/>
      <c r="BE24" s="5"/>
      <c r="BF24" s="5"/>
      <c r="BG24" s="5"/>
      <c r="BH24" s="5"/>
      <c r="BI24" s="5"/>
      <c r="BJ24" s="5"/>
      <c r="BK24" s="5"/>
      <c r="BL24" s="5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</row>
    <row r="25" spans="1:256">
      <c r="B25" s="34" t="s">
        <v>84</v>
      </c>
      <c r="C25" s="35"/>
      <c r="D25" s="36">
        <f t="shared" si="0"/>
        <v>0</v>
      </c>
      <c r="E25" s="37"/>
      <c r="F25" s="35"/>
      <c r="G25" s="36">
        <f t="shared" si="1"/>
        <v>0</v>
      </c>
      <c r="H25" s="37"/>
      <c r="I25" s="38"/>
      <c r="K25" s="39" t="e">
        <f t="shared" si="2"/>
        <v>#DIV/0!</v>
      </c>
      <c r="L25" s="40" t="e">
        <f>(D25/(C25*E25)+(G25/(F25*H25)))</f>
        <v>#DIV/0!</v>
      </c>
      <c r="M25" s="41" t="e">
        <f t="shared" si="4"/>
        <v>#DIV/0!</v>
      </c>
      <c r="N25" s="42" t="e">
        <f t="shared" si="5"/>
        <v>#DIV/0!</v>
      </c>
      <c r="O25" s="42" t="e">
        <f t="shared" si="6"/>
        <v>#DIV/0!</v>
      </c>
      <c r="P25" s="42" t="e">
        <f t="shared" si="7"/>
        <v>#DIV/0!</v>
      </c>
      <c r="Q25" s="43" t="e">
        <f t="shared" si="8"/>
        <v>#DIV/0!</v>
      </c>
      <c r="R25" s="44" t="e">
        <f t="shared" si="9"/>
        <v>#DIV/0!</v>
      </c>
      <c r="S25" s="45">
        <f t="shared" si="10"/>
        <v>1.9599639845400536</v>
      </c>
      <c r="T25" s="46" t="e">
        <f t="shared" si="11"/>
        <v>#DIV/0!</v>
      </c>
      <c r="U25" s="46" t="e">
        <f t="shared" si="12"/>
        <v>#DIV/0!</v>
      </c>
      <c r="V25" s="47" t="e">
        <f t="shared" si="13"/>
        <v>#DIV/0!</v>
      </c>
      <c r="W25" s="48" t="e">
        <f t="shared" si="13"/>
        <v>#DIV/0!</v>
      </c>
      <c r="X25" s="49"/>
      <c r="Z25" s="50" t="e">
        <f>(N25-P26)^2</f>
        <v>#DIV/0!</v>
      </c>
      <c r="AA25" s="51" t="e">
        <f t="shared" si="14"/>
        <v>#DIV/0!</v>
      </c>
      <c r="AB25" s="5">
        <v>1</v>
      </c>
      <c r="AC25" s="33"/>
      <c r="AD25" s="33"/>
      <c r="AE25" s="41" t="e">
        <f t="shared" si="15"/>
        <v>#DIV/0!</v>
      </c>
      <c r="AF25" s="52"/>
      <c r="AG25" s="53" t="e">
        <f>AG26</f>
        <v>#DIV/0!</v>
      </c>
      <c r="AH25" s="53" t="e">
        <f>AH26</f>
        <v>#DIV/0!</v>
      </c>
      <c r="AI25" s="51" t="e">
        <f t="shared" si="16"/>
        <v>#DIV/0!</v>
      </c>
      <c r="AJ25" s="54" t="e">
        <f t="shared" si="17"/>
        <v>#DIV/0!</v>
      </c>
      <c r="AK25" s="55" t="e">
        <f>AJ25/AJ26</f>
        <v>#DIV/0!</v>
      </c>
      <c r="AL25" s="56" t="e">
        <f t="shared" si="18"/>
        <v>#DIV/0!</v>
      </c>
      <c r="AM25" s="56" t="e">
        <f t="shared" si="19"/>
        <v>#DIV/0!</v>
      </c>
      <c r="AN25" s="48" t="e">
        <f t="shared" si="20"/>
        <v>#DIV/0!</v>
      </c>
      <c r="AO25" s="57" t="e">
        <f t="shared" si="21"/>
        <v>#DIV/0!</v>
      </c>
      <c r="AP25" s="48" t="e">
        <f t="shared" si="22"/>
        <v>#DIV/0!</v>
      </c>
      <c r="AQ25" s="45">
        <f t="shared" si="23"/>
        <v>1.9599639845400536</v>
      </c>
      <c r="AR25" s="46" t="e">
        <f t="shared" si="24"/>
        <v>#DIV/0!</v>
      </c>
      <c r="AS25" s="46" t="e">
        <f t="shared" si="25"/>
        <v>#DIV/0!</v>
      </c>
      <c r="AT25" s="58" t="e">
        <f t="shared" si="26"/>
        <v>#DIV/0!</v>
      </c>
      <c r="AU25" s="58" t="e">
        <f t="shared" si="26"/>
        <v>#DIV/0!</v>
      </c>
      <c r="AV25" s="22"/>
      <c r="AX25" s="59"/>
      <c r="AY25" s="59">
        <v>1</v>
      </c>
      <c r="AZ25" s="60"/>
      <c r="BA25" s="60"/>
      <c r="BC25" s="33"/>
      <c r="BD25" s="33"/>
      <c r="BE25" s="5"/>
      <c r="BF25" s="5"/>
      <c r="BG25" s="5"/>
      <c r="BH25" s="5"/>
      <c r="BI25" s="5"/>
      <c r="BJ25" s="5"/>
      <c r="BK25" s="5"/>
      <c r="BL25" s="5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</row>
    <row r="26" spans="1:256">
      <c r="A26" s="8"/>
      <c r="B26" s="61">
        <f>COUNT(D8:D25)</f>
        <v>18</v>
      </c>
      <c r="C26" s="62">
        <f t="shared" ref="C26:H26" si="27">SUM(C8:C25)</f>
        <v>0</v>
      </c>
      <c r="D26" s="62">
        <f t="shared" si="27"/>
        <v>0</v>
      </c>
      <c r="E26" s="62">
        <f t="shared" si="27"/>
        <v>0</v>
      </c>
      <c r="F26" s="62">
        <f t="shared" si="27"/>
        <v>0</v>
      </c>
      <c r="G26" s="62">
        <f t="shared" si="27"/>
        <v>0</v>
      </c>
      <c r="H26" s="62">
        <f t="shared" si="27"/>
        <v>0</v>
      </c>
      <c r="I26" s="63"/>
      <c r="K26" s="64"/>
      <c r="L26" s="65"/>
      <c r="M26" s="66" t="e">
        <f>SUM(M8:M25)</f>
        <v>#DIV/0!</v>
      </c>
      <c r="N26" s="67"/>
      <c r="O26" s="68" t="e">
        <f>SUM(O8:O25)</f>
        <v>#DIV/0!</v>
      </c>
      <c r="P26" s="69" t="e">
        <f>O26/M26</f>
        <v>#DIV/0!</v>
      </c>
      <c r="Q26" s="538" t="e">
        <f>EXP(P26)</f>
        <v>#DIV/0!</v>
      </c>
      <c r="R26" s="538" t="e">
        <f>SQRT(1/M26)</f>
        <v>#DIV/0!</v>
      </c>
      <c r="S26" s="539">
        <f t="shared" si="10"/>
        <v>1.9599639845400536</v>
      </c>
      <c r="T26" s="540" t="e">
        <f>P26-(R26*S26)</f>
        <v>#DIV/0!</v>
      </c>
      <c r="U26" s="540" t="e">
        <f>P26+(R26*S26)</f>
        <v>#DIV/0!</v>
      </c>
      <c r="V26" s="541" t="e">
        <f>EXP(T26)</f>
        <v>#DIV/0!</v>
      </c>
      <c r="W26" s="542" t="e">
        <f>EXP(U26)</f>
        <v>#DIV/0!</v>
      </c>
      <c r="X26" s="71"/>
      <c r="Y26" s="71"/>
      <c r="Z26" s="72"/>
      <c r="AA26" s="73" t="e">
        <f>SUM(AA8:AA25)</f>
        <v>#DIV/0!</v>
      </c>
      <c r="AB26" s="74">
        <f>SUM(AB8:AB25)</f>
        <v>18</v>
      </c>
      <c r="AC26" s="75" t="e">
        <f>AA26-(AB26-1)</f>
        <v>#DIV/0!</v>
      </c>
      <c r="AD26" s="66" t="e">
        <f>M26</f>
        <v>#DIV/0!</v>
      </c>
      <c r="AE26" s="66" t="e">
        <f>SUM(AE8:AE25)</f>
        <v>#DIV/0!</v>
      </c>
      <c r="AF26" s="76" t="e">
        <f>AE26/AD26</f>
        <v>#DIV/0!</v>
      </c>
      <c r="AG26" s="77" t="e">
        <f>AC26/(AD26-AF26)</f>
        <v>#DIV/0!</v>
      </c>
      <c r="AH26" s="77" t="e">
        <f>IF(AA26&lt;AB26-1,"0",AG26)</f>
        <v>#DIV/0!</v>
      </c>
      <c r="AI26" s="72"/>
      <c r="AJ26" s="66" t="e">
        <f>SUM(AJ8:AJ25)</f>
        <v>#DIV/0!</v>
      </c>
      <c r="AK26" s="78" t="e">
        <f>SUM(AK8:AK25)</f>
        <v>#DIV/0!</v>
      </c>
      <c r="AL26" s="75" t="e">
        <f>SUM(AL8:AL25)</f>
        <v>#DIV/0!</v>
      </c>
      <c r="AM26" s="75" t="e">
        <f>AL26/AJ26</f>
        <v>#DIV/0!</v>
      </c>
      <c r="AN26" s="543" t="e">
        <f>EXP(AM26)</f>
        <v>#DIV/0!</v>
      </c>
      <c r="AO26" s="79" t="e">
        <f>1/AJ26</f>
        <v>#DIV/0!</v>
      </c>
      <c r="AP26" s="80" t="e">
        <f>SQRT(AO26)</f>
        <v>#DIV/0!</v>
      </c>
      <c r="AQ26" s="45">
        <f t="shared" si="23"/>
        <v>1.9599639845400536</v>
      </c>
      <c r="AR26" s="70" t="e">
        <f>AM26-(AQ26*AP26)</f>
        <v>#DIV/0!</v>
      </c>
      <c r="AS26" s="70" t="e">
        <f t="shared" si="25"/>
        <v>#DIV/0!</v>
      </c>
      <c r="AT26" s="544" t="e">
        <f>EXP(AR26)</f>
        <v>#DIV/0!</v>
      </c>
      <c r="AU26" s="544" t="e">
        <f>EXP(AS26)</f>
        <v>#DIV/0!</v>
      </c>
      <c r="AV26" s="81"/>
      <c r="AW26" s="82"/>
      <c r="AX26" s="83" t="e">
        <f>AA26</f>
        <v>#DIV/0!</v>
      </c>
      <c r="AY26" s="61">
        <f>SUM(AY8:AY25)</f>
        <v>18</v>
      </c>
      <c r="AZ26" s="84" t="e">
        <f>(AX26-(AY26-1))/AX26</f>
        <v>#DIV/0!</v>
      </c>
      <c r="BA26" s="85" t="e">
        <f>IF(AA26&lt;AB26-1,"0%",AZ26)</f>
        <v>#DIV/0!</v>
      </c>
      <c r="BB26" s="82"/>
      <c r="BC26" s="68" t="e">
        <f>AX26/(AY26-1)</f>
        <v>#DIV/0!</v>
      </c>
      <c r="BD26" s="86" t="e">
        <f>LN(BC26)</f>
        <v>#DIV/0!</v>
      </c>
      <c r="BE26" s="68" t="e">
        <f>LN(AX26)</f>
        <v>#DIV/0!</v>
      </c>
      <c r="BF26" s="68">
        <f>LN(AY26-1)</f>
        <v>2.8332133440562162</v>
      </c>
      <c r="BG26" s="68" t="e">
        <f>SQRT(2*AX26)</f>
        <v>#DIV/0!</v>
      </c>
      <c r="BH26" s="68">
        <f>SQRT(2*AY26-3)</f>
        <v>5.7445626465380286</v>
      </c>
      <c r="BI26" s="68">
        <f>2*(AY26-2)</f>
        <v>32</v>
      </c>
      <c r="BJ26" s="68">
        <f>3*(AY26-2)^2</f>
        <v>768</v>
      </c>
      <c r="BK26" s="68">
        <f>1/BI26</f>
        <v>3.125E-2</v>
      </c>
      <c r="BL26" s="87">
        <f>1/BJ26</f>
        <v>1.3020833333333333E-3</v>
      </c>
      <c r="BM26" s="87">
        <f>SQRT(BK26*(1-BL26))</f>
        <v>0.17666156881402739</v>
      </c>
      <c r="BN26" s="88" t="e">
        <f>0.5*(BE26-BF26)/(BG26-BH26)</f>
        <v>#DIV/0!</v>
      </c>
      <c r="BO26" s="88" t="e">
        <f>IF(AA26&lt;=AB26,BM26,BN26)</f>
        <v>#DIV/0!</v>
      </c>
      <c r="BP26" s="75" t="e">
        <f>BD26-(1.96*BO26)</f>
        <v>#DIV/0!</v>
      </c>
      <c r="BQ26" s="75" t="e">
        <f>BD26+(1.96*BO26)</f>
        <v>#DIV/0!</v>
      </c>
      <c r="BR26" s="75"/>
      <c r="BS26" s="86" t="e">
        <f>EXP(BP26)</f>
        <v>#DIV/0!</v>
      </c>
      <c r="BT26" s="86" t="e">
        <f>EXP(BQ26)</f>
        <v>#DIV/0!</v>
      </c>
      <c r="BU26" s="89" t="e">
        <f>BA26</f>
        <v>#DIV/0!</v>
      </c>
      <c r="BV26" s="89" t="e">
        <f>(BS26-1)/BS26</f>
        <v>#DIV/0!</v>
      </c>
      <c r="BW26" s="89" t="e">
        <f>(BT26-1)/BT26</f>
        <v>#DIV/0!</v>
      </c>
    </row>
    <row r="27" spans="1:256" ht="13.5" thickBot="1">
      <c r="C27" s="90"/>
      <c r="D27" s="90"/>
      <c r="E27" s="90"/>
      <c r="F27" s="90"/>
      <c r="G27" s="90"/>
      <c r="H27" s="90"/>
      <c r="I27" s="91"/>
      <c r="R27" s="92"/>
      <c r="S27" s="92"/>
      <c r="T27" s="92"/>
      <c r="U27" s="92"/>
      <c r="V27" s="92"/>
      <c r="W27" s="92"/>
      <c r="X27" s="92"/>
      <c r="AB27" s="93"/>
      <c r="AC27" s="94"/>
      <c r="AD27" s="95"/>
      <c r="AE27" s="94"/>
      <c r="AF27" s="96"/>
      <c r="AG27" s="96"/>
      <c r="AH27" s="96"/>
      <c r="AI27" s="96"/>
      <c r="AT27" s="97"/>
      <c r="AU27" s="97"/>
      <c r="AV27" s="97"/>
      <c r="AX27" s="8" t="s">
        <v>85</v>
      </c>
      <c r="BG27" s="14"/>
      <c r="BN27" s="94" t="s">
        <v>86</v>
      </c>
      <c r="BT27" s="98" t="s">
        <v>87</v>
      </c>
      <c r="BU27" s="545" t="e">
        <f>BU26</f>
        <v>#DIV/0!</v>
      </c>
      <c r="BV27" s="545" t="e">
        <f>IF(BV26&lt;0,"0%",BV26)</f>
        <v>#DIV/0!</v>
      </c>
      <c r="BW27" s="546" t="e">
        <f>IF(BW26&lt;0,"0%",BW26)</f>
        <v>#DIV/0!</v>
      </c>
    </row>
    <row r="28" spans="1:256" ht="26.5" thickBot="1">
      <c r="A28" s="8"/>
      <c r="B28" s="8"/>
      <c r="C28" s="99"/>
      <c r="D28" s="99"/>
      <c r="E28" s="99"/>
      <c r="F28" s="99"/>
      <c r="G28" s="99"/>
      <c r="H28" s="99"/>
      <c r="I28" s="100"/>
      <c r="J28" s="8"/>
      <c r="K28" s="8"/>
      <c r="L28" s="8"/>
      <c r="R28" s="101"/>
      <c r="S28" s="101"/>
      <c r="T28" s="101"/>
      <c r="U28" s="101"/>
      <c r="V28" s="101"/>
      <c r="W28" s="101"/>
      <c r="X28" s="101"/>
      <c r="AF28" s="1"/>
      <c r="AI28" s="14"/>
      <c r="AJ28" s="102"/>
      <c r="AK28" s="102"/>
      <c r="AL28" s="103"/>
      <c r="AM28" s="104"/>
      <c r="AO28" s="105" t="s">
        <v>88</v>
      </c>
      <c r="AP28" s="106">
        <f>TINV((1-$H$1),(AB26-2))</f>
        <v>2.119905299221255</v>
      </c>
      <c r="AR28" s="547" t="s">
        <v>89</v>
      </c>
      <c r="AS28" s="107">
        <f>$H$1</f>
        <v>0.95</v>
      </c>
      <c r="AT28" s="548" t="e">
        <f>EXP(AM26-AP28*SQRT((1/AD26)+AH26))</f>
        <v>#DIV/0!</v>
      </c>
      <c r="AU28" s="548" t="e">
        <f>EXP(AM26+AP28*SQRT((1/AD26)+AH26))</f>
        <v>#DIV/0!</v>
      </c>
      <c r="AV28" s="22"/>
      <c r="AX28" s="108" t="e">
        <f>_xlfn.CHISQ.DIST.RT(AX26,AY26-1)</f>
        <v>#DIV/0!</v>
      </c>
      <c r="AY28" s="109" t="e">
        <f>IF(AX28&lt;0.05,"heterogeneidad","homogeneidad")</f>
        <v>#DIV/0!</v>
      </c>
      <c r="BF28" s="110"/>
      <c r="BG28" s="14"/>
      <c r="BH28" s="14"/>
      <c r="BJ28" s="49"/>
      <c r="BL28" s="14"/>
      <c r="BM28" s="111"/>
      <c r="BQ28" s="14"/>
    </row>
    <row r="29" spans="1:256" ht="14.5">
      <c r="A29" s="8"/>
      <c r="B29" s="8"/>
      <c r="C29" s="99"/>
      <c r="D29" s="99"/>
      <c r="E29" s="99"/>
      <c r="F29" s="99"/>
      <c r="G29" s="99"/>
      <c r="H29" s="99"/>
      <c r="I29" s="100"/>
      <c r="J29" s="8"/>
      <c r="K29" s="8"/>
      <c r="L29" s="8"/>
      <c r="R29" s="101"/>
      <c r="S29" s="101"/>
      <c r="T29" s="101"/>
      <c r="U29" s="101"/>
      <c r="V29" s="101"/>
      <c r="W29" s="101"/>
      <c r="X29" s="101"/>
      <c r="AF29" s="1"/>
      <c r="AI29" s="14"/>
      <c r="AJ29" s="102"/>
      <c r="AK29" s="102"/>
      <c r="AL29" s="103"/>
      <c r="AM29" s="104"/>
      <c r="AN29" s="112"/>
      <c r="AO29" s="113"/>
      <c r="AP29" s="18"/>
      <c r="AS29" s="114"/>
      <c r="AT29" s="22"/>
      <c r="AU29" s="22"/>
      <c r="AV29" s="22"/>
      <c r="BF29" s="110"/>
      <c r="BG29" s="14"/>
      <c r="BH29" s="14"/>
      <c r="BJ29" s="49"/>
      <c r="BL29" s="14"/>
      <c r="BM29" s="115"/>
      <c r="BQ29" s="14"/>
    </row>
    <row r="30" spans="1:256">
      <c r="C30" s="90"/>
      <c r="D30" s="90"/>
      <c r="E30" s="90"/>
      <c r="F30" s="90"/>
      <c r="G30" s="90"/>
      <c r="H30" s="90"/>
      <c r="I30" s="91"/>
      <c r="J30" s="550" t="s">
        <v>5</v>
      </c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2"/>
      <c r="X30" s="15"/>
      <c r="Y30" s="550" t="s">
        <v>6</v>
      </c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2"/>
      <c r="AV30" s="15"/>
      <c r="AW30" s="550" t="s">
        <v>7</v>
      </c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2"/>
    </row>
    <row r="31" spans="1:256">
      <c r="A31" s="16"/>
      <c r="B31" s="17" t="s">
        <v>8</v>
      </c>
      <c r="C31" s="549" t="s">
        <v>9</v>
      </c>
      <c r="D31" s="549"/>
      <c r="E31" s="549"/>
      <c r="F31" s="549" t="s">
        <v>10</v>
      </c>
      <c r="G31" s="549"/>
      <c r="H31" s="549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ht="60">
      <c r="B32" s="20"/>
      <c r="C32" s="21" t="s">
        <v>11</v>
      </c>
      <c r="D32" s="21" t="s">
        <v>12</v>
      </c>
      <c r="E32" s="21" t="s">
        <v>13</v>
      </c>
      <c r="F32" s="21" t="s">
        <v>11</v>
      </c>
      <c r="G32" s="21" t="s">
        <v>12</v>
      </c>
      <c r="H32" s="21" t="s">
        <v>13</v>
      </c>
      <c r="I32" s="22"/>
      <c r="K32" s="23" t="s">
        <v>14</v>
      </c>
      <c r="L32" s="23" t="s">
        <v>15</v>
      </c>
      <c r="M32" s="23" t="s">
        <v>16</v>
      </c>
      <c r="N32" s="24" t="s">
        <v>17</v>
      </c>
      <c r="O32" s="24" t="s">
        <v>18</v>
      </c>
      <c r="P32" s="24" t="s">
        <v>19</v>
      </c>
      <c r="Q32" s="536" t="s">
        <v>20</v>
      </c>
      <c r="R32" s="536" t="s">
        <v>21</v>
      </c>
      <c r="S32" s="537" t="s">
        <v>3</v>
      </c>
      <c r="T32" s="536" t="s">
        <v>22</v>
      </c>
      <c r="U32" s="536" t="s">
        <v>23</v>
      </c>
      <c r="V32" s="536" t="s">
        <v>24</v>
      </c>
      <c r="W32" s="536" t="s">
        <v>24</v>
      </c>
      <c r="X32" s="25"/>
      <c r="Y32" s="26"/>
      <c r="Z32" s="27" t="s">
        <v>25</v>
      </c>
      <c r="AA32" s="24" t="s">
        <v>26</v>
      </c>
      <c r="AB32" s="6" t="s">
        <v>27</v>
      </c>
      <c r="AC32" s="6" t="s">
        <v>28</v>
      </c>
      <c r="AD32" s="6" t="s">
        <v>29</v>
      </c>
      <c r="AE32" s="24" t="s">
        <v>30</v>
      </c>
      <c r="AF32" s="24" t="s">
        <v>31</v>
      </c>
      <c r="AG32" s="28" t="s">
        <v>32</v>
      </c>
      <c r="AH32" s="28" t="s">
        <v>33</v>
      </c>
      <c r="AI32" s="6" t="s">
        <v>34</v>
      </c>
      <c r="AJ32" s="24" t="s">
        <v>35</v>
      </c>
      <c r="AK32" s="24" t="s">
        <v>36</v>
      </c>
      <c r="AL32" s="24" t="s">
        <v>37</v>
      </c>
      <c r="AM32" s="6" t="s">
        <v>38</v>
      </c>
      <c r="AN32" s="537" t="s">
        <v>39</v>
      </c>
      <c r="AO32" s="24" t="s">
        <v>40</v>
      </c>
      <c r="AP32" s="24" t="s">
        <v>41</v>
      </c>
      <c r="AQ32" s="6" t="s">
        <v>3</v>
      </c>
      <c r="AR32" s="24" t="s">
        <v>42</v>
      </c>
      <c r="AS32" s="24" t="s">
        <v>43</v>
      </c>
      <c r="AT32" s="536" t="s">
        <v>24</v>
      </c>
      <c r="AU32" s="536" t="s">
        <v>24</v>
      </c>
      <c r="AV32" s="25"/>
      <c r="AX32" s="29" t="s">
        <v>44</v>
      </c>
      <c r="AY32" s="29" t="s">
        <v>27</v>
      </c>
      <c r="AZ32" s="30" t="s">
        <v>45</v>
      </c>
      <c r="BA32" s="31" t="s">
        <v>46</v>
      </c>
      <c r="BC32" s="6" t="s">
        <v>47</v>
      </c>
      <c r="BD32" s="6" t="s">
        <v>48</v>
      </c>
      <c r="BE32" s="6" t="s">
        <v>49</v>
      </c>
      <c r="BF32" s="6" t="s">
        <v>50</v>
      </c>
      <c r="BG32" s="6" t="s">
        <v>51</v>
      </c>
      <c r="BH32" s="6" t="s">
        <v>52</v>
      </c>
      <c r="BI32" s="6" t="s">
        <v>53</v>
      </c>
      <c r="BJ32" s="6" t="s">
        <v>54</v>
      </c>
      <c r="BK32" s="6" t="s">
        <v>55</v>
      </c>
      <c r="BL32" s="6" t="s">
        <v>56</v>
      </c>
      <c r="BM32" s="32" t="s">
        <v>57</v>
      </c>
      <c r="BN32" s="32" t="s">
        <v>58</v>
      </c>
      <c r="BO32" s="32" t="s">
        <v>59</v>
      </c>
      <c r="BP32" s="32" t="s">
        <v>60</v>
      </c>
      <c r="BQ32" s="32" t="s">
        <v>61</v>
      </c>
      <c r="BR32" s="33"/>
      <c r="BS32" s="24" t="s">
        <v>62</v>
      </c>
      <c r="BT32" s="24" t="s">
        <v>63</v>
      </c>
      <c r="BU32" s="536" t="s">
        <v>64</v>
      </c>
      <c r="BV32" s="536" t="s">
        <v>65</v>
      </c>
      <c r="BW32" s="536" t="s">
        <v>66</v>
      </c>
    </row>
    <row r="33" spans="1:75">
      <c r="A33" s="8"/>
      <c r="B33" s="34" t="s">
        <v>67</v>
      </c>
      <c r="C33" s="35"/>
      <c r="D33" s="36">
        <f>E33-C33</f>
        <v>0</v>
      </c>
      <c r="E33" s="37"/>
      <c r="F33" s="35"/>
      <c r="G33" s="36">
        <f>H33-F33</f>
        <v>0</v>
      </c>
      <c r="H33" s="37"/>
      <c r="I33" s="38"/>
      <c r="K33" s="39" t="e">
        <f>(C33/E33)/(F33/H33)</f>
        <v>#DIV/0!</v>
      </c>
      <c r="L33" s="40" t="e">
        <f>(D33/(C33*E33)+(G33/(F33*H33)))</f>
        <v>#DIV/0!</v>
      </c>
      <c r="M33" s="41" t="e">
        <f>1/L33</f>
        <v>#DIV/0!</v>
      </c>
      <c r="N33" s="42" t="e">
        <f>LN(K33)</f>
        <v>#DIV/0!</v>
      </c>
      <c r="O33" s="42" t="e">
        <f>M33*N33</f>
        <v>#DIV/0!</v>
      </c>
      <c r="P33" s="42" t="e">
        <f>LN(K33)</f>
        <v>#DIV/0!</v>
      </c>
      <c r="Q33" s="116" t="e">
        <f>K33</f>
        <v>#DIV/0!</v>
      </c>
      <c r="R33" s="44" t="e">
        <f>SQRT(1/M33)</f>
        <v>#DIV/0!</v>
      </c>
      <c r="S33" s="45">
        <f>$H$2</f>
        <v>1.9599639845400536</v>
      </c>
      <c r="T33" s="46" t="e">
        <f>P33-(R33*S33)</f>
        <v>#DIV/0!</v>
      </c>
      <c r="U33" s="46" t="e">
        <f>P33+(R33*S33)</f>
        <v>#DIV/0!</v>
      </c>
      <c r="V33" s="47" t="e">
        <f>EXP(T33)</f>
        <v>#DIV/0!</v>
      </c>
      <c r="W33" s="48" t="e">
        <f>EXP(U33)</f>
        <v>#DIV/0!</v>
      </c>
      <c r="X33" s="49"/>
      <c r="Z33" s="50" t="e">
        <f>(N33-P50)^2</f>
        <v>#DIV/0!</v>
      </c>
      <c r="AA33" s="51" t="e">
        <f>M33*Z33</f>
        <v>#DIV/0!</v>
      </c>
      <c r="AB33" s="5">
        <v>1</v>
      </c>
      <c r="AC33" s="33"/>
      <c r="AD33" s="33"/>
      <c r="AE33" s="41" t="e">
        <f>M33^2</f>
        <v>#DIV/0!</v>
      </c>
      <c r="AF33" s="52"/>
      <c r="AG33" s="53" t="e">
        <f>AG50</f>
        <v>#DIV/0!</v>
      </c>
      <c r="AH33" s="53" t="e">
        <f>AH50</f>
        <v>#DIV/0!</v>
      </c>
      <c r="AI33" s="51" t="e">
        <f>1/M33</f>
        <v>#DIV/0!</v>
      </c>
      <c r="AJ33" s="54" t="e">
        <f>1/(AH33+AI33)</f>
        <v>#DIV/0!</v>
      </c>
      <c r="AK33" s="55" t="e">
        <f>AJ33/AJ50</f>
        <v>#DIV/0!</v>
      </c>
      <c r="AL33" s="56" t="e">
        <f>AJ33*N33</f>
        <v>#DIV/0!</v>
      </c>
      <c r="AM33" s="56" t="e">
        <f>AL33/AJ33</f>
        <v>#DIV/0!</v>
      </c>
      <c r="AN33" s="48" t="e">
        <f>EXP(AM33)</f>
        <v>#DIV/0!</v>
      </c>
      <c r="AO33" s="57" t="e">
        <f>1/AJ33</f>
        <v>#DIV/0!</v>
      </c>
      <c r="AP33" s="48" t="e">
        <f>SQRT(AO33)</f>
        <v>#DIV/0!</v>
      </c>
      <c r="AQ33" s="45">
        <f>$H$2</f>
        <v>1.9599639845400536</v>
      </c>
      <c r="AR33" s="46" t="e">
        <f>AM33-(AQ33*AP33)</f>
        <v>#DIV/0!</v>
      </c>
      <c r="AS33" s="46" t="e">
        <f>AM33+(1.96*AP33)</f>
        <v>#DIV/0!</v>
      </c>
      <c r="AT33" s="58" t="e">
        <f>EXP(AR33)</f>
        <v>#DIV/0!</v>
      </c>
      <c r="AU33" s="58" t="e">
        <f>EXP(AS33)</f>
        <v>#DIV/0!</v>
      </c>
      <c r="AV33" s="22"/>
      <c r="AX33" s="59"/>
      <c r="AY33" s="59">
        <v>1</v>
      </c>
      <c r="AZ33" s="60"/>
      <c r="BA33" s="60"/>
      <c r="BC33" s="33"/>
      <c r="BD33" s="33"/>
      <c r="BE33" s="5"/>
      <c r="BF33" s="5"/>
      <c r="BG33" s="5"/>
      <c r="BH33" s="5"/>
      <c r="BI33" s="5"/>
      <c r="BJ33" s="5"/>
      <c r="BK33" s="5"/>
      <c r="BL33" s="5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</row>
    <row r="34" spans="1:75">
      <c r="A34" s="8"/>
      <c r="B34" s="34" t="s">
        <v>68</v>
      </c>
      <c r="C34" s="35"/>
      <c r="D34" s="36">
        <f t="shared" ref="D34:D49" si="28">E34-C34</f>
        <v>0</v>
      </c>
      <c r="E34" s="37"/>
      <c r="F34" s="35"/>
      <c r="G34" s="36">
        <f t="shared" ref="G34:G49" si="29">H34-F34</f>
        <v>0</v>
      </c>
      <c r="H34" s="37"/>
      <c r="I34" s="38"/>
      <c r="K34" s="39" t="e">
        <f t="shared" ref="K34:K49" si="30">(C34/E34)/(F34/H34)</f>
        <v>#DIV/0!</v>
      </c>
      <c r="L34" s="40" t="e">
        <f t="shared" ref="L34:L48" si="31">(D34/(C34*E34)+(G34/(F34*H34)))</f>
        <v>#DIV/0!</v>
      </c>
      <c r="M34" s="41" t="e">
        <f t="shared" ref="M34:M49" si="32">1/L34</f>
        <v>#DIV/0!</v>
      </c>
      <c r="N34" s="42" t="e">
        <f t="shared" ref="N34:N49" si="33">LN(K34)</f>
        <v>#DIV/0!</v>
      </c>
      <c r="O34" s="42" t="e">
        <f t="shared" ref="O34:O49" si="34">M34*N34</f>
        <v>#DIV/0!</v>
      </c>
      <c r="P34" s="42" t="e">
        <f t="shared" ref="P34:P49" si="35">LN(K34)</f>
        <v>#DIV/0!</v>
      </c>
      <c r="Q34" s="116" t="e">
        <f t="shared" ref="Q34:Q49" si="36">K34</f>
        <v>#DIV/0!</v>
      </c>
      <c r="R34" s="44" t="e">
        <f t="shared" ref="R34:R49" si="37">SQRT(1/M34)</f>
        <v>#DIV/0!</v>
      </c>
      <c r="S34" s="45">
        <f t="shared" ref="S34:S50" si="38">$H$2</f>
        <v>1.9599639845400536</v>
      </c>
      <c r="T34" s="46" t="e">
        <f t="shared" ref="T34:T49" si="39">P34-(R34*S34)</f>
        <v>#DIV/0!</v>
      </c>
      <c r="U34" s="46" t="e">
        <f t="shared" ref="U34:U49" si="40">P34+(R34*S34)</f>
        <v>#DIV/0!</v>
      </c>
      <c r="V34" s="47" t="e">
        <f t="shared" ref="V34:W49" si="41">EXP(T34)</f>
        <v>#DIV/0!</v>
      </c>
      <c r="W34" s="48" t="e">
        <f t="shared" si="41"/>
        <v>#DIV/0!</v>
      </c>
      <c r="X34" s="49"/>
      <c r="Z34" s="50" t="e">
        <f>(N34-P50)^2</f>
        <v>#DIV/0!</v>
      </c>
      <c r="AA34" s="51" t="e">
        <f t="shared" ref="AA34:AA49" si="42">M34*Z34</f>
        <v>#DIV/0!</v>
      </c>
      <c r="AB34" s="5">
        <v>1</v>
      </c>
      <c r="AC34" s="33"/>
      <c r="AD34" s="33"/>
      <c r="AE34" s="41" t="e">
        <f t="shared" ref="AE34:AE49" si="43">M34^2</f>
        <v>#DIV/0!</v>
      </c>
      <c r="AF34" s="52"/>
      <c r="AG34" s="53" t="e">
        <f>AG50</f>
        <v>#DIV/0!</v>
      </c>
      <c r="AH34" s="53" t="e">
        <f>AH50</f>
        <v>#DIV/0!</v>
      </c>
      <c r="AI34" s="51" t="e">
        <f t="shared" ref="AI34:AI49" si="44">1/M34</f>
        <v>#DIV/0!</v>
      </c>
      <c r="AJ34" s="54" t="e">
        <f t="shared" ref="AJ34:AJ49" si="45">1/(AH34+AI34)</f>
        <v>#DIV/0!</v>
      </c>
      <c r="AK34" s="55" t="e">
        <f>AJ34/AJ50</f>
        <v>#DIV/0!</v>
      </c>
      <c r="AL34" s="56" t="e">
        <f t="shared" ref="AL34:AL49" si="46">AJ34*N34</f>
        <v>#DIV/0!</v>
      </c>
      <c r="AM34" s="56" t="e">
        <f t="shared" ref="AM34:AM49" si="47">AL34/AJ34</f>
        <v>#DIV/0!</v>
      </c>
      <c r="AN34" s="48" t="e">
        <f t="shared" ref="AN34:AN49" si="48">EXP(AM34)</f>
        <v>#DIV/0!</v>
      </c>
      <c r="AO34" s="57" t="e">
        <f t="shared" ref="AO34:AO49" si="49">1/AJ34</f>
        <v>#DIV/0!</v>
      </c>
      <c r="AP34" s="48" t="e">
        <f t="shared" ref="AP34:AP49" si="50">SQRT(AO34)</f>
        <v>#DIV/0!</v>
      </c>
      <c r="AQ34" s="45">
        <f t="shared" ref="AQ34:AQ50" si="51">$H$2</f>
        <v>1.9599639845400536</v>
      </c>
      <c r="AR34" s="46" t="e">
        <f t="shared" ref="AR34:AR49" si="52">AM34-(AQ34*AP34)</f>
        <v>#DIV/0!</v>
      </c>
      <c r="AS34" s="46" t="e">
        <f t="shared" ref="AS34:AS49" si="53">AM34+(1.96*AP34)</f>
        <v>#DIV/0!</v>
      </c>
      <c r="AT34" s="58" t="e">
        <f t="shared" ref="AT34:AU49" si="54">EXP(AR34)</f>
        <v>#DIV/0!</v>
      </c>
      <c r="AU34" s="58" t="e">
        <f t="shared" si="54"/>
        <v>#DIV/0!</v>
      </c>
      <c r="AV34" s="22"/>
      <c r="AX34" s="59"/>
      <c r="AY34" s="59">
        <v>1</v>
      </c>
      <c r="AZ34" s="60"/>
      <c r="BA34" s="60"/>
      <c r="BC34" s="33"/>
      <c r="BD34" s="33"/>
      <c r="BE34" s="5"/>
      <c r="BF34" s="5"/>
      <c r="BG34" s="5"/>
      <c r="BH34" s="5"/>
      <c r="BI34" s="5"/>
      <c r="BJ34" s="5"/>
      <c r="BK34" s="5"/>
      <c r="BL34" s="5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>
      <c r="A35" s="8"/>
      <c r="B35" s="34" t="s">
        <v>69</v>
      </c>
      <c r="C35" s="35"/>
      <c r="D35" s="36">
        <f t="shared" si="28"/>
        <v>0</v>
      </c>
      <c r="E35" s="37"/>
      <c r="F35" s="35"/>
      <c r="G35" s="36">
        <f t="shared" si="29"/>
        <v>0</v>
      </c>
      <c r="H35" s="37"/>
      <c r="I35" s="38"/>
      <c r="K35" s="39" t="e">
        <f t="shared" si="30"/>
        <v>#DIV/0!</v>
      </c>
      <c r="L35" s="40" t="e">
        <f t="shared" si="31"/>
        <v>#DIV/0!</v>
      </c>
      <c r="M35" s="41" t="e">
        <f t="shared" si="32"/>
        <v>#DIV/0!</v>
      </c>
      <c r="N35" s="42" t="e">
        <f t="shared" si="33"/>
        <v>#DIV/0!</v>
      </c>
      <c r="O35" s="42" t="e">
        <f t="shared" si="34"/>
        <v>#DIV/0!</v>
      </c>
      <c r="P35" s="42" t="e">
        <f t="shared" si="35"/>
        <v>#DIV/0!</v>
      </c>
      <c r="Q35" s="116" t="e">
        <f t="shared" si="36"/>
        <v>#DIV/0!</v>
      </c>
      <c r="R35" s="44" t="e">
        <f t="shared" si="37"/>
        <v>#DIV/0!</v>
      </c>
      <c r="S35" s="45">
        <f t="shared" si="38"/>
        <v>1.9599639845400536</v>
      </c>
      <c r="T35" s="46" t="e">
        <f t="shared" si="39"/>
        <v>#DIV/0!</v>
      </c>
      <c r="U35" s="46" t="e">
        <f t="shared" si="40"/>
        <v>#DIV/0!</v>
      </c>
      <c r="V35" s="47" t="e">
        <f t="shared" si="41"/>
        <v>#DIV/0!</v>
      </c>
      <c r="W35" s="48" t="e">
        <f t="shared" si="41"/>
        <v>#DIV/0!</v>
      </c>
      <c r="X35" s="49"/>
      <c r="Z35" s="50" t="e">
        <f>(N35-P50)^2</f>
        <v>#DIV/0!</v>
      </c>
      <c r="AA35" s="51" t="e">
        <f t="shared" si="42"/>
        <v>#DIV/0!</v>
      </c>
      <c r="AB35" s="5">
        <v>1</v>
      </c>
      <c r="AC35" s="33"/>
      <c r="AD35" s="33"/>
      <c r="AE35" s="41" t="e">
        <f t="shared" si="43"/>
        <v>#DIV/0!</v>
      </c>
      <c r="AF35" s="52"/>
      <c r="AG35" s="53" t="e">
        <f>AG50</f>
        <v>#DIV/0!</v>
      </c>
      <c r="AH35" s="53" t="e">
        <f>AH50</f>
        <v>#DIV/0!</v>
      </c>
      <c r="AI35" s="51" t="e">
        <f t="shared" si="44"/>
        <v>#DIV/0!</v>
      </c>
      <c r="AJ35" s="54" t="e">
        <f t="shared" si="45"/>
        <v>#DIV/0!</v>
      </c>
      <c r="AK35" s="55" t="e">
        <f>AJ35/AJ50</f>
        <v>#DIV/0!</v>
      </c>
      <c r="AL35" s="56" t="e">
        <f t="shared" si="46"/>
        <v>#DIV/0!</v>
      </c>
      <c r="AM35" s="56" t="e">
        <f t="shared" si="47"/>
        <v>#DIV/0!</v>
      </c>
      <c r="AN35" s="48" t="e">
        <f t="shared" si="48"/>
        <v>#DIV/0!</v>
      </c>
      <c r="AO35" s="57" t="e">
        <f t="shared" si="49"/>
        <v>#DIV/0!</v>
      </c>
      <c r="AP35" s="48" t="e">
        <f t="shared" si="50"/>
        <v>#DIV/0!</v>
      </c>
      <c r="AQ35" s="45">
        <f t="shared" si="51"/>
        <v>1.9599639845400536</v>
      </c>
      <c r="AR35" s="46" t="e">
        <f t="shared" si="52"/>
        <v>#DIV/0!</v>
      </c>
      <c r="AS35" s="46" t="e">
        <f t="shared" si="53"/>
        <v>#DIV/0!</v>
      </c>
      <c r="AT35" s="58" t="e">
        <f t="shared" si="54"/>
        <v>#DIV/0!</v>
      </c>
      <c r="AU35" s="58" t="e">
        <f t="shared" si="54"/>
        <v>#DIV/0!</v>
      </c>
      <c r="AV35" s="22"/>
      <c r="AX35" s="59"/>
      <c r="AY35" s="59">
        <v>1</v>
      </c>
      <c r="AZ35" s="60"/>
      <c r="BA35" s="60"/>
      <c r="BC35" s="33"/>
      <c r="BD35" s="33"/>
      <c r="BE35" s="5"/>
      <c r="BF35" s="5"/>
      <c r="BG35" s="5"/>
      <c r="BH35" s="5"/>
      <c r="BI35" s="5"/>
      <c r="BJ35" s="5"/>
      <c r="BK35" s="5"/>
      <c r="BL35" s="5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</row>
    <row r="36" spans="1:75">
      <c r="A36" s="8"/>
      <c r="B36" s="34" t="s">
        <v>70</v>
      </c>
      <c r="C36" s="35"/>
      <c r="D36" s="36">
        <f t="shared" si="28"/>
        <v>0</v>
      </c>
      <c r="E36" s="37"/>
      <c r="F36" s="35"/>
      <c r="G36" s="36">
        <f t="shared" si="29"/>
        <v>0</v>
      </c>
      <c r="H36" s="37"/>
      <c r="I36" s="38"/>
      <c r="K36" s="39" t="e">
        <f t="shared" si="30"/>
        <v>#DIV/0!</v>
      </c>
      <c r="L36" s="40" t="e">
        <f t="shared" si="31"/>
        <v>#DIV/0!</v>
      </c>
      <c r="M36" s="41" t="e">
        <f t="shared" si="32"/>
        <v>#DIV/0!</v>
      </c>
      <c r="N36" s="42" t="e">
        <f t="shared" si="33"/>
        <v>#DIV/0!</v>
      </c>
      <c r="O36" s="42" t="e">
        <f t="shared" si="34"/>
        <v>#DIV/0!</v>
      </c>
      <c r="P36" s="42" t="e">
        <f t="shared" si="35"/>
        <v>#DIV/0!</v>
      </c>
      <c r="Q36" s="116" t="e">
        <f t="shared" si="36"/>
        <v>#DIV/0!</v>
      </c>
      <c r="R36" s="44" t="e">
        <f t="shared" si="37"/>
        <v>#DIV/0!</v>
      </c>
      <c r="S36" s="45">
        <f t="shared" si="38"/>
        <v>1.9599639845400536</v>
      </c>
      <c r="T36" s="46" t="e">
        <f t="shared" si="39"/>
        <v>#DIV/0!</v>
      </c>
      <c r="U36" s="46" t="e">
        <f t="shared" si="40"/>
        <v>#DIV/0!</v>
      </c>
      <c r="V36" s="47" t="e">
        <f t="shared" si="41"/>
        <v>#DIV/0!</v>
      </c>
      <c r="W36" s="48" t="e">
        <f t="shared" si="41"/>
        <v>#DIV/0!</v>
      </c>
      <c r="X36" s="49"/>
      <c r="Z36" s="50" t="e">
        <f>(N36-P350)^2</f>
        <v>#DIV/0!</v>
      </c>
      <c r="AA36" s="51" t="e">
        <f t="shared" si="42"/>
        <v>#DIV/0!</v>
      </c>
      <c r="AB36" s="5">
        <v>1</v>
      </c>
      <c r="AC36" s="33"/>
      <c r="AD36" s="33"/>
      <c r="AE36" s="41" t="e">
        <f t="shared" si="43"/>
        <v>#DIV/0!</v>
      </c>
      <c r="AF36" s="52"/>
      <c r="AG36" s="53" t="e">
        <f>AG50</f>
        <v>#DIV/0!</v>
      </c>
      <c r="AH36" s="53" t="e">
        <f>AH50</f>
        <v>#DIV/0!</v>
      </c>
      <c r="AI36" s="51" t="e">
        <f t="shared" si="44"/>
        <v>#DIV/0!</v>
      </c>
      <c r="AJ36" s="54" t="e">
        <f t="shared" si="45"/>
        <v>#DIV/0!</v>
      </c>
      <c r="AK36" s="55" t="e">
        <f>AJ36/AJ50</f>
        <v>#DIV/0!</v>
      </c>
      <c r="AL36" s="56" t="e">
        <f t="shared" si="46"/>
        <v>#DIV/0!</v>
      </c>
      <c r="AM36" s="56" t="e">
        <f t="shared" si="47"/>
        <v>#DIV/0!</v>
      </c>
      <c r="AN36" s="48" t="e">
        <f t="shared" si="48"/>
        <v>#DIV/0!</v>
      </c>
      <c r="AO36" s="57" t="e">
        <f t="shared" si="49"/>
        <v>#DIV/0!</v>
      </c>
      <c r="AP36" s="48" t="e">
        <f t="shared" si="50"/>
        <v>#DIV/0!</v>
      </c>
      <c r="AQ36" s="45">
        <f t="shared" si="51"/>
        <v>1.9599639845400536</v>
      </c>
      <c r="AR36" s="46" t="e">
        <f t="shared" si="52"/>
        <v>#DIV/0!</v>
      </c>
      <c r="AS36" s="46" t="e">
        <f t="shared" si="53"/>
        <v>#DIV/0!</v>
      </c>
      <c r="AT36" s="58" t="e">
        <f t="shared" si="54"/>
        <v>#DIV/0!</v>
      </c>
      <c r="AU36" s="58" t="e">
        <f t="shared" si="54"/>
        <v>#DIV/0!</v>
      </c>
      <c r="AV36" s="22"/>
      <c r="AX36" s="59"/>
      <c r="AY36" s="59">
        <v>1</v>
      </c>
      <c r="AZ36" s="60"/>
      <c r="BA36" s="60"/>
      <c r="BC36" s="33"/>
      <c r="BD36" s="33"/>
      <c r="BE36" s="5"/>
      <c r="BF36" s="5"/>
      <c r="BG36" s="5"/>
      <c r="BH36" s="5"/>
      <c r="BI36" s="5"/>
      <c r="BJ36" s="5"/>
      <c r="BK36" s="5"/>
      <c r="BL36" s="5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</row>
    <row r="37" spans="1:75">
      <c r="A37" s="8"/>
      <c r="B37" s="34" t="s">
        <v>71</v>
      </c>
      <c r="C37" s="35"/>
      <c r="D37" s="36">
        <f t="shared" si="28"/>
        <v>0</v>
      </c>
      <c r="E37" s="37"/>
      <c r="F37" s="35"/>
      <c r="G37" s="36">
        <f t="shared" si="29"/>
        <v>0</v>
      </c>
      <c r="H37" s="37"/>
      <c r="I37" s="38"/>
      <c r="K37" s="39" t="e">
        <f t="shared" si="30"/>
        <v>#DIV/0!</v>
      </c>
      <c r="L37" s="40" t="e">
        <f t="shared" si="31"/>
        <v>#DIV/0!</v>
      </c>
      <c r="M37" s="41" t="e">
        <f t="shared" si="32"/>
        <v>#DIV/0!</v>
      </c>
      <c r="N37" s="42" t="e">
        <f t="shared" si="33"/>
        <v>#DIV/0!</v>
      </c>
      <c r="O37" s="42" t="e">
        <f t="shared" si="34"/>
        <v>#DIV/0!</v>
      </c>
      <c r="P37" s="42" t="e">
        <f t="shared" si="35"/>
        <v>#DIV/0!</v>
      </c>
      <c r="Q37" s="116" t="e">
        <f t="shared" si="36"/>
        <v>#DIV/0!</v>
      </c>
      <c r="R37" s="44" t="e">
        <f t="shared" si="37"/>
        <v>#DIV/0!</v>
      </c>
      <c r="S37" s="45">
        <f t="shared" si="38"/>
        <v>1.9599639845400536</v>
      </c>
      <c r="T37" s="46" t="e">
        <f t="shared" si="39"/>
        <v>#DIV/0!</v>
      </c>
      <c r="U37" s="46" t="e">
        <f t="shared" si="40"/>
        <v>#DIV/0!</v>
      </c>
      <c r="V37" s="47" t="e">
        <f t="shared" si="41"/>
        <v>#DIV/0!</v>
      </c>
      <c r="W37" s="48" t="e">
        <f t="shared" si="41"/>
        <v>#DIV/0!</v>
      </c>
      <c r="X37" s="49"/>
      <c r="Z37" s="50" t="e">
        <f>(N37-P50)^2</f>
        <v>#DIV/0!</v>
      </c>
      <c r="AA37" s="51" t="e">
        <f t="shared" si="42"/>
        <v>#DIV/0!</v>
      </c>
      <c r="AB37" s="5">
        <v>1</v>
      </c>
      <c r="AC37" s="33"/>
      <c r="AD37" s="33"/>
      <c r="AE37" s="41" t="e">
        <f t="shared" si="43"/>
        <v>#DIV/0!</v>
      </c>
      <c r="AF37" s="52"/>
      <c r="AG37" s="53" t="e">
        <f>AG50</f>
        <v>#DIV/0!</v>
      </c>
      <c r="AH37" s="53" t="e">
        <f>AH50</f>
        <v>#DIV/0!</v>
      </c>
      <c r="AI37" s="51" t="e">
        <f t="shared" si="44"/>
        <v>#DIV/0!</v>
      </c>
      <c r="AJ37" s="54" t="e">
        <f t="shared" si="45"/>
        <v>#DIV/0!</v>
      </c>
      <c r="AK37" s="55" t="e">
        <f>AJ37/AJ50</f>
        <v>#DIV/0!</v>
      </c>
      <c r="AL37" s="56" t="e">
        <f t="shared" si="46"/>
        <v>#DIV/0!</v>
      </c>
      <c r="AM37" s="56" t="e">
        <f t="shared" si="47"/>
        <v>#DIV/0!</v>
      </c>
      <c r="AN37" s="48" t="e">
        <f t="shared" si="48"/>
        <v>#DIV/0!</v>
      </c>
      <c r="AO37" s="57" t="e">
        <f t="shared" si="49"/>
        <v>#DIV/0!</v>
      </c>
      <c r="AP37" s="48" t="e">
        <f t="shared" si="50"/>
        <v>#DIV/0!</v>
      </c>
      <c r="AQ37" s="45">
        <f t="shared" si="51"/>
        <v>1.9599639845400536</v>
      </c>
      <c r="AR37" s="46" t="e">
        <f t="shared" si="52"/>
        <v>#DIV/0!</v>
      </c>
      <c r="AS37" s="46" t="e">
        <f t="shared" si="53"/>
        <v>#DIV/0!</v>
      </c>
      <c r="AT37" s="58" t="e">
        <f t="shared" si="54"/>
        <v>#DIV/0!</v>
      </c>
      <c r="AU37" s="58" t="e">
        <f t="shared" si="54"/>
        <v>#DIV/0!</v>
      </c>
      <c r="AV37" s="22"/>
      <c r="AX37" s="59"/>
      <c r="AY37" s="59">
        <v>1</v>
      </c>
      <c r="AZ37" s="60"/>
      <c r="BA37" s="60"/>
      <c r="BC37" s="33"/>
      <c r="BD37" s="33"/>
      <c r="BE37" s="5"/>
      <c r="BF37" s="5"/>
      <c r="BG37" s="5"/>
      <c r="BH37" s="5"/>
      <c r="BI37" s="5"/>
      <c r="BJ37" s="5"/>
      <c r="BK37" s="5"/>
      <c r="BL37" s="5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</row>
    <row r="38" spans="1:75">
      <c r="A38" s="8"/>
      <c r="B38" s="34" t="s">
        <v>72</v>
      </c>
      <c r="C38" s="35"/>
      <c r="D38" s="36">
        <f t="shared" si="28"/>
        <v>0</v>
      </c>
      <c r="E38" s="37"/>
      <c r="F38" s="35"/>
      <c r="G38" s="36">
        <f t="shared" si="29"/>
        <v>0</v>
      </c>
      <c r="H38" s="37"/>
      <c r="I38" s="38"/>
      <c r="K38" s="39" t="e">
        <f t="shared" si="30"/>
        <v>#DIV/0!</v>
      </c>
      <c r="L38" s="40" t="e">
        <f t="shared" si="31"/>
        <v>#DIV/0!</v>
      </c>
      <c r="M38" s="41" t="e">
        <f t="shared" si="32"/>
        <v>#DIV/0!</v>
      </c>
      <c r="N38" s="42" t="e">
        <f t="shared" si="33"/>
        <v>#DIV/0!</v>
      </c>
      <c r="O38" s="42" t="e">
        <f t="shared" si="34"/>
        <v>#DIV/0!</v>
      </c>
      <c r="P38" s="42" t="e">
        <f t="shared" si="35"/>
        <v>#DIV/0!</v>
      </c>
      <c r="Q38" s="116" t="e">
        <f t="shared" si="36"/>
        <v>#DIV/0!</v>
      </c>
      <c r="R38" s="44" t="e">
        <f t="shared" si="37"/>
        <v>#DIV/0!</v>
      </c>
      <c r="S38" s="45">
        <f t="shared" si="38"/>
        <v>1.9599639845400536</v>
      </c>
      <c r="T38" s="46" t="e">
        <f t="shared" si="39"/>
        <v>#DIV/0!</v>
      </c>
      <c r="U38" s="46" t="e">
        <f t="shared" si="40"/>
        <v>#DIV/0!</v>
      </c>
      <c r="V38" s="47" t="e">
        <f t="shared" si="41"/>
        <v>#DIV/0!</v>
      </c>
      <c r="W38" s="48" t="e">
        <f t="shared" si="41"/>
        <v>#DIV/0!</v>
      </c>
      <c r="X38" s="49"/>
      <c r="Z38" s="50" t="e">
        <f>(N38-P50)^2</f>
        <v>#DIV/0!</v>
      </c>
      <c r="AA38" s="51" t="e">
        <f t="shared" si="42"/>
        <v>#DIV/0!</v>
      </c>
      <c r="AB38" s="5">
        <v>1</v>
      </c>
      <c r="AC38" s="33"/>
      <c r="AD38" s="33"/>
      <c r="AE38" s="41" t="e">
        <f t="shared" si="43"/>
        <v>#DIV/0!</v>
      </c>
      <c r="AF38" s="52"/>
      <c r="AG38" s="53" t="e">
        <f>AG50</f>
        <v>#DIV/0!</v>
      </c>
      <c r="AH38" s="53" t="e">
        <f>AH50</f>
        <v>#DIV/0!</v>
      </c>
      <c r="AI38" s="51" t="e">
        <f t="shared" si="44"/>
        <v>#DIV/0!</v>
      </c>
      <c r="AJ38" s="54" t="e">
        <f t="shared" si="45"/>
        <v>#DIV/0!</v>
      </c>
      <c r="AK38" s="55" t="e">
        <f>AJ38/AJ50</f>
        <v>#DIV/0!</v>
      </c>
      <c r="AL38" s="56" t="e">
        <f t="shared" si="46"/>
        <v>#DIV/0!</v>
      </c>
      <c r="AM38" s="56" t="e">
        <f t="shared" si="47"/>
        <v>#DIV/0!</v>
      </c>
      <c r="AN38" s="48" t="e">
        <f t="shared" si="48"/>
        <v>#DIV/0!</v>
      </c>
      <c r="AO38" s="57" t="e">
        <f t="shared" si="49"/>
        <v>#DIV/0!</v>
      </c>
      <c r="AP38" s="48" t="e">
        <f t="shared" si="50"/>
        <v>#DIV/0!</v>
      </c>
      <c r="AQ38" s="45">
        <f t="shared" si="51"/>
        <v>1.9599639845400536</v>
      </c>
      <c r="AR38" s="46" t="e">
        <f t="shared" si="52"/>
        <v>#DIV/0!</v>
      </c>
      <c r="AS38" s="46" t="e">
        <f t="shared" si="53"/>
        <v>#DIV/0!</v>
      </c>
      <c r="AT38" s="58" t="e">
        <f t="shared" si="54"/>
        <v>#DIV/0!</v>
      </c>
      <c r="AU38" s="58" t="e">
        <f t="shared" si="54"/>
        <v>#DIV/0!</v>
      </c>
      <c r="AV38" s="22"/>
      <c r="AX38" s="59"/>
      <c r="AY38" s="59">
        <v>1</v>
      </c>
      <c r="AZ38" s="60"/>
      <c r="BA38" s="60"/>
      <c r="BC38" s="33"/>
      <c r="BD38" s="33"/>
      <c r="BE38" s="5"/>
      <c r="BF38" s="5"/>
      <c r="BG38" s="5"/>
      <c r="BH38" s="5"/>
      <c r="BI38" s="5"/>
      <c r="BJ38" s="5"/>
      <c r="BK38" s="5"/>
      <c r="BL38" s="5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</row>
    <row r="39" spans="1:75">
      <c r="A39" s="8"/>
      <c r="B39" s="34" t="s">
        <v>73</v>
      </c>
      <c r="C39" s="35"/>
      <c r="D39" s="36">
        <f t="shared" si="28"/>
        <v>0</v>
      </c>
      <c r="E39" s="37"/>
      <c r="F39" s="35"/>
      <c r="G39" s="36">
        <f t="shared" si="29"/>
        <v>0</v>
      </c>
      <c r="H39" s="37"/>
      <c r="I39" s="38"/>
      <c r="K39" s="39" t="e">
        <f t="shared" si="30"/>
        <v>#DIV/0!</v>
      </c>
      <c r="L39" s="40" t="e">
        <f t="shared" si="31"/>
        <v>#DIV/0!</v>
      </c>
      <c r="M39" s="41" t="e">
        <f t="shared" si="32"/>
        <v>#DIV/0!</v>
      </c>
      <c r="N39" s="42" t="e">
        <f t="shared" si="33"/>
        <v>#DIV/0!</v>
      </c>
      <c r="O39" s="42" t="e">
        <f t="shared" si="34"/>
        <v>#DIV/0!</v>
      </c>
      <c r="P39" s="42" t="e">
        <f t="shared" si="35"/>
        <v>#DIV/0!</v>
      </c>
      <c r="Q39" s="116" t="e">
        <f t="shared" si="36"/>
        <v>#DIV/0!</v>
      </c>
      <c r="R39" s="44" t="e">
        <f t="shared" si="37"/>
        <v>#DIV/0!</v>
      </c>
      <c r="S39" s="45">
        <f t="shared" si="38"/>
        <v>1.9599639845400536</v>
      </c>
      <c r="T39" s="46" t="e">
        <f t="shared" si="39"/>
        <v>#DIV/0!</v>
      </c>
      <c r="U39" s="46" t="e">
        <f t="shared" si="40"/>
        <v>#DIV/0!</v>
      </c>
      <c r="V39" s="47" t="e">
        <f t="shared" si="41"/>
        <v>#DIV/0!</v>
      </c>
      <c r="W39" s="48" t="e">
        <f t="shared" si="41"/>
        <v>#DIV/0!</v>
      </c>
      <c r="X39" s="49"/>
      <c r="Z39" s="50" t="e">
        <f>(N39-P50)^2</f>
        <v>#DIV/0!</v>
      </c>
      <c r="AA39" s="51" t="e">
        <f t="shared" si="42"/>
        <v>#DIV/0!</v>
      </c>
      <c r="AB39" s="5">
        <v>1</v>
      </c>
      <c r="AC39" s="33"/>
      <c r="AD39" s="33"/>
      <c r="AE39" s="41" t="e">
        <f t="shared" si="43"/>
        <v>#DIV/0!</v>
      </c>
      <c r="AF39" s="52"/>
      <c r="AG39" s="53" t="e">
        <f>AG50</f>
        <v>#DIV/0!</v>
      </c>
      <c r="AH39" s="53" t="e">
        <f>AH50</f>
        <v>#DIV/0!</v>
      </c>
      <c r="AI39" s="51" t="e">
        <f t="shared" si="44"/>
        <v>#DIV/0!</v>
      </c>
      <c r="AJ39" s="54" t="e">
        <f t="shared" si="45"/>
        <v>#DIV/0!</v>
      </c>
      <c r="AK39" s="55" t="e">
        <f>AJ39/AJ50</f>
        <v>#DIV/0!</v>
      </c>
      <c r="AL39" s="56" t="e">
        <f t="shared" si="46"/>
        <v>#DIV/0!</v>
      </c>
      <c r="AM39" s="56" t="e">
        <f t="shared" si="47"/>
        <v>#DIV/0!</v>
      </c>
      <c r="AN39" s="48" t="e">
        <f t="shared" si="48"/>
        <v>#DIV/0!</v>
      </c>
      <c r="AO39" s="57" t="e">
        <f t="shared" si="49"/>
        <v>#DIV/0!</v>
      </c>
      <c r="AP39" s="48" t="e">
        <f t="shared" si="50"/>
        <v>#DIV/0!</v>
      </c>
      <c r="AQ39" s="45">
        <f t="shared" si="51"/>
        <v>1.9599639845400536</v>
      </c>
      <c r="AR39" s="46" t="e">
        <f t="shared" si="52"/>
        <v>#DIV/0!</v>
      </c>
      <c r="AS39" s="46" t="e">
        <f t="shared" si="53"/>
        <v>#DIV/0!</v>
      </c>
      <c r="AT39" s="58" t="e">
        <f t="shared" si="54"/>
        <v>#DIV/0!</v>
      </c>
      <c r="AU39" s="58" t="e">
        <f t="shared" si="54"/>
        <v>#DIV/0!</v>
      </c>
      <c r="AV39" s="22"/>
      <c r="AX39" s="59"/>
      <c r="AY39" s="59">
        <v>1</v>
      </c>
      <c r="AZ39" s="60"/>
      <c r="BA39" s="60"/>
      <c r="BC39" s="33"/>
      <c r="BD39" s="33"/>
      <c r="BE39" s="5"/>
      <c r="BF39" s="5"/>
      <c r="BG39" s="5"/>
      <c r="BH39" s="5"/>
      <c r="BI39" s="5"/>
      <c r="BJ39" s="5"/>
      <c r="BK39" s="5"/>
      <c r="BL39" s="5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</row>
    <row r="40" spans="1:75">
      <c r="A40" s="8"/>
      <c r="B40" s="34" t="s">
        <v>74</v>
      </c>
      <c r="C40" s="35"/>
      <c r="D40" s="36">
        <f t="shared" si="28"/>
        <v>0</v>
      </c>
      <c r="E40" s="37"/>
      <c r="F40" s="35"/>
      <c r="G40" s="36">
        <f t="shared" si="29"/>
        <v>0</v>
      </c>
      <c r="H40" s="37"/>
      <c r="I40" s="38"/>
      <c r="K40" s="39" t="e">
        <f t="shared" si="30"/>
        <v>#DIV/0!</v>
      </c>
      <c r="L40" s="40" t="e">
        <f t="shared" si="31"/>
        <v>#DIV/0!</v>
      </c>
      <c r="M40" s="41" t="e">
        <f t="shared" si="32"/>
        <v>#DIV/0!</v>
      </c>
      <c r="N40" s="42" t="e">
        <f t="shared" si="33"/>
        <v>#DIV/0!</v>
      </c>
      <c r="O40" s="42" t="e">
        <f t="shared" si="34"/>
        <v>#DIV/0!</v>
      </c>
      <c r="P40" s="42" t="e">
        <f t="shared" si="35"/>
        <v>#DIV/0!</v>
      </c>
      <c r="Q40" s="116" t="e">
        <f t="shared" si="36"/>
        <v>#DIV/0!</v>
      </c>
      <c r="R40" s="44" t="e">
        <f t="shared" si="37"/>
        <v>#DIV/0!</v>
      </c>
      <c r="S40" s="45">
        <f t="shared" si="38"/>
        <v>1.9599639845400536</v>
      </c>
      <c r="T40" s="46" t="e">
        <f t="shared" si="39"/>
        <v>#DIV/0!</v>
      </c>
      <c r="U40" s="46" t="e">
        <f t="shared" si="40"/>
        <v>#DIV/0!</v>
      </c>
      <c r="V40" s="47" t="e">
        <f t="shared" si="41"/>
        <v>#DIV/0!</v>
      </c>
      <c r="W40" s="48" t="e">
        <f t="shared" si="41"/>
        <v>#DIV/0!</v>
      </c>
      <c r="X40" s="49"/>
      <c r="Z40" s="50" t="e">
        <f>(N40-P50)^2</f>
        <v>#DIV/0!</v>
      </c>
      <c r="AA40" s="51" t="e">
        <f t="shared" si="42"/>
        <v>#DIV/0!</v>
      </c>
      <c r="AB40" s="5">
        <v>1</v>
      </c>
      <c r="AC40" s="33"/>
      <c r="AD40" s="33"/>
      <c r="AE40" s="41" t="e">
        <f t="shared" si="43"/>
        <v>#DIV/0!</v>
      </c>
      <c r="AF40" s="52"/>
      <c r="AG40" s="53" t="e">
        <f>AG50</f>
        <v>#DIV/0!</v>
      </c>
      <c r="AH40" s="53" t="e">
        <f>AH50</f>
        <v>#DIV/0!</v>
      </c>
      <c r="AI40" s="51" t="e">
        <f t="shared" si="44"/>
        <v>#DIV/0!</v>
      </c>
      <c r="AJ40" s="54" t="e">
        <f t="shared" si="45"/>
        <v>#DIV/0!</v>
      </c>
      <c r="AK40" s="55" t="e">
        <f>AJ40/AJ50</f>
        <v>#DIV/0!</v>
      </c>
      <c r="AL40" s="56" t="e">
        <f t="shared" si="46"/>
        <v>#DIV/0!</v>
      </c>
      <c r="AM40" s="56" t="e">
        <f t="shared" si="47"/>
        <v>#DIV/0!</v>
      </c>
      <c r="AN40" s="48" t="e">
        <f t="shared" si="48"/>
        <v>#DIV/0!</v>
      </c>
      <c r="AO40" s="57" t="e">
        <f t="shared" si="49"/>
        <v>#DIV/0!</v>
      </c>
      <c r="AP40" s="48" t="e">
        <f t="shared" si="50"/>
        <v>#DIV/0!</v>
      </c>
      <c r="AQ40" s="45">
        <f t="shared" si="51"/>
        <v>1.9599639845400536</v>
      </c>
      <c r="AR40" s="46" t="e">
        <f t="shared" si="52"/>
        <v>#DIV/0!</v>
      </c>
      <c r="AS40" s="46" t="e">
        <f t="shared" si="53"/>
        <v>#DIV/0!</v>
      </c>
      <c r="AT40" s="58" t="e">
        <f t="shared" si="54"/>
        <v>#DIV/0!</v>
      </c>
      <c r="AU40" s="58" t="e">
        <f t="shared" si="54"/>
        <v>#DIV/0!</v>
      </c>
      <c r="AV40" s="22"/>
      <c r="AX40" s="59"/>
      <c r="AY40" s="59">
        <v>1</v>
      </c>
      <c r="AZ40" s="60"/>
      <c r="BA40" s="60"/>
      <c r="BC40" s="33"/>
      <c r="BD40" s="33"/>
      <c r="BE40" s="5"/>
      <c r="BF40" s="5"/>
      <c r="BG40" s="5"/>
      <c r="BH40" s="5"/>
      <c r="BI40" s="5"/>
      <c r="BJ40" s="5"/>
      <c r="BK40" s="5"/>
      <c r="BL40" s="5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</row>
    <row r="41" spans="1:75">
      <c r="A41" s="8"/>
      <c r="B41" s="34" t="s">
        <v>75</v>
      </c>
      <c r="C41" s="35"/>
      <c r="D41" s="36">
        <f t="shared" si="28"/>
        <v>0</v>
      </c>
      <c r="E41" s="37"/>
      <c r="F41" s="35"/>
      <c r="G41" s="36">
        <f t="shared" si="29"/>
        <v>0</v>
      </c>
      <c r="H41" s="37"/>
      <c r="I41" s="38"/>
      <c r="K41" s="39" t="e">
        <f t="shared" si="30"/>
        <v>#DIV/0!</v>
      </c>
      <c r="L41" s="40" t="e">
        <f t="shared" si="31"/>
        <v>#DIV/0!</v>
      </c>
      <c r="M41" s="41" t="e">
        <f t="shared" si="32"/>
        <v>#DIV/0!</v>
      </c>
      <c r="N41" s="42" t="e">
        <f t="shared" si="33"/>
        <v>#DIV/0!</v>
      </c>
      <c r="O41" s="42" t="e">
        <f t="shared" si="34"/>
        <v>#DIV/0!</v>
      </c>
      <c r="P41" s="42" t="e">
        <f t="shared" si="35"/>
        <v>#DIV/0!</v>
      </c>
      <c r="Q41" s="116" t="e">
        <f t="shared" si="36"/>
        <v>#DIV/0!</v>
      </c>
      <c r="R41" s="44" t="e">
        <f t="shared" si="37"/>
        <v>#DIV/0!</v>
      </c>
      <c r="S41" s="45">
        <f t="shared" si="38"/>
        <v>1.9599639845400536</v>
      </c>
      <c r="T41" s="46" t="e">
        <f t="shared" si="39"/>
        <v>#DIV/0!</v>
      </c>
      <c r="U41" s="46" t="e">
        <f t="shared" si="40"/>
        <v>#DIV/0!</v>
      </c>
      <c r="V41" s="47" t="e">
        <f t="shared" si="41"/>
        <v>#DIV/0!</v>
      </c>
      <c r="W41" s="48" t="e">
        <f t="shared" si="41"/>
        <v>#DIV/0!</v>
      </c>
      <c r="X41" s="49"/>
      <c r="Z41" s="50" t="e">
        <f>(N41-P50)^2</f>
        <v>#DIV/0!</v>
      </c>
      <c r="AA41" s="51" t="e">
        <f t="shared" si="42"/>
        <v>#DIV/0!</v>
      </c>
      <c r="AB41" s="5">
        <v>1</v>
      </c>
      <c r="AC41" s="33"/>
      <c r="AD41" s="33"/>
      <c r="AE41" s="41" t="e">
        <f t="shared" si="43"/>
        <v>#DIV/0!</v>
      </c>
      <c r="AF41" s="52"/>
      <c r="AG41" s="53" t="e">
        <f>AG50</f>
        <v>#DIV/0!</v>
      </c>
      <c r="AH41" s="53" t="e">
        <f>AH50</f>
        <v>#DIV/0!</v>
      </c>
      <c r="AI41" s="51" t="e">
        <f t="shared" si="44"/>
        <v>#DIV/0!</v>
      </c>
      <c r="AJ41" s="54" t="e">
        <f t="shared" si="45"/>
        <v>#DIV/0!</v>
      </c>
      <c r="AK41" s="55" t="e">
        <f>AJ41/AJ50</f>
        <v>#DIV/0!</v>
      </c>
      <c r="AL41" s="56" t="e">
        <f t="shared" si="46"/>
        <v>#DIV/0!</v>
      </c>
      <c r="AM41" s="56" t="e">
        <f t="shared" si="47"/>
        <v>#DIV/0!</v>
      </c>
      <c r="AN41" s="48" t="e">
        <f t="shared" si="48"/>
        <v>#DIV/0!</v>
      </c>
      <c r="AO41" s="57" t="e">
        <f t="shared" si="49"/>
        <v>#DIV/0!</v>
      </c>
      <c r="AP41" s="48" t="e">
        <f t="shared" si="50"/>
        <v>#DIV/0!</v>
      </c>
      <c r="AQ41" s="45">
        <f t="shared" si="51"/>
        <v>1.9599639845400536</v>
      </c>
      <c r="AR41" s="46" t="e">
        <f t="shared" si="52"/>
        <v>#DIV/0!</v>
      </c>
      <c r="AS41" s="46" t="e">
        <f t="shared" si="53"/>
        <v>#DIV/0!</v>
      </c>
      <c r="AT41" s="58" t="e">
        <f t="shared" si="54"/>
        <v>#DIV/0!</v>
      </c>
      <c r="AU41" s="58" t="e">
        <f t="shared" si="54"/>
        <v>#DIV/0!</v>
      </c>
      <c r="AV41" s="22"/>
      <c r="AX41" s="59"/>
      <c r="AY41" s="59">
        <v>1</v>
      </c>
      <c r="AZ41" s="60"/>
      <c r="BA41" s="60"/>
      <c r="BC41" s="33"/>
      <c r="BD41" s="33"/>
      <c r="BE41" s="5"/>
      <c r="BF41" s="5"/>
      <c r="BG41" s="5"/>
      <c r="BH41" s="5"/>
      <c r="BI41" s="5"/>
      <c r="BJ41" s="5"/>
      <c r="BK41" s="5"/>
      <c r="BL41" s="5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</row>
    <row r="42" spans="1:75">
      <c r="A42" s="8"/>
      <c r="B42" s="34" t="s">
        <v>76</v>
      </c>
      <c r="C42" s="35"/>
      <c r="D42" s="36">
        <f t="shared" si="28"/>
        <v>0</v>
      </c>
      <c r="E42" s="37"/>
      <c r="F42" s="35"/>
      <c r="G42" s="36">
        <f t="shared" si="29"/>
        <v>0</v>
      </c>
      <c r="H42" s="37"/>
      <c r="I42" s="38"/>
      <c r="K42" s="39" t="e">
        <f t="shared" si="30"/>
        <v>#DIV/0!</v>
      </c>
      <c r="L42" s="40" t="e">
        <f t="shared" si="31"/>
        <v>#DIV/0!</v>
      </c>
      <c r="M42" s="41" t="e">
        <f t="shared" si="32"/>
        <v>#DIV/0!</v>
      </c>
      <c r="N42" s="42" t="e">
        <f t="shared" si="33"/>
        <v>#DIV/0!</v>
      </c>
      <c r="O42" s="42" t="e">
        <f t="shared" si="34"/>
        <v>#DIV/0!</v>
      </c>
      <c r="P42" s="42" t="e">
        <f t="shared" si="35"/>
        <v>#DIV/0!</v>
      </c>
      <c r="Q42" s="116" t="e">
        <f t="shared" si="36"/>
        <v>#DIV/0!</v>
      </c>
      <c r="R42" s="44" t="e">
        <f t="shared" si="37"/>
        <v>#DIV/0!</v>
      </c>
      <c r="S42" s="45">
        <f t="shared" si="38"/>
        <v>1.9599639845400536</v>
      </c>
      <c r="T42" s="46" t="e">
        <f t="shared" si="39"/>
        <v>#DIV/0!</v>
      </c>
      <c r="U42" s="46" t="e">
        <f t="shared" si="40"/>
        <v>#DIV/0!</v>
      </c>
      <c r="V42" s="47" t="e">
        <f t="shared" si="41"/>
        <v>#DIV/0!</v>
      </c>
      <c r="W42" s="48" t="e">
        <f t="shared" si="41"/>
        <v>#DIV/0!</v>
      </c>
      <c r="X42" s="49"/>
      <c r="Z42" s="50" t="e">
        <f>(N42-P50)^2</f>
        <v>#DIV/0!</v>
      </c>
      <c r="AA42" s="51" t="e">
        <f t="shared" si="42"/>
        <v>#DIV/0!</v>
      </c>
      <c r="AB42" s="5">
        <v>1</v>
      </c>
      <c r="AC42" s="33"/>
      <c r="AD42" s="33"/>
      <c r="AE42" s="41" t="e">
        <f t="shared" si="43"/>
        <v>#DIV/0!</v>
      </c>
      <c r="AF42" s="52"/>
      <c r="AG42" s="53" t="e">
        <f>AG50</f>
        <v>#DIV/0!</v>
      </c>
      <c r="AH42" s="53" t="e">
        <f>AH50</f>
        <v>#DIV/0!</v>
      </c>
      <c r="AI42" s="51" t="e">
        <f t="shared" si="44"/>
        <v>#DIV/0!</v>
      </c>
      <c r="AJ42" s="54" t="e">
        <f t="shared" si="45"/>
        <v>#DIV/0!</v>
      </c>
      <c r="AK42" s="55" t="e">
        <f>AJ42/AJ50</f>
        <v>#DIV/0!</v>
      </c>
      <c r="AL42" s="56" t="e">
        <f t="shared" si="46"/>
        <v>#DIV/0!</v>
      </c>
      <c r="AM42" s="56" t="e">
        <f t="shared" si="47"/>
        <v>#DIV/0!</v>
      </c>
      <c r="AN42" s="48" t="e">
        <f t="shared" si="48"/>
        <v>#DIV/0!</v>
      </c>
      <c r="AO42" s="57" t="e">
        <f t="shared" si="49"/>
        <v>#DIV/0!</v>
      </c>
      <c r="AP42" s="48" t="e">
        <f t="shared" si="50"/>
        <v>#DIV/0!</v>
      </c>
      <c r="AQ42" s="45">
        <f t="shared" si="51"/>
        <v>1.9599639845400536</v>
      </c>
      <c r="AR42" s="46" t="e">
        <f t="shared" si="52"/>
        <v>#DIV/0!</v>
      </c>
      <c r="AS42" s="46" t="e">
        <f t="shared" si="53"/>
        <v>#DIV/0!</v>
      </c>
      <c r="AT42" s="58" t="e">
        <f t="shared" si="54"/>
        <v>#DIV/0!</v>
      </c>
      <c r="AU42" s="58" t="e">
        <f t="shared" si="54"/>
        <v>#DIV/0!</v>
      </c>
      <c r="AV42" s="22"/>
      <c r="AX42" s="59"/>
      <c r="AY42" s="59">
        <v>1</v>
      </c>
      <c r="AZ42" s="60"/>
      <c r="BA42" s="60"/>
      <c r="BC42" s="33"/>
      <c r="BD42" s="33"/>
      <c r="BE42" s="5"/>
      <c r="BF42" s="5"/>
      <c r="BG42" s="5"/>
      <c r="BH42" s="5"/>
      <c r="BI42" s="5"/>
      <c r="BJ42" s="5"/>
      <c r="BK42" s="5"/>
      <c r="BL42" s="5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</row>
    <row r="43" spans="1:75">
      <c r="A43" s="8"/>
      <c r="B43" s="34" t="s">
        <v>77</v>
      </c>
      <c r="C43" s="35"/>
      <c r="D43" s="36">
        <f t="shared" si="28"/>
        <v>0</v>
      </c>
      <c r="E43" s="37"/>
      <c r="F43" s="35"/>
      <c r="G43" s="36">
        <f t="shared" si="29"/>
        <v>0</v>
      </c>
      <c r="H43" s="37"/>
      <c r="I43" s="38"/>
      <c r="K43" s="39" t="e">
        <f t="shared" si="30"/>
        <v>#DIV/0!</v>
      </c>
      <c r="L43" s="40" t="e">
        <f t="shared" si="31"/>
        <v>#DIV/0!</v>
      </c>
      <c r="M43" s="41" t="e">
        <f t="shared" si="32"/>
        <v>#DIV/0!</v>
      </c>
      <c r="N43" s="42" t="e">
        <f t="shared" si="33"/>
        <v>#DIV/0!</v>
      </c>
      <c r="O43" s="42" t="e">
        <f t="shared" si="34"/>
        <v>#DIV/0!</v>
      </c>
      <c r="P43" s="42" t="e">
        <f t="shared" si="35"/>
        <v>#DIV/0!</v>
      </c>
      <c r="Q43" s="116" t="e">
        <f t="shared" si="36"/>
        <v>#DIV/0!</v>
      </c>
      <c r="R43" s="44" t="e">
        <f t="shared" si="37"/>
        <v>#DIV/0!</v>
      </c>
      <c r="S43" s="45">
        <f t="shared" si="38"/>
        <v>1.9599639845400536</v>
      </c>
      <c r="T43" s="46" t="e">
        <f t="shared" si="39"/>
        <v>#DIV/0!</v>
      </c>
      <c r="U43" s="46" t="e">
        <f t="shared" si="40"/>
        <v>#DIV/0!</v>
      </c>
      <c r="V43" s="47" t="e">
        <f t="shared" si="41"/>
        <v>#DIV/0!</v>
      </c>
      <c r="W43" s="48" t="e">
        <f t="shared" si="41"/>
        <v>#DIV/0!</v>
      </c>
      <c r="X43" s="49"/>
      <c r="Z43" s="50" t="e">
        <f>(N43-P50)^2</f>
        <v>#DIV/0!</v>
      </c>
      <c r="AA43" s="51" t="e">
        <f t="shared" si="42"/>
        <v>#DIV/0!</v>
      </c>
      <c r="AB43" s="5">
        <v>1</v>
      </c>
      <c r="AC43" s="33"/>
      <c r="AD43" s="33"/>
      <c r="AE43" s="41" t="e">
        <f t="shared" si="43"/>
        <v>#DIV/0!</v>
      </c>
      <c r="AF43" s="52"/>
      <c r="AG43" s="53" t="e">
        <f>AG50</f>
        <v>#DIV/0!</v>
      </c>
      <c r="AH43" s="53" t="e">
        <f>AH50</f>
        <v>#DIV/0!</v>
      </c>
      <c r="AI43" s="51" t="e">
        <f t="shared" si="44"/>
        <v>#DIV/0!</v>
      </c>
      <c r="AJ43" s="54" t="e">
        <f t="shared" si="45"/>
        <v>#DIV/0!</v>
      </c>
      <c r="AK43" s="55" t="e">
        <f>AJ43/AJ50</f>
        <v>#DIV/0!</v>
      </c>
      <c r="AL43" s="56" t="e">
        <f t="shared" si="46"/>
        <v>#DIV/0!</v>
      </c>
      <c r="AM43" s="56" t="e">
        <f t="shared" si="47"/>
        <v>#DIV/0!</v>
      </c>
      <c r="AN43" s="48" t="e">
        <f t="shared" si="48"/>
        <v>#DIV/0!</v>
      </c>
      <c r="AO43" s="57" t="e">
        <f t="shared" si="49"/>
        <v>#DIV/0!</v>
      </c>
      <c r="AP43" s="48" t="e">
        <f t="shared" si="50"/>
        <v>#DIV/0!</v>
      </c>
      <c r="AQ43" s="45">
        <f t="shared" si="51"/>
        <v>1.9599639845400536</v>
      </c>
      <c r="AR43" s="46" t="e">
        <f t="shared" si="52"/>
        <v>#DIV/0!</v>
      </c>
      <c r="AS43" s="46" t="e">
        <f t="shared" si="53"/>
        <v>#DIV/0!</v>
      </c>
      <c r="AT43" s="58" t="e">
        <f t="shared" si="54"/>
        <v>#DIV/0!</v>
      </c>
      <c r="AU43" s="58" t="e">
        <f t="shared" si="54"/>
        <v>#DIV/0!</v>
      </c>
      <c r="AV43" s="22"/>
      <c r="AX43" s="59"/>
      <c r="AY43" s="59">
        <v>1</v>
      </c>
      <c r="AZ43" s="60"/>
      <c r="BA43" s="60"/>
      <c r="BC43" s="33"/>
      <c r="BD43" s="33"/>
      <c r="BE43" s="5"/>
      <c r="BF43" s="5"/>
      <c r="BG43" s="5"/>
      <c r="BH43" s="5"/>
      <c r="BI43" s="5"/>
      <c r="BJ43" s="5"/>
      <c r="BK43" s="5"/>
      <c r="BL43" s="5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</row>
    <row r="44" spans="1:75">
      <c r="A44" s="8"/>
      <c r="B44" s="34" t="s">
        <v>78</v>
      </c>
      <c r="C44" s="35"/>
      <c r="D44" s="36">
        <f t="shared" si="28"/>
        <v>0</v>
      </c>
      <c r="E44" s="37"/>
      <c r="F44" s="35"/>
      <c r="G44" s="36">
        <f t="shared" si="29"/>
        <v>0</v>
      </c>
      <c r="H44" s="37"/>
      <c r="I44" s="38"/>
      <c r="K44" s="39" t="e">
        <f t="shared" si="30"/>
        <v>#DIV/0!</v>
      </c>
      <c r="L44" s="40" t="e">
        <f t="shared" si="31"/>
        <v>#DIV/0!</v>
      </c>
      <c r="M44" s="41" t="e">
        <f t="shared" si="32"/>
        <v>#DIV/0!</v>
      </c>
      <c r="N44" s="42" t="e">
        <f t="shared" si="33"/>
        <v>#DIV/0!</v>
      </c>
      <c r="O44" s="42" t="e">
        <f t="shared" si="34"/>
        <v>#DIV/0!</v>
      </c>
      <c r="P44" s="42" t="e">
        <f t="shared" si="35"/>
        <v>#DIV/0!</v>
      </c>
      <c r="Q44" s="116" t="e">
        <f t="shared" si="36"/>
        <v>#DIV/0!</v>
      </c>
      <c r="R44" s="44" t="e">
        <f t="shared" si="37"/>
        <v>#DIV/0!</v>
      </c>
      <c r="S44" s="45">
        <f t="shared" si="38"/>
        <v>1.9599639845400536</v>
      </c>
      <c r="T44" s="46" t="e">
        <f t="shared" si="39"/>
        <v>#DIV/0!</v>
      </c>
      <c r="U44" s="46" t="e">
        <f t="shared" si="40"/>
        <v>#DIV/0!</v>
      </c>
      <c r="V44" s="47" t="e">
        <f t="shared" si="41"/>
        <v>#DIV/0!</v>
      </c>
      <c r="W44" s="48" t="e">
        <f t="shared" si="41"/>
        <v>#DIV/0!</v>
      </c>
      <c r="X44" s="49"/>
      <c r="Z44" s="50" t="e">
        <f>(N44-P50)^2</f>
        <v>#DIV/0!</v>
      </c>
      <c r="AA44" s="51" t="e">
        <f t="shared" si="42"/>
        <v>#DIV/0!</v>
      </c>
      <c r="AB44" s="5">
        <v>1</v>
      </c>
      <c r="AC44" s="33"/>
      <c r="AD44" s="33"/>
      <c r="AE44" s="41" t="e">
        <f t="shared" si="43"/>
        <v>#DIV/0!</v>
      </c>
      <c r="AF44" s="52"/>
      <c r="AG44" s="53" t="e">
        <f>AG50</f>
        <v>#DIV/0!</v>
      </c>
      <c r="AH44" s="53" t="e">
        <f>AH50</f>
        <v>#DIV/0!</v>
      </c>
      <c r="AI44" s="51" t="e">
        <f t="shared" si="44"/>
        <v>#DIV/0!</v>
      </c>
      <c r="AJ44" s="54" t="e">
        <f t="shared" si="45"/>
        <v>#DIV/0!</v>
      </c>
      <c r="AK44" s="55" t="e">
        <f>AJ44/AJ50</f>
        <v>#DIV/0!</v>
      </c>
      <c r="AL44" s="56" t="e">
        <f t="shared" si="46"/>
        <v>#DIV/0!</v>
      </c>
      <c r="AM44" s="56" t="e">
        <f t="shared" si="47"/>
        <v>#DIV/0!</v>
      </c>
      <c r="AN44" s="48" t="e">
        <f t="shared" si="48"/>
        <v>#DIV/0!</v>
      </c>
      <c r="AO44" s="57" t="e">
        <f t="shared" si="49"/>
        <v>#DIV/0!</v>
      </c>
      <c r="AP44" s="48" t="e">
        <f t="shared" si="50"/>
        <v>#DIV/0!</v>
      </c>
      <c r="AQ44" s="45">
        <f t="shared" si="51"/>
        <v>1.9599639845400536</v>
      </c>
      <c r="AR44" s="46" t="e">
        <f t="shared" si="52"/>
        <v>#DIV/0!</v>
      </c>
      <c r="AS44" s="46" t="e">
        <f t="shared" si="53"/>
        <v>#DIV/0!</v>
      </c>
      <c r="AT44" s="58" t="e">
        <f t="shared" si="54"/>
        <v>#DIV/0!</v>
      </c>
      <c r="AU44" s="58" t="e">
        <f t="shared" si="54"/>
        <v>#DIV/0!</v>
      </c>
      <c r="AV44" s="22"/>
      <c r="AX44" s="59"/>
      <c r="AY44" s="59">
        <v>1</v>
      </c>
      <c r="AZ44" s="60"/>
      <c r="BA44" s="60"/>
      <c r="BC44" s="33"/>
      <c r="BD44" s="33"/>
      <c r="BE44" s="5"/>
      <c r="BF44" s="5"/>
      <c r="BG44" s="5"/>
      <c r="BH44" s="5"/>
      <c r="BI44" s="5"/>
      <c r="BJ44" s="5"/>
      <c r="BK44" s="5"/>
      <c r="BL44" s="5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</row>
    <row r="45" spans="1:75">
      <c r="A45" s="8"/>
      <c r="B45" s="34" t="s">
        <v>79</v>
      </c>
      <c r="C45" s="35"/>
      <c r="D45" s="36">
        <f t="shared" si="28"/>
        <v>0</v>
      </c>
      <c r="E45" s="37"/>
      <c r="F45" s="35"/>
      <c r="G45" s="36">
        <f t="shared" si="29"/>
        <v>0</v>
      </c>
      <c r="H45" s="37"/>
      <c r="I45" s="38"/>
      <c r="K45" s="39" t="e">
        <f t="shared" si="30"/>
        <v>#DIV/0!</v>
      </c>
      <c r="L45" s="40" t="e">
        <f t="shared" si="31"/>
        <v>#DIV/0!</v>
      </c>
      <c r="M45" s="41" t="e">
        <f t="shared" si="32"/>
        <v>#DIV/0!</v>
      </c>
      <c r="N45" s="42" t="e">
        <f t="shared" si="33"/>
        <v>#DIV/0!</v>
      </c>
      <c r="O45" s="42" t="e">
        <f t="shared" si="34"/>
        <v>#DIV/0!</v>
      </c>
      <c r="P45" s="42" t="e">
        <f t="shared" si="35"/>
        <v>#DIV/0!</v>
      </c>
      <c r="Q45" s="116" t="e">
        <f t="shared" si="36"/>
        <v>#DIV/0!</v>
      </c>
      <c r="R45" s="44" t="e">
        <f t="shared" si="37"/>
        <v>#DIV/0!</v>
      </c>
      <c r="S45" s="45">
        <f t="shared" si="38"/>
        <v>1.9599639845400536</v>
      </c>
      <c r="T45" s="46" t="e">
        <f t="shared" si="39"/>
        <v>#DIV/0!</v>
      </c>
      <c r="U45" s="46" t="e">
        <f t="shared" si="40"/>
        <v>#DIV/0!</v>
      </c>
      <c r="V45" s="47" t="e">
        <f t="shared" si="41"/>
        <v>#DIV/0!</v>
      </c>
      <c r="W45" s="48" t="e">
        <f t="shared" si="41"/>
        <v>#DIV/0!</v>
      </c>
      <c r="X45" s="49"/>
      <c r="Z45" s="50" t="e">
        <f>(N45-P50)^2</f>
        <v>#DIV/0!</v>
      </c>
      <c r="AA45" s="51" t="e">
        <f t="shared" si="42"/>
        <v>#DIV/0!</v>
      </c>
      <c r="AB45" s="5">
        <v>1</v>
      </c>
      <c r="AC45" s="33"/>
      <c r="AD45" s="33"/>
      <c r="AE45" s="41" t="e">
        <f t="shared" si="43"/>
        <v>#DIV/0!</v>
      </c>
      <c r="AF45" s="52"/>
      <c r="AG45" s="53" t="e">
        <f>AG50</f>
        <v>#DIV/0!</v>
      </c>
      <c r="AH45" s="53" t="e">
        <f>AH50</f>
        <v>#DIV/0!</v>
      </c>
      <c r="AI45" s="51" t="e">
        <f t="shared" si="44"/>
        <v>#DIV/0!</v>
      </c>
      <c r="AJ45" s="54" t="e">
        <f t="shared" si="45"/>
        <v>#DIV/0!</v>
      </c>
      <c r="AK45" s="55" t="e">
        <f>AJ45/AJ50</f>
        <v>#DIV/0!</v>
      </c>
      <c r="AL45" s="56" t="e">
        <f t="shared" si="46"/>
        <v>#DIV/0!</v>
      </c>
      <c r="AM45" s="56" t="e">
        <f t="shared" si="47"/>
        <v>#DIV/0!</v>
      </c>
      <c r="AN45" s="48" t="e">
        <f t="shared" si="48"/>
        <v>#DIV/0!</v>
      </c>
      <c r="AO45" s="57" t="e">
        <f t="shared" si="49"/>
        <v>#DIV/0!</v>
      </c>
      <c r="AP45" s="48" t="e">
        <f t="shared" si="50"/>
        <v>#DIV/0!</v>
      </c>
      <c r="AQ45" s="45">
        <f t="shared" si="51"/>
        <v>1.9599639845400536</v>
      </c>
      <c r="AR45" s="46" t="e">
        <f t="shared" si="52"/>
        <v>#DIV/0!</v>
      </c>
      <c r="AS45" s="46" t="e">
        <f t="shared" si="53"/>
        <v>#DIV/0!</v>
      </c>
      <c r="AT45" s="58" t="e">
        <f t="shared" si="54"/>
        <v>#DIV/0!</v>
      </c>
      <c r="AU45" s="58" t="e">
        <f t="shared" si="54"/>
        <v>#DIV/0!</v>
      </c>
      <c r="AV45" s="22"/>
      <c r="AX45" s="59"/>
      <c r="AY45" s="59">
        <v>1</v>
      </c>
      <c r="AZ45" s="60"/>
      <c r="BA45" s="60"/>
      <c r="BC45" s="33"/>
      <c r="BD45" s="33"/>
      <c r="BE45" s="5"/>
      <c r="BF45" s="5"/>
      <c r="BG45" s="5"/>
      <c r="BH45" s="5"/>
      <c r="BI45" s="5"/>
      <c r="BJ45" s="5"/>
      <c r="BK45" s="5"/>
      <c r="BL45" s="5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</row>
    <row r="46" spans="1:75">
      <c r="A46" s="8"/>
      <c r="B46" s="34" t="s">
        <v>80</v>
      </c>
      <c r="C46" s="35"/>
      <c r="D46" s="36">
        <f t="shared" si="28"/>
        <v>0</v>
      </c>
      <c r="E46" s="37"/>
      <c r="F46" s="35"/>
      <c r="G46" s="36">
        <f t="shared" si="29"/>
        <v>0</v>
      </c>
      <c r="H46" s="37"/>
      <c r="I46" s="38"/>
      <c r="K46" s="39" t="e">
        <f t="shared" si="30"/>
        <v>#DIV/0!</v>
      </c>
      <c r="L46" s="40" t="e">
        <f t="shared" si="31"/>
        <v>#DIV/0!</v>
      </c>
      <c r="M46" s="41" t="e">
        <f t="shared" si="32"/>
        <v>#DIV/0!</v>
      </c>
      <c r="N46" s="42" t="e">
        <f t="shared" si="33"/>
        <v>#DIV/0!</v>
      </c>
      <c r="O46" s="42" t="e">
        <f t="shared" si="34"/>
        <v>#DIV/0!</v>
      </c>
      <c r="P46" s="42" t="e">
        <f t="shared" si="35"/>
        <v>#DIV/0!</v>
      </c>
      <c r="Q46" s="116" t="e">
        <f t="shared" si="36"/>
        <v>#DIV/0!</v>
      </c>
      <c r="R46" s="44" t="e">
        <f t="shared" si="37"/>
        <v>#DIV/0!</v>
      </c>
      <c r="S46" s="45">
        <f t="shared" si="38"/>
        <v>1.9599639845400536</v>
      </c>
      <c r="T46" s="46" t="e">
        <f t="shared" si="39"/>
        <v>#DIV/0!</v>
      </c>
      <c r="U46" s="46" t="e">
        <f t="shared" si="40"/>
        <v>#DIV/0!</v>
      </c>
      <c r="V46" s="47" t="e">
        <f t="shared" si="41"/>
        <v>#DIV/0!</v>
      </c>
      <c r="W46" s="48" t="e">
        <f t="shared" si="41"/>
        <v>#DIV/0!</v>
      </c>
      <c r="X46" s="49"/>
      <c r="Z46" s="50" t="e">
        <f>(N46-P50)^2</f>
        <v>#DIV/0!</v>
      </c>
      <c r="AA46" s="51" t="e">
        <f t="shared" si="42"/>
        <v>#DIV/0!</v>
      </c>
      <c r="AB46" s="5">
        <v>1</v>
      </c>
      <c r="AC46" s="33"/>
      <c r="AD46" s="33"/>
      <c r="AE46" s="41" t="e">
        <f t="shared" si="43"/>
        <v>#DIV/0!</v>
      </c>
      <c r="AF46" s="52"/>
      <c r="AG46" s="53" t="e">
        <f>AG50</f>
        <v>#DIV/0!</v>
      </c>
      <c r="AH46" s="53" t="e">
        <f>AH50</f>
        <v>#DIV/0!</v>
      </c>
      <c r="AI46" s="51" t="e">
        <f t="shared" si="44"/>
        <v>#DIV/0!</v>
      </c>
      <c r="AJ46" s="54" t="e">
        <f t="shared" si="45"/>
        <v>#DIV/0!</v>
      </c>
      <c r="AK46" s="55" t="e">
        <f>AJ46/AJ50</f>
        <v>#DIV/0!</v>
      </c>
      <c r="AL46" s="56" t="e">
        <f t="shared" si="46"/>
        <v>#DIV/0!</v>
      </c>
      <c r="AM46" s="56" t="e">
        <f t="shared" si="47"/>
        <v>#DIV/0!</v>
      </c>
      <c r="AN46" s="48" t="e">
        <f t="shared" si="48"/>
        <v>#DIV/0!</v>
      </c>
      <c r="AO46" s="57" t="e">
        <f t="shared" si="49"/>
        <v>#DIV/0!</v>
      </c>
      <c r="AP46" s="48" t="e">
        <f t="shared" si="50"/>
        <v>#DIV/0!</v>
      </c>
      <c r="AQ46" s="45">
        <f t="shared" si="51"/>
        <v>1.9599639845400536</v>
      </c>
      <c r="AR46" s="46" t="e">
        <f t="shared" si="52"/>
        <v>#DIV/0!</v>
      </c>
      <c r="AS46" s="46" t="e">
        <f t="shared" si="53"/>
        <v>#DIV/0!</v>
      </c>
      <c r="AT46" s="58" t="e">
        <f t="shared" si="54"/>
        <v>#DIV/0!</v>
      </c>
      <c r="AU46" s="58" t="e">
        <f t="shared" si="54"/>
        <v>#DIV/0!</v>
      </c>
      <c r="AV46" s="22"/>
      <c r="AX46" s="59"/>
      <c r="AY46" s="59">
        <v>1</v>
      </c>
      <c r="AZ46" s="60"/>
      <c r="BA46" s="60"/>
      <c r="BC46" s="33"/>
      <c r="BD46" s="33"/>
      <c r="BE46" s="5"/>
      <c r="BF46" s="5"/>
      <c r="BG46" s="5"/>
      <c r="BH46" s="5"/>
      <c r="BI46" s="5"/>
      <c r="BJ46" s="5"/>
      <c r="BK46" s="5"/>
      <c r="BL46" s="5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</row>
    <row r="47" spans="1:75">
      <c r="A47" s="8"/>
      <c r="B47" s="34" t="s">
        <v>81</v>
      </c>
      <c r="C47" s="35"/>
      <c r="D47" s="36">
        <f t="shared" si="28"/>
        <v>0</v>
      </c>
      <c r="E47" s="37"/>
      <c r="F47" s="35"/>
      <c r="G47" s="36">
        <f t="shared" si="29"/>
        <v>0</v>
      </c>
      <c r="H47" s="37"/>
      <c r="I47" s="38"/>
      <c r="K47" s="39" t="e">
        <f t="shared" si="30"/>
        <v>#DIV/0!</v>
      </c>
      <c r="L47" s="40" t="e">
        <f t="shared" si="31"/>
        <v>#DIV/0!</v>
      </c>
      <c r="M47" s="41" t="e">
        <f t="shared" si="32"/>
        <v>#DIV/0!</v>
      </c>
      <c r="N47" s="42" t="e">
        <f t="shared" si="33"/>
        <v>#DIV/0!</v>
      </c>
      <c r="O47" s="42" t="e">
        <f t="shared" si="34"/>
        <v>#DIV/0!</v>
      </c>
      <c r="P47" s="42" t="e">
        <f t="shared" si="35"/>
        <v>#DIV/0!</v>
      </c>
      <c r="Q47" s="116" t="e">
        <f t="shared" si="36"/>
        <v>#DIV/0!</v>
      </c>
      <c r="R47" s="44" t="e">
        <f t="shared" si="37"/>
        <v>#DIV/0!</v>
      </c>
      <c r="S47" s="45">
        <f t="shared" si="38"/>
        <v>1.9599639845400536</v>
      </c>
      <c r="T47" s="46" t="e">
        <f t="shared" si="39"/>
        <v>#DIV/0!</v>
      </c>
      <c r="U47" s="46" t="e">
        <f t="shared" si="40"/>
        <v>#DIV/0!</v>
      </c>
      <c r="V47" s="47" t="e">
        <f t="shared" si="41"/>
        <v>#DIV/0!</v>
      </c>
      <c r="W47" s="48" t="e">
        <f t="shared" si="41"/>
        <v>#DIV/0!</v>
      </c>
      <c r="X47" s="49"/>
      <c r="Z47" s="50" t="e">
        <f>(N47-P50)^2</f>
        <v>#DIV/0!</v>
      </c>
      <c r="AA47" s="51" t="e">
        <f t="shared" si="42"/>
        <v>#DIV/0!</v>
      </c>
      <c r="AB47" s="5">
        <v>1</v>
      </c>
      <c r="AC47" s="33"/>
      <c r="AD47" s="33"/>
      <c r="AE47" s="41" t="e">
        <f t="shared" si="43"/>
        <v>#DIV/0!</v>
      </c>
      <c r="AF47" s="52"/>
      <c r="AG47" s="53" t="e">
        <f>AG50</f>
        <v>#DIV/0!</v>
      </c>
      <c r="AH47" s="53" t="e">
        <f>AH50</f>
        <v>#DIV/0!</v>
      </c>
      <c r="AI47" s="51" t="e">
        <f t="shared" si="44"/>
        <v>#DIV/0!</v>
      </c>
      <c r="AJ47" s="54" t="e">
        <f t="shared" si="45"/>
        <v>#DIV/0!</v>
      </c>
      <c r="AK47" s="55" t="e">
        <f>AJ47/AJ50</f>
        <v>#DIV/0!</v>
      </c>
      <c r="AL47" s="56" t="e">
        <f t="shared" si="46"/>
        <v>#DIV/0!</v>
      </c>
      <c r="AM47" s="56" t="e">
        <f t="shared" si="47"/>
        <v>#DIV/0!</v>
      </c>
      <c r="AN47" s="48" t="e">
        <f t="shared" si="48"/>
        <v>#DIV/0!</v>
      </c>
      <c r="AO47" s="57" t="e">
        <f t="shared" si="49"/>
        <v>#DIV/0!</v>
      </c>
      <c r="AP47" s="48" t="e">
        <f t="shared" si="50"/>
        <v>#DIV/0!</v>
      </c>
      <c r="AQ47" s="45">
        <f t="shared" si="51"/>
        <v>1.9599639845400536</v>
      </c>
      <c r="AR47" s="46" t="e">
        <f t="shared" si="52"/>
        <v>#DIV/0!</v>
      </c>
      <c r="AS47" s="46" t="e">
        <f t="shared" si="53"/>
        <v>#DIV/0!</v>
      </c>
      <c r="AT47" s="58" t="e">
        <f t="shared" si="54"/>
        <v>#DIV/0!</v>
      </c>
      <c r="AU47" s="58" t="e">
        <f t="shared" si="54"/>
        <v>#DIV/0!</v>
      </c>
      <c r="AV47" s="22"/>
      <c r="AX47" s="59"/>
      <c r="AY47" s="59">
        <v>1</v>
      </c>
      <c r="AZ47" s="60"/>
      <c r="BA47" s="60"/>
      <c r="BC47" s="33"/>
      <c r="BD47" s="33"/>
      <c r="BE47" s="5"/>
      <c r="BF47" s="5"/>
      <c r="BG47" s="5"/>
      <c r="BH47" s="5"/>
      <c r="BI47" s="5"/>
      <c r="BJ47" s="5"/>
      <c r="BK47" s="5"/>
      <c r="BL47" s="5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</row>
    <row r="48" spans="1:75">
      <c r="B48" s="34" t="s">
        <v>82</v>
      </c>
      <c r="C48" s="35"/>
      <c r="D48" s="36">
        <f t="shared" si="28"/>
        <v>0</v>
      </c>
      <c r="E48" s="37"/>
      <c r="F48" s="35"/>
      <c r="G48" s="36">
        <f t="shared" si="29"/>
        <v>0</v>
      </c>
      <c r="H48" s="37"/>
      <c r="I48" s="38"/>
      <c r="K48" s="39" t="e">
        <f t="shared" si="30"/>
        <v>#DIV/0!</v>
      </c>
      <c r="L48" s="40" t="e">
        <f t="shared" si="31"/>
        <v>#DIV/0!</v>
      </c>
      <c r="M48" s="41" t="e">
        <f t="shared" si="32"/>
        <v>#DIV/0!</v>
      </c>
      <c r="N48" s="42" t="e">
        <f t="shared" si="33"/>
        <v>#DIV/0!</v>
      </c>
      <c r="O48" s="42" t="e">
        <f t="shared" si="34"/>
        <v>#DIV/0!</v>
      </c>
      <c r="P48" s="42" t="e">
        <f t="shared" si="35"/>
        <v>#DIV/0!</v>
      </c>
      <c r="Q48" s="116" t="e">
        <f t="shared" si="36"/>
        <v>#DIV/0!</v>
      </c>
      <c r="R48" s="44" t="e">
        <f t="shared" si="37"/>
        <v>#DIV/0!</v>
      </c>
      <c r="S48" s="45">
        <f t="shared" si="38"/>
        <v>1.9599639845400536</v>
      </c>
      <c r="T48" s="46" t="e">
        <f t="shared" si="39"/>
        <v>#DIV/0!</v>
      </c>
      <c r="U48" s="46" t="e">
        <f t="shared" si="40"/>
        <v>#DIV/0!</v>
      </c>
      <c r="V48" s="47" t="e">
        <f t="shared" si="41"/>
        <v>#DIV/0!</v>
      </c>
      <c r="W48" s="48" t="e">
        <f t="shared" si="41"/>
        <v>#DIV/0!</v>
      </c>
      <c r="X48" s="49"/>
      <c r="Z48" s="50" t="e">
        <f>(N48-P50)^2</f>
        <v>#DIV/0!</v>
      </c>
      <c r="AA48" s="51" t="e">
        <f t="shared" si="42"/>
        <v>#DIV/0!</v>
      </c>
      <c r="AB48" s="5">
        <v>1</v>
      </c>
      <c r="AC48" s="33"/>
      <c r="AD48" s="33"/>
      <c r="AE48" s="41" t="e">
        <f t="shared" si="43"/>
        <v>#DIV/0!</v>
      </c>
      <c r="AF48" s="52"/>
      <c r="AG48" s="53" t="e">
        <f>AG50</f>
        <v>#DIV/0!</v>
      </c>
      <c r="AH48" s="53" t="e">
        <f>AH50</f>
        <v>#DIV/0!</v>
      </c>
      <c r="AI48" s="51" t="e">
        <f t="shared" si="44"/>
        <v>#DIV/0!</v>
      </c>
      <c r="AJ48" s="54" t="e">
        <f t="shared" si="45"/>
        <v>#DIV/0!</v>
      </c>
      <c r="AK48" s="55" t="e">
        <f>AJ48/AJ50</f>
        <v>#DIV/0!</v>
      </c>
      <c r="AL48" s="56" t="e">
        <f t="shared" si="46"/>
        <v>#DIV/0!</v>
      </c>
      <c r="AM48" s="56" t="e">
        <f t="shared" si="47"/>
        <v>#DIV/0!</v>
      </c>
      <c r="AN48" s="48" t="e">
        <f t="shared" si="48"/>
        <v>#DIV/0!</v>
      </c>
      <c r="AO48" s="57" t="e">
        <f t="shared" si="49"/>
        <v>#DIV/0!</v>
      </c>
      <c r="AP48" s="48" t="e">
        <f t="shared" si="50"/>
        <v>#DIV/0!</v>
      </c>
      <c r="AQ48" s="45">
        <f t="shared" si="51"/>
        <v>1.9599639845400536</v>
      </c>
      <c r="AR48" s="46" t="e">
        <f t="shared" si="52"/>
        <v>#DIV/0!</v>
      </c>
      <c r="AS48" s="46" t="e">
        <f t="shared" si="53"/>
        <v>#DIV/0!</v>
      </c>
      <c r="AT48" s="58" t="e">
        <f t="shared" si="54"/>
        <v>#DIV/0!</v>
      </c>
      <c r="AU48" s="58" t="e">
        <f t="shared" si="54"/>
        <v>#DIV/0!</v>
      </c>
      <c r="AV48" s="22"/>
      <c r="AX48" s="59"/>
      <c r="AY48" s="59">
        <v>1</v>
      </c>
      <c r="AZ48" s="60"/>
      <c r="BA48" s="60"/>
      <c r="BC48" s="33"/>
      <c r="BD48" s="33"/>
      <c r="BE48" s="5"/>
      <c r="BF48" s="5"/>
      <c r="BG48" s="5"/>
      <c r="BH48" s="5"/>
      <c r="BI48" s="5"/>
      <c r="BJ48" s="5"/>
      <c r="BK48" s="5"/>
      <c r="BL48" s="5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</row>
    <row r="49" spans="1:256">
      <c r="B49" s="34" t="s">
        <v>83</v>
      </c>
      <c r="C49" s="35"/>
      <c r="D49" s="36">
        <f t="shared" si="28"/>
        <v>0</v>
      </c>
      <c r="E49" s="37"/>
      <c r="F49" s="35"/>
      <c r="G49" s="36">
        <f t="shared" si="29"/>
        <v>0</v>
      </c>
      <c r="H49" s="37"/>
      <c r="I49" s="38"/>
      <c r="K49" s="39" t="e">
        <f t="shared" si="30"/>
        <v>#DIV/0!</v>
      </c>
      <c r="L49" s="40" t="e">
        <f>(D49/(C49*E49)+(G49/(F49*H49)))</f>
        <v>#DIV/0!</v>
      </c>
      <c r="M49" s="41" t="e">
        <f t="shared" si="32"/>
        <v>#DIV/0!</v>
      </c>
      <c r="N49" s="42" t="e">
        <f t="shared" si="33"/>
        <v>#DIV/0!</v>
      </c>
      <c r="O49" s="42" t="e">
        <f t="shared" si="34"/>
        <v>#DIV/0!</v>
      </c>
      <c r="P49" s="42" t="e">
        <f t="shared" si="35"/>
        <v>#DIV/0!</v>
      </c>
      <c r="Q49" s="116" t="e">
        <f t="shared" si="36"/>
        <v>#DIV/0!</v>
      </c>
      <c r="R49" s="44" t="e">
        <f t="shared" si="37"/>
        <v>#DIV/0!</v>
      </c>
      <c r="S49" s="45">
        <f t="shared" si="38"/>
        <v>1.9599639845400536</v>
      </c>
      <c r="T49" s="46" t="e">
        <f t="shared" si="39"/>
        <v>#DIV/0!</v>
      </c>
      <c r="U49" s="46" t="e">
        <f t="shared" si="40"/>
        <v>#DIV/0!</v>
      </c>
      <c r="V49" s="47" t="e">
        <f t="shared" si="41"/>
        <v>#DIV/0!</v>
      </c>
      <c r="W49" s="48" t="e">
        <f t="shared" si="41"/>
        <v>#DIV/0!</v>
      </c>
      <c r="X49" s="49"/>
      <c r="Z49" s="50" t="e">
        <f>(N49-P50)^2</f>
        <v>#DIV/0!</v>
      </c>
      <c r="AA49" s="51" t="e">
        <f t="shared" si="42"/>
        <v>#DIV/0!</v>
      </c>
      <c r="AB49" s="5">
        <v>1</v>
      </c>
      <c r="AC49" s="33"/>
      <c r="AD49" s="33"/>
      <c r="AE49" s="41" t="e">
        <f t="shared" si="43"/>
        <v>#DIV/0!</v>
      </c>
      <c r="AF49" s="52"/>
      <c r="AG49" s="53" t="e">
        <f>AG50</f>
        <v>#DIV/0!</v>
      </c>
      <c r="AH49" s="53" t="e">
        <f>AH50</f>
        <v>#DIV/0!</v>
      </c>
      <c r="AI49" s="51" t="e">
        <f t="shared" si="44"/>
        <v>#DIV/0!</v>
      </c>
      <c r="AJ49" s="54" t="e">
        <f t="shared" si="45"/>
        <v>#DIV/0!</v>
      </c>
      <c r="AK49" s="55" t="e">
        <f>AJ49/AJ50</f>
        <v>#DIV/0!</v>
      </c>
      <c r="AL49" s="56" t="e">
        <f t="shared" si="46"/>
        <v>#DIV/0!</v>
      </c>
      <c r="AM49" s="56" t="e">
        <f t="shared" si="47"/>
        <v>#DIV/0!</v>
      </c>
      <c r="AN49" s="48" t="e">
        <f t="shared" si="48"/>
        <v>#DIV/0!</v>
      </c>
      <c r="AO49" s="57" t="e">
        <f t="shared" si="49"/>
        <v>#DIV/0!</v>
      </c>
      <c r="AP49" s="48" t="e">
        <f t="shared" si="50"/>
        <v>#DIV/0!</v>
      </c>
      <c r="AQ49" s="45">
        <f t="shared" si="51"/>
        <v>1.9599639845400536</v>
      </c>
      <c r="AR49" s="46" t="e">
        <f t="shared" si="52"/>
        <v>#DIV/0!</v>
      </c>
      <c r="AS49" s="46" t="e">
        <f t="shared" si="53"/>
        <v>#DIV/0!</v>
      </c>
      <c r="AT49" s="58" t="e">
        <f t="shared" si="54"/>
        <v>#DIV/0!</v>
      </c>
      <c r="AU49" s="58" t="e">
        <f t="shared" si="54"/>
        <v>#DIV/0!</v>
      </c>
      <c r="AV49" s="22"/>
      <c r="AX49" s="59"/>
      <c r="AY49" s="59">
        <v>1</v>
      </c>
      <c r="AZ49" s="60"/>
      <c r="BA49" s="60"/>
      <c r="BC49" s="33"/>
      <c r="BD49" s="33"/>
      <c r="BE49" s="5"/>
      <c r="BF49" s="5"/>
      <c r="BG49" s="5"/>
      <c r="BH49" s="5"/>
      <c r="BI49" s="5"/>
      <c r="BJ49" s="5"/>
      <c r="BK49" s="5"/>
      <c r="BL49" s="5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</row>
    <row r="50" spans="1:256">
      <c r="A50" s="8"/>
      <c r="B50" s="61">
        <f>COUNT(D33:D49)</f>
        <v>17</v>
      </c>
      <c r="C50" s="62">
        <f t="shared" ref="C50:H50" si="55">SUM(C33:C49)</f>
        <v>0</v>
      </c>
      <c r="D50" s="62">
        <f t="shared" si="55"/>
        <v>0</v>
      </c>
      <c r="E50" s="62">
        <f t="shared" si="55"/>
        <v>0</v>
      </c>
      <c r="F50" s="62">
        <f t="shared" si="55"/>
        <v>0</v>
      </c>
      <c r="G50" s="62">
        <f t="shared" si="55"/>
        <v>0</v>
      </c>
      <c r="H50" s="62">
        <f t="shared" si="55"/>
        <v>0</v>
      </c>
      <c r="I50" s="63"/>
      <c r="K50" s="64"/>
      <c r="L50" s="65"/>
      <c r="M50" s="66" t="e">
        <f>SUM(M33:M49)</f>
        <v>#DIV/0!</v>
      </c>
      <c r="N50" s="67"/>
      <c r="O50" s="68" t="e">
        <f>SUM(O33:O49)</f>
        <v>#DIV/0!</v>
      </c>
      <c r="P50" s="69" t="e">
        <f>O50/M50</f>
        <v>#DIV/0!</v>
      </c>
      <c r="Q50" s="538" t="e">
        <f>EXP(P50)</f>
        <v>#DIV/0!</v>
      </c>
      <c r="R50" s="538" t="e">
        <f>SQRT(1/M50)</f>
        <v>#DIV/0!</v>
      </c>
      <c r="S50" s="539">
        <f t="shared" si="38"/>
        <v>1.9599639845400536</v>
      </c>
      <c r="T50" s="540" t="e">
        <f>P50-(R50*S50)</f>
        <v>#DIV/0!</v>
      </c>
      <c r="U50" s="540" t="e">
        <f>P50+(R50*S50)</f>
        <v>#DIV/0!</v>
      </c>
      <c r="V50" s="541" t="e">
        <f>EXP(T50)</f>
        <v>#DIV/0!</v>
      </c>
      <c r="W50" s="542" t="e">
        <f>EXP(U50)</f>
        <v>#DIV/0!</v>
      </c>
      <c r="X50" s="71"/>
      <c r="Y50" s="71"/>
      <c r="Z50" s="72"/>
      <c r="AA50" s="73" t="e">
        <f>SUM(AA33:AA49)</f>
        <v>#DIV/0!</v>
      </c>
      <c r="AB50" s="74">
        <f>SUM(AB33:AB49)</f>
        <v>17</v>
      </c>
      <c r="AC50" s="75" t="e">
        <f>AA50-(AB50-1)</f>
        <v>#DIV/0!</v>
      </c>
      <c r="AD50" s="66" t="e">
        <f>M50</f>
        <v>#DIV/0!</v>
      </c>
      <c r="AE50" s="66" t="e">
        <f>SUM(AE33:AE49)</f>
        <v>#DIV/0!</v>
      </c>
      <c r="AF50" s="76" t="e">
        <f>AE50/AD50</f>
        <v>#DIV/0!</v>
      </c>
      <c r="AG50" s="77" t="e">
        <f>AC50/(AD50-AF50)</f>
        <v>#DIV/0!</v>
      </c>
      <c r="AH50" s="77" t="e">
        <f>IF(AA50&lt;AB50-1,"0",AG50)</f>
        <v>#DIV/0!</v>
      </c>
      <c r="AI50" s="72"/>
      <c r="AJ50" s="66" t="e">
        <f>SUM(AJ33:AJ49)</f>
        <v>#DIV/0!</v>
      </c>
      <c r="AK50" s="78" t="e">
        <f>SUM(AK33:AK49)</f>
        <v>#DIV/0!</v>
      </c>
      <c r="AL50" s="75" t="e">
        <f>SUM(AL33:AL49)</f>
        <v>#DIV/0!</v>
      </c>
      <c r="AM50" s="75" t="e">
        <f>AL50/AJ50</f>
        <v>#DIV/0!</v>
      </c>
      <c r="AN50" s="543" t="e">
        <f>EXP(AM50)</f>
        <v>#DIV/0!</v>
      </c>
      <c r="AO50" s="79" t="e">
        <f>1/AJ50</f>
        <v>#DIV/0!</v>
      </c>
      <c r="AP50" s="80" t="e">
        <f>SQRT(AO50)</f>
        <v>#DIV/0!</v>
      </c>
      <c r="AQ50" s="45">
        <f t="shared" si="51"/>
        <v>1.9599639845400536</v>
      </c>
      <c r="AR50" s="70" t="e">
        <f>AM50-(AQ50*AP50)</f>
        <v>#DIV/0!</v>
      </c>
      <c r="AS50" s="70" t="e">
        <f>AM50+(1.96*AP50)</f>
        <v>#DIV/0!</v>
      </c>
      <c r="AT50" s="544" t="e">
        <f>EXP(AR50)</f>
        <v>#DIV/0!</v>
      </c>
      <c r="AU50" s="544" t="e">
        <f>EXP(AS50)</f>
        <v>#DIV/0!</v>
      </c>
      <c r="AV50" s="81"/>
      <c r="AW50" s="82"/>
      <c r="AX50" s="83" t="e">
        <f>AA50</f>
        <v>#DIV/0!</v>
      </c>
      <c r="AY50" s="61">
        <f>SUM(AY33:AY49)</f>
        <v>17</v>
      </c>
      <c r="AZ50" s="84" t="e">
        <f>(AX50-(AY50-1))/AX50</f>
        <v>#DIV/0!</v>
      </c>
      <c r="BA50" s="85" t="e">
        <f>IF(AA50&lt;AB50-1,"0%",AZ50)</f>
        <v>#DIV/0!</v>
      </c>
      <c r="BB50" s="82"/>
      <c r="BC50" s="68" t="e">
        <f>AX50/(AY50-1)</f>
        <v>#DIV/0!</v>
      </c>
      <c r="BD50" s="86" t="e">
        <f>LN(BC50)</f>
        <v>#DIV/0!</v>
      </c>
      <c r="BE50" s="68" t="e">
        <f>LN(AX50)</f>
        <v>#DIV/0!</v>
      </c>
      <c r="BF50" s="68">
        <f>LN(AY50-1)</f>
        <v>2.7725887222397811</v>
      </c>
      <c r="BG50" s="68" t="e">
        <f>SQRT(2*AX50)</f>
        <v>#DIV/0!</v>
      </c>
      <c r="BH50" s="68">
        <f>SQRT(2*AY50-3)</f>
        <v>5.5677643628300215</v>
      </c>
      <c r="BI50" s="68">
        <f>2*(AY50-2)</f>
        <v>30</v>
      </c>
      <c r="BJ50" s="68">
        <f>3*(AY50-2)^2</f>
        <v>675</v>
      </c>
      <c r="BK50" s="68">
        <f>1/BI50</f>
        <v>3.3333333333333333E-2</v>
      </c>
      <c r="BL50" s="87">
        <f>1/BJ50</f>
        <v>1.4814814814814814E-3</v>
      </c>
      <c r="BM50" s="87">
        <f>SQRT(BK50*(1-BL50))</f>
        <v>0.18243889557132259</v>
      </c>
      <c r="BN50" s="88" t="e">
        <f>0.5*(BE50-BF50)/(BG50-BH50)</f>
        <v>#DIV/0!</v>
      </c>
      <c r="BO50" s="88" t="e">
        <f>IF(AA50&lt;=AB50,BM50,BN50)</f>
        <v>#DIV/0!</v>
      </c>
      <c r="BP50" s="75" t="e">
        <f>BD50-(1.96*BO50)</f>
        <v>#DIV/0!</v>
      </c>
      <c r="BQ50" s="75" t="e">
        <f>BD50+(1.96*BO50)</f>
        <v>#DIV/0!</v>
      </c>
      <c r="BR50" s="75"/>
      <c r="BS50" s="86" t="e">
        <f>EXP(BP50)</f>
        <v>#DIV/0!</v>
      </c>
      <c r="BT50" s="86" t="e">
        <f>EXP(BQ50)</f>
        <v>#DIV/0!</v>
      </c>
      <c r="BU50" s="89" t="e">
        <f>BA50</f>
        <v>#DIV/0!</v>
      </c>
      <c r="BV50" s="89" t="e">
        <f>(BS50-1)/BS50</f>
        <v>#DIV/0!</v>
      </c>
      <c r="BW50" s="89" t="e">
        <f>(BT50-1)/BT50</f>
        <v>#DIV/0!</v>
      </c>
    </row>
    <row r="51" spans="1:256" ht="13.5" thickBot="1">
      <c r="C51" s="90"/>
      <c r="D51" s="90"/>
      <c r="E51" s="90"/>
      <c r="F51" s="90"/>
      <c r="G51" s="90"/>
      <c r="H51" s="90"/>
      <c r="I51" s="91"/>
      <c r="R51" s="92"/>
      <c r="S51" s="92"/>
      <c r="T51" s="92"/>
      <c r="U51" s="92"/>
      <c r="V51" s="92"/>
      <c r="W51" s="92"/>
      <c r="X51" s="92"/>
      <c r="AB51" s="93"/>
      <c r="AC51" s="94"/>
      <c r="AD51" s="95"/>
      <c r="AE51" s="94"/>
      <c r="AF51" s="96"/>
      <c r="AG51" s="96"/>
      <c r="AH51" s="96"/>
      <c r="AI51" s="96"/>
      <c r="AT51" s="97"/>
      <c r="AU51" s="97"/>
      <c r="AV51" s="97"/>
      <c r="AX51" s="8" t="s">
        <v>85</v>
      </c>
      <c r="BG51" s="14"/>
      <c r="BN51" s="94" t="s">
        <v>86</v>
      </c>
      <c r="BT51" s="98" t="s">
        <v>87</v>
      </c>
      <c r="BU51" s="545" t="e">
        <f>BU50</f>
        <v>#DIV/0!</v>
      </c>
      <c r="BV51" s="545" t="e">
        <f>IF(BV50&lt;0,"0%",BV50)</f>
        <v>#DIV/0!</v>
      </c>
      <c r="BW51" s="546" t="e">
        <f>IF(BW50&lt;0,"0%",BW50)</f>
        <v>#DIV/0!</v>
      </c>
    </row>
    <row r="52" spans="1:256" ht="26.5" thickBot="1">
      <c r="A52" s="8"/>
      <c r="B52" s="8"/>
      <c r="C52" s="99"/>
      <c r="D52" s="99"/>
      <c r="E52" s="99"/>
      <c r="F52" s="99"/>
      <c r="G52" s="99"/>
      <c r="H52" s="99"/>
      <c r="I52" s="100"/>
      <c r="J52" s="8"/>
      <c r="K52" s="8"/>
      <c r="L52" s="8"/>
      <c r="R52" s="101"/>
      <c r="S52" s="101"/>
      <c r="T52" s="101"/>
      <c r="U52" s="101"/>
      <c r="V52" s="101"/>
      <c r="W52" s="101"/>
      <c r="X52" s="101"/>
      <c r="AF52" s="1"/>
      <c r="AI52" s="14"/>
      <c r="AJ52" s="102"/>
      <c r="AK52" s="102"/>
      <c r="AL52" s="103"/>
      <c r="AM52" s="104"/>
      <c r="AO52" s="105" t="s">
        <v>88</v>
      </c>
      <c r="AP52" s="106">
        <f>TINV((1-$H$1),(AB50-2))</f>
        <v>2.1314495455597742</v>
      </c>
      <c r="AR52" s="547" t="s">
        <v>89</v>
      </c>
      <c r="AS52" s="107">
        <f>$H$1</f>
        <v>0.95</v>
      </c>
      <c r="AT52" s="548" t="e">
        <f>EXP(AM50-AP52*SQRT((1/AD50)+AH50))</f>
        <v>#DIV/0!</v>
      </c>
      <c r="AU52" s="548" t="e">
        <f>EXP(AM50+AP52*SQRT((1/AD50)+AH50))</f>
        <v>#DIV/0!</v>
      </c>
      <c r="AV52" s="22"/>
      <c r="AX52" s="108" t="e">
        <f>_xlfn.CHISQ.DIST.RT(AX50,AY50-1)</f>
        <v>#DIV/0!</v>
      </c>
      <c r="AY52" s="109" t="e">
        <f>IF(AX52&lt;0.05,"heterogeneidad","homogeneidad")</f>
        <v>#DIV/0!</v>
      </c>
      <c r="BF52" s="110"/>
      <c r="BG52" s="14"/>
      <c r="BH52" s="14"/>
      <c r="BJ52" s="49"/>
      <c r="BL52" s="14"/>
      <c r="BM52" s="111"/>
      <c r="BQ52" s="14"/>
    </row>
    <row r="53" spans="1:256" ht="14.5">
      <c r="A53" s="8"/>
      <c r="B53" s="8"/>
      <c r="C53" s="99"/>
      <c r="D53" s="99"/>
      <c r="E53" s="99"/>
      <c r="F53" s="99"/>
      <c r="G53" s="99"/>
      <c r="H53" s="99"/>
      <c r="I53" s="100"/>
      <c r="J53" s="8"/>
      <c r="K53" s="8"/>
      <c r="L53" s="8"/>
      <c r="R53" s="101"/>
      <c r="S53" s="101"/>
      <c r="T53" s="101"/>
      <c r="U53" s="101"/>
      <c r="V53" s="101"/>
      <c r="W53" s="101"/>
      <c r="X53" s="101"/>
      <c r="AF53" s="1"/>
      <c r="AI53" s="14"/>
      <c r="AJ53" s="102"/>
      <c r="AK53" s="102"/>
      <c r="AL53" s="103"/>
      <c r="AM53" s="104"/>
      <c r="AN53" s="112"/>
      <c r="AO53" s="113"/>
      <c r="AP53" s="18"/>
      <c r="AS53" s="114"/>
      <c r="AT53" s="22"/>
      <c r="AU53" s="22"/>
      <c r="AV53" s="22"/>
      <c r="BF53" s="110"/>
      <c r="BG53" s="14"/>
      <c r="BH53" s="14"/>
      <c r="BJ53" s="49"/>
      <c r="BL53" s="14"/>
      <c r="BM53" s="115"/>
      <c r="BQ53" s="14"/>
    </row>
    <row r="54" spans="1:256">
      <c r="C54" s="90"/>
      <c r="D54" s="90"/>
      <c r="E54" s="90"/>
      <c r="F54" s="90"/>
      <c r="G54" s="90"/>
      <c r="H54" s="90"/>
      <c r="I54" s="91"/>
      <c r="J54" s="550" t="s">
        <v>5</v>
      </c>
      <c r="K54" s="551"/>
      <c r="L54" s="551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2"/>
      <c r="X54" s="15"/>
      <c r="Y54" s="550" t="s">
        <v>6</v>
      </c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2"/>
      <c r="AV54" s="15"/>
      <c r="AW54" s="550" t="s">
        <v>7</v>
      </c>
      <c r="AX54" s="551"/>
      <c r="AY54" s="551"/>
      <c r="AZ54" s="551"/>
      <c r="BA54" s="551"/>
      <c r="BB54" s="551"/>
      <c r="BC54" s="551"/>
      <c r="BD54" s="551"/>
      <c r="BE54" s="551"/>
      <c r="BF54" s="551"/>
      <c r="BG54" s="551"/>
      <c r="BH54" s="551"/>
      <c r="BI54" s="551"/>
      <c r="BJ54" s="551"/>
      <c r="BK54" s="551"/>
      <c r="BL54" s="551"/>
      <c r="BM54" s="551"/>
      <c r="BN54" s="551"/>
      <c r="BO54" s="551"/>
      <c r="BP54" s="551"/>
      <c r="BQ54" s="551"/>
      <c r="BR54" s="551"/>
      <c r="BS54" s="551"/>
      <c r="BT54" s="551"/>
      <c r="BU54" s="551"/>
      <c r="BV54" s="551"/>
      <c r="BW54" s="552"/>
    </row>
    <row r="55" spans="1:256">
      <c r="A55" s="16"/>
      <c r="B55" s="17" t="s">
        <v>8</v>
      </c>
      <c r="C55" s="549" t="s">
        <v>9</v>
      </c>
      <c r="D55" s="549"/>
      <c r="E55" s="549"/>
      <c r="F55" s="549" t="s">
        <v>10</v>
      </c>
      <c r="G55" s="549"/>
      <c r="H55" s="549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ht="60">
      <c r="B56" s="20"/>
      <c r="C56" s="21" t="s">
        <v>11</v>
      </c>
      <c r="D56" s="21" t="s">
        <v>12</v>
      </c>
      <c r="E56" s="21" t="s">
        <v>13</v>
      </c>
      <c r="F56" s="21" t="s">
        <v>11</v>
      </c>
      <c r="G56" s="21" t="s">
        <v>12</v>
      </c>
      <c r="H56" s="21" t="s">
        <v>13</v>
      </c>
      <c r="I56" s="22"/>
      <c r="K56" s="23" t="s">
        <v>14</v>
      </c>
      <c r="L56" s="23" t="s">
        <v>15</v>
      </c>
      <c r="M56" s="23" t="s">
        <v>16</v>
      </c>
      <c r="N56" s="24" t="s">
        <v>17</v>
      </c>
      <c r="O56" s="24" t="s">
        <v>18</v>
      </c>
      <c r="P56" s="24" t="s">
        <v>19</v>
      </c>
      <c r="Q56" s="536" t="s">
        <v>20</v>
      </c>
      <c r="R56" s="536" t="s">
        <v>21</v>
      </c>
      <c r="S56" s="537" t="s">
        <v>3</v>
      </c>
      <c r="T56" s="536" t="s">
        <v>22</v>
      </c>
      <c r="U56" s="536" t="s">
        <v>23</v>
      </c>
      <c r="V56" s="536" t="s">
        <v>24</v>
      </c>
      <c r="W56" s="536" t="s">
        <v>24</v>
      </c>
      <c r="X56" s="25"/>
      <c r="Y56" s="26"/>
      <c r="Z56" s="27" t="s">
        <v>25</v>
      </c>
      <c r="AA56" s="24" t="s">
        <v>26</v>
      </c>
      <c r="AB56" s="6" t="s">
        <v>27</v>
      </c>
      <c r="AC56" s="6" t="s">
        <v>28</v>
      </c>
      <c r="AD56" s="6" t="s">
        <v>29</v>
      </c>
      <c r="AE56" s="24" t="s">
        <v>30</v>
      </c>
      <c r="AF56" s="24" t="s">
        <v>31</v>
      </c>
      <c r="AG56" s="28" t="s">
        <v>32</v>
      </c>
      <c r="AH56" s="28" t="s">
        <v>33</v>
      </c>
      <c r="AI56" s="6" t="s">
        <v>34</v>
      </c>
      <c r="AJ56" s="24" t="s">
        <v>35</v>
      </c>
      <c r="AK56" s="24" t="s">
        <v>36</v>
      </c>
      <c r="AL56" s="24" t="s">
        <v>37</v>
      </c>
      <c r="AM56" s="6" t="s">
        <v>38</v>
      </c>
      <c r="AN56" s="537" t="s">
        <v>39</v>
      </c>
      <c r="AO56" s="24" t="s">
        <v>40</v>
      </c>
      <c r="AP56" s="24" t="s">
        <v>41</v>
      </c>
      <c r="AQ56" s="6" t="s">
        <v>3</v>
      </c>
      <c r="AR56" s="24" t="s">
        <v>42</v>
      </c>
      <c r="AS56" s="24" t="s">
        <v>43</v>
      </c>
      <c r="AT56" s="536" t="s">
        <v>24</v>
      </c>
      <c r="AU56" s="536" t="s">
        <v>24</v>
      </c>
      <c r="AV56" s="25"/>
      <c r="AX56" s="29" t="s">
        <v>44</v>
      </c>
      <c r="AY56" s="29" t="s">
        <v>27</v>
      </c>
      <c r="AZ56" s="30" t="s">
        <v>45</v>
      </c>
      <c r="BA56" s="31" t="s">
        <v>46</v>
      </c>
      <c r="BC56" s="6" t="s">
        <v>47</v>
      </c>
      <c r="BD56" s="6" t="s">
        <v>48</v>
      </c>
      <c r="BE56" s="6" t="s">
        <v>49</v>
      </c>
      <c r="BF56" s="6" t="s">
        <v>50</v>
      </c>
      <c r="BG56" s="6" t="s">
        <v>51</v>
      </c>
      <c r="BH56" s="6" t="s">
        <v>52</v>
      </c>
      <c r="BI56" s="6" t="s">
        <v>53</v>
      </c>
      <c r="BJ56" s="6" t="s">
        <v>54</v>
      </c>
      <c r="BK56" s="6" t="s">
        <v>55</v>
      </c>
      <c r="BL56" s="6" t="s">
        <v>56</v>
      </c>
      <c r="BM56" s="32" t="s">
        <v>57</v>
      </c>
      <c r="BN56" s="32" t="s">
        <v>58</v>
      </c>
      <c r="BO56" s="32" t="s">
        <v>59</v>
      </c>
      <c r="BP56" s="32" t="s">
        <v>60</v>
      </c>
      <c r="BQ56" s="32" t="s">
        <v>61</v>
      </c>
      <c r="BR56" s="33"/>
      <c r="BS56" s="24" t="s">
        <v>62</v>
      </c>
      <c r="BT56" s="24" t="s">
        <v>63</v>
      </c>
      <c r="BU56" s="536" t="s">
        <v>64</v>
      </c>
      <c r="BV56" s="536" t="s">
        <v>65</v>
      </c>
      <c r="BW56" s="536" t="s">
        <v>66</v>
      </c>
    </row>
    <row r="57" spans="1:256">
      <c r="A57" s="8"/>
      <c r="B57" s="34" t="s">
        <v>67</v>
      </c>
      <c r="C57" s="35"/>
      <c r="D57" s="36">
        <f>E57-C57</f>
        <v>0</v>
      </c>
      <c r="E57" s="37"/>
      <c r="F57" s="35"/>
      <c r="G57" s="36">
        <f>H57-F57</f>
        <v>0</v>
      </c>
      <c r="H57" s="37"/>
      <c r="I57" s="38"/>
      <c r="K57" s="39" t="e">
        <f>(C57/E57)/(F57/H57)</f>
        <v>#DIV/0!</v>
      </c>
      <c r="L57" s="40" t="e">
        <f>(D57/(C57*E57)+(G57/(F57*H57)))</f>
        <v>#DIV/0!</v>
      </c>
      <c r="M57" s="41" t="e">
        <f>1/L57</f>
        <v>#DIV/0!</v>
      </c>
      <c r="N57" s="42" t="e">
        <f>LN(K57)</f>
        <v>#DIV/0!</v>
      </c>
      <c r="O57" s="42" t="e">
        <f>M57*N57</f>
        <v>#DIV/0!</v>
      </c>
      <c r="P57" s="42" t="e">
        <f>LN(K57)</f>
        <v>#DIV/0!</v>
      </c>
      <c r="Q57" s="116" t="e">
        <f>K57</f>
        <v>#DIV/0!</v>
      </c>
      <c r="R57" s="44" t="e">
        <f>SQRT(1/M57)</f>
        <v>#DIV/0!</v>
      </c>
      <c r="S57" s="45">
        <f>$H$2</f>
        <v>1.9599639845400536</v>
      </c>
      <c r="T57" s="46" t="e">
        <f>P57-(R57*S57)</f>
        <v>#DIV/0!</v>
      </c>
      <c r="U57" s="46" t="e">
        <f>P57+(R57*S57)</f>
        <v>#DIV/0!</v>
      </c>
      <c r="V57" s="47" t="e">
        <f>EXP(T57)</f>
        <v>#DIV/0!</v>
      </c>
      <c r="W57" s="48" t="e">
        <f>EXP(U57)</f>
        <v>#DIV/0!</v>
      </c>
      <c r="X57" s="49"/>
      <c r="Z57" s="50" t="e">
        <f>(N57-P73)^2</f>
        <v>#DIV/0!</v>
      </c>
      <c r="AA57" s="51" t="e">
        <f>M57*Z57</f>
        <v>#DIV/0!</v>
      </c>
      <c r="AB57" s="5">
        <v>1</v>
      </c>
      <c r="AC57" s="33"/>
      <c r="AD57" s="33"/>
      <c r="AE57" s="41" t="e">
        <f>M57^2</f>
        <v>#DIV/0!</v>
      </c>
      <c r="AF57" s="52"/>
      <c r="AG57" s="53" t="e">
        <f>AG73</f>
        <v>#DIV/0!</v>
      </c>
      <c r="AH57" s="53" t="e">
        <f>AH73</f>
        <v>#DIV/0!</v>
      </c>
      <c r="AI57" s="51" t="e">
        <f>1/M57</f>
        <v>#DIV/0!</v>
      </c>
      <c r="AJ57" s="54" t="e">
        <f>1/(AH57+AI57)</f>
        <v>#DIV/0!</v>
      </c>
      <c r="AK57" s="55" t="e">
        <f>AJ57/AJ73</f>
        <v>#DIV/0!</v>
      </c>
      <c r="AL57" s="56" t="e">
        <f>AJ57*N57</f>
        <v>#DIV/0!</v>
      </c>
      <c r="AM57" s="56" t="e">
        <f>AL57/AJ57</f>
        <v>#DIV/0!</v>
      </c>
      <c r="AN57" s="48" t="e">
        <f>EXP(AM57)</f>
        <v>#DIV/0!</v>
      </c>
      <c r="AO57" s="57" t="e">
        <f>1/AJ57</f>
        <v>#DIV/0!</v>
      </c>
      <c r="AP57" s="48" t="e">
        <f>SQRT(AO57)</f>
        <v>#DIV/0!</v>
      </c>
      <c r="AQ57" s="45">
        <f>$H$2</f>
        <v>1.9599639845400536</v>
      </c>
      <c r="AR57" s="46" t="e">
        <f>AM57-(AQ57*AP57)</f>
        <v>#DIV/0!</v>
      </c>
      <c r="AS57" s="46" t="e">
        <f>AM57+(1.96*AP57)</f>
        <v>#DIV/0!</v>
      </c>
      <c r="AT57" s="58" t="e">
        <f>EXP(AR57)</f>
        <v>#DIV/0!</v>
      </c>
      <c r="AU57" s="58" t="e">
        <f>EXP(AS57)</f>
        <v>#DIV/0!</v>
      </c>
      <c r="AV57" s="22"/>
      <c r="AX57" s="59"/>
      <c r="AY57" s="59">
        <v>1</v>
      </c>
      <c r="AZ57" s="60"/>
      <c r="BA57" s="60"/>
      <c r="BC57" s="33"/>
      <c r="BD57" s="33"/>
      <c r="BE57" s="5"/>
      <c r="BF57" s="5"/>
      <c r="BG57" s="5"/>
      <c r="BH57" s="5"/>
      <c r="BI57" s="5"/>
      <c r="BJ57" s="5"/>
      <c r="BK57" s="5"/>
      <c r="BL57" s="5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</row>
    <row r="58" spans="1:256">
      <c r="A58" s="8"/>
      <c r="B58" s="34" t="s">
        <v>68</v>
      </c>
      <c r="C58" s="35"/>
      <c r="D58" s="36">
        <f t="shared" ref="D58:D72" si="56">E58-C58</f>
        <v>0</v>
      </c>
      <c r="E58" s="37"/>
      <c r="F58" s="35"/>
      <c r="G58" s="36">
        <f t="shared" ref="G58:G72" si="57">H58-F58</f>
        <v>0</v>
      </c>
      <c r="H58" s="37"/>
      <c r="I58" s="38"/>
      <c r="K58" s="39" t="e">
        <f t="shared" ref="K58:K72" si="58">(C58/E58)/(F58/H58)</f>
        <v>#DIV/0!</v>
      </c>
      <c r="L58" s="40" t="e">
        <f t="shared" ref="L58:L71" si="59">(D58/(C58*E58)+(G58/(F58*H58)))</f>
        <v>#DIV/0!</v>
      </c>
      <c r="M58" s="41" t="e">
        <f t="shared" ref="M58:M72" si="60">1/L58</f>
        <v>#DIV/0!</v>
      </c>
      <c r="N58" s="42" t="e">
        <f t="shared" ref="N58:N72" si="61">LN(K58)</f>
        <v>#DIV/0!</v>
      </c>
      <c r="O58" s="42" t="e">
        <f t="shared" ref="O58:O72" si="62">M58*N58</f>
        <v>#DIV/0!</v>
      </c>
      <c r="P58" s="42" t="e">
        <f t="shared" ref="P58:P72" si="63">LN(K58)</f>
        <v>#DIV/0!</v>
      </c>
      <c r="Q58" s="116" t="e">
        <f t="shared" ref="Q58:Q72" si="64">K58</f>
        <v>#DIV/0!</v>
      </c>
      <c r="R58" s="44" t="e">
        <f t="shared" ref="R58:R72" si="65">SQRT(1/M58)</f>
        <v>#DIV/0!</v>
      </c>
      <c r="S58" s="45">
        <f t="shared" ref="S58:S73" si="66">$H$2</f>
        <v>1.9599639845400536</v>
      </c>
      <c r="T58" s="46" t="e">
        <f t="shared" ref="T58:T72" si="67">P58-(R58*S58)</f>
        <v>#DIV/0!</v>
      </c>
      <c r="U58" s="46" t="e">
        <f t="shared" ref="U58:U72" si="68">P58+(R58*S58)</f>
        <v>#DIV/0!</v>
      </c>
      <c r="V58" s="47" t="e">
        <f t="shared" ref="V58:W72" si="69">EXP(T58)</f>
        <v>#DIV/0!</v>
      </c>
      <c r="W58" s="48" t="e">
        <f t="shared" si="69"/>
        <v>#DIV/0!</v>
      </c>
      <c r="X58" s="49"/>
      <c r="Z58" s="50" t="e">
        <f>(N58-P73)^2</f>
        <v>#DIV/0!</v>
      </c>
      <c r="AA58" s="51" t="e">
        <f t="shared" ref="AA58:AA72" si="70">M58*Z58</f>
        <v>#DIV/0!</v>
      </c>
      <c r="AB58" s="5">
        <v>1</v>
      </c>
      <c r="AC58" s="33"/>
      <c r="AD58" s="33"/>
      <c r="AE58" s="41" t="e">
        <f t="shared" ref="AE58:AE72" si="71">M58^2</f>
        <v>#DIV/0!</v>
      </c>
      <c r="AF58" s="52"/>
      <c r="AG58" s="53" t="e">
        <f>AG73</f>
        <v>#DIV/0!</v>
      </c>
      <c r="AH58" s="53" t="e">
        <f>AH73</f>
        <v>#DIV/0!</v>
      </c>
      <c r="AI58" s="51" t="e">
        <f t="shared" ref="AI58:AI72" si="72">1/M58</f>
        <v>#DIV/0!</v>
      </c>
      <c r="AJ58" s="54" t="e">
        <f t="shared" ref="AJ58:AJ72" si="73">1/(AH58+AI58)</f>
        <v>#DIV/0!</v>
      </c>
      <c r="AK58" s="55" t="e">
        <f>AJ58/AJ73</f>
        <v>#DIV/0!</v>
      </c>
      <c r="AL58" s="56" t="e">
        <f t="shared" ref="AL58:AL72" si="74">AJ58*N58</f>
        <v>#DIV/0!</v>
      </c>
      <c r="AM58" s="56" t="e">
        <f t="shared" ref="AM58:AM72" si="75">AL58/AJ58</f>
        <v>#DIV/0!</v>
      </c>
      <c r="AN58" s="48" t="e">
        <f t="shared" ref="AN58:AN72" si="76">EXP(AM58)</f>
        <v>#DIV/0!</v>
      </c>
      <c r="AO58" s="57" t="e">
        <f t="shared" ref="AO58:AO72" si="77">1/AJ58</f>
        <v>#DIV/0!</v>
      </c>
      <c r="AP58" s="48" t="e">
        <f t="shared" ref="AP58:AP72" si="78">SQRT(AO58)</f>
        <v>#DIV/0!</v>
      </c>
      <c r="AQ58" s="45">
        <f t="shared" ref="AQ58:AQ73" si="79">$H$2</f>
        <v>1.9599639845400536</v>
      </c>
      <c r="AR58" s="46" t="e">
        <f t="shared" ref="AR58:AR72" si="80">AM58-(AQ58*AP58)</f>
        <v>#DIV/0!</v>
      </c>
      <c r="AS58" s="46" t="e">
        <f t="shared" ref="AS58:AS72" si="81">AM58+(1.96*AP58)</f>
        <v>#DIV/0!</v>
      </c>
      <c r="AT58" s="58" t="e">
        <f t="shared" ref="AT58:AU72" si="82">EXP(AR58)</f>
        <v>#DIV/0!</v>
      </c>
      <c r="AU58" s="58" t="e">
        <f t="shared" si="82"/>
        <v>#DIV/0!</v>
      </c>
      <c r="AV58" s="22"/>
      <c r="AX58" s="59"/>
      <c r="AY58" s="59">
        <v>1</v>
      </c>
      <c r="AZ58" s="60"/>
      <c r="BA58" s="60"/>
      <c r="BC58" s="33"/>
      <c r="BD58" s="33"/>
      <c r="BE58" s="5"/>
      <c r="BF58" s="5"/>
      <c r="BG58" s="5"/>
      <c r="BH58" s="5"/>
      <c r="BI58" s="5"/>
      <c r="BJ58" s="5"/>
      <c r="BK58" s="5"/>
      <c r="BL58" s="5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</row>
    <row r="59" spans="1:256">
      <c r="A59" s="8"/>
      <c r="B59" s="34" t="s">
        <v>69</v>
      </c>
      <c r="C59" s="35"/>
      <c r="D59" s="36">
        <f t="shared" si="56"/>
        <v>0</v>
      </c>
      <c r="E59" s="37"/>
      <c r="F59" s="35"/>
      <c r="G59" s="36">
        <f t="shared" si="57"/>
        <v>0</v>
      </c>
      <c r="H59" s="37"/>
      <c r="I59" s="38"/>
      <c r="K59" s="39" t="e">
        <f t="shared" si="58"/>
        <v>#DIV/0!</v>
      </c>
      <c r="L59" s="40" t="e">
        <f t="shared" si="59"/>
        <v>#DIV/0!</v>
      </c>
      <c r="M59" s="41" t="e">
        <f t="shared" si="60"/>
        <v>#DIV/0!</v>
      </c>
      <c r="N59" s="42" t="e">
        <f t="shared" si="61"/>
        <v>#DIV/0!</v>
      </c>
      <c r="O59" s="42" t="e">
        <f t="shared" si="62"/>
        <v>#DIV/0!</v>
      </c>
      <c r="P59" s="42" t="e">
        <f t="shared" si="63"/>
        <v>#DIV/0!</v>
      </c>
      <c r="Q59" s="116" t="e">
        <f t="shared" si="64"/>
        <v>#DIV/0!</v>
      </c>
      <c r="R59" s="44" t="e">
        <f t="shared" si="65"/>
        <v>#DIV/0!</v>
      </c>
      <c r="S59" s="45">
        <f t="shared" si="66"/>
        <v>1.9599639845400536</v>
      </c>
      <c r="T59" s="46" t="e">
        <f t="shared" si="67"/>
        <v>#DIV/0!</v>
      </c>
      <c r="U59" s="46" t="e">
        <f t="shared" si="68"/>
        <v>#DIV/0!</v>
      </c>
      <c r="V59" s="47" t="e">
        <f t="shared" si="69"/>
        <v>#DIV/0!</v>
      </c>
      <c r="W59" s="48" t="e">
        <f t="shared" si="69"/>
        <v>#DIV/0!</v>
      </c>
      <c r="X59" s="49"/>
      <c r="Z59" s="50" t="e">
        <f>(N59-P372)^2</f>
        <v>#DIV/0!</v>
      </c>
      <c r="AA59" s="51" t="e">
        <f t="shared" si="70"/>
        <v>#DIV/0!</v>
      </c>
      <c r="AB59" s="5">
        <v>1</v>
      </c>
      <c r="AC59" s="33"/>
      <c r="AD59" s="33"/>
      <c r="AE59" s="41" t="e">
        <f t="shared" si="71"/>
        <v>#DIV/0!</v>
      </c>
      <c r="AF59" s="52"/>
      <c r="AG59" s="53" t="e">
        <f>AG73</f>
        <v>#DIV/0!</v>
      </c>
      <c r="AH59" s="53" t="e">
        <f>AH73</f>
        <v>#DIV/0!</v>
      </c>
      <c r="AI59" s="51" t="e">
        <f t="shared" si="72"/>
        <v>#DIV/0!</v>
      </c>
      <c r="AJ59" s="54" t="e">
        <f t="shared" si="73"/>
        <v>#DIV/0!</v>
      </c>
      <c r="AK59" s="55" t="e">
        <f>AJ59/AJ73</f>
        <v>#DIV/0!</v>
      </c>
      <c r="AL59" s="56" t="e">
        <f t="shared" si="74"/>
        <v>#DIV/0!</v>
      </c>
      <c r="AM59" s="56" t="e">
        <f t="shared" si="75"/>
        <v>#DIV/0!</v>
      </c>
      <c r="AN59" s="48" t="e">
        <f t="shared" si="76"/>
        <v>#DIV/0!</v>
      </c>
      <c r="AO59" s="57" t="e">
        <f t="shared" si="77"/>
        <v>#DIV/0!</v>
      </c>
      <c r="AP59" s="48" t="e">
        <f t="shared" si="78"/>
        <v>#DIV/0!</v>
      </c>
      <c r="AQ59" s="45">
        <f t="shared" si="79"/>
        <v>1.9599639845400536</v>
      </c>
      <c r="AR59" s="46" t="e">
        <f t="shared" si="80"/>
        <v>#DIV/0!</v>
      </c>
      <c r="AS59" s="46" t="e">
        <f t="shared" si="81"/>
        <v>#DIV/0!</v>
      </c>
      <c r="AT59" s="58" t="e">
        <f t="shared" si="82"/>
        <v>#DIV/0!</v>
      </c>
      <c r="AU59" s="58" t="e">
        <f t="shared" si="82"/>
        <v>#DIV/0!</v>
      </c>
      <c r="AV59" s="22"/>
      <c r="AX59" s="59"/>
      <c r="AY59" s="59">
        <v>1</v>
      </c>
      <c r="AZ59" s="60"/>
      <c r="BA59" s="60"/>
      <c r="BC59" s="33"/>
      <c r="BD59" s="33"/>
      <c r="BE59" s="5"/>
      <c r="BF59" s="5"/>
      <c r="BG59" s="5"/>
      <c r="BH59" s="5"/>
      <c r="BI59" s="5"/>
      <c r="BJ59" s="5"/>
      <c r="BK59" s="5"/>
      <c r="BL59" s="5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</row>
    <row r="60" spans="1:256">
      <c r="A60" s="8"/>
      <c r="B60" s="34" t="s">
        <v>70</v>
      </c>
      <c r="C60" s="35"/>
      <c r="D60" s="36">
        <f t="shared" si="56"/>
        <v>0</v>
      </c>
      <c r="E60" s="37"/>
      <c r="F60" s="35"/>
      <c r="G60" s="36">
        <f t="shared" si="57"/>
        <v>0</v>
      </c>
      <c r="H60" s="37"/>
      <c r="I60" s="38"/>
      <c r="K60" s="39" t="e">
        <f t="shared" si="58"/>
        <v>#DIV/0!</v>
      </c>
      <c r="L60" s="40" t="e">
        <f t="shared" si="59"/>
        <v>#DIV/0!</v>
      </c>
      <c r="M60" s="41" t="e">
        <f t="shared" si="60"/>
        <v>#DIV/0!</v>
      </c>
      <c r="N60" s="42" t="e">
        <f t="shared" si="61"/>
        <v>#DIV/0!</v>
      </c>
      <c r="O60" s="42" t="e">
        <f t="shared" si="62"/>
        <v>#DIV/0!</v>
      </c>
      <c r="P60" s="42" t="e">
        <f t="shared" si="63"/>
        <v>#DIV/0!</v>
      </c>
      <c r="Q60" s="116" t="e">
        <f t="shared" si="64"/>
        <v>#DIV/0!</v>
      </c>
      <c r="R60" s="44" t="e">
        <f t="shared" si="65"/>
        <v>#DIV/0!</v>
      </c>
      <c r="S60" s="45">
        <f t="shared" si="66"/>
        <v>1.9599639845400536</v>
      </c>
      <c r="T60" s="46" t="e">
        <f t="shared" si="67"/>
        <v>#DIV/0!</v>
      </c>
      <c r="U60" s="46" t="e">
        <f t="shared" si="68"/>
        <v>#DIV/0!</v>
      </c>
      <c r="V60" s="47" t="e">
        <f t="shared" si="69"/>
        <v>#DIV/0!</v>
      </c>
      <c r="W60" s="48" t="e">
        <f t="shared" si="69"/>
        <v>#DIV/0!</v>
      </c>
      <c r="X60" s="49"/>
      <c r="Z60" s="50" t="e">
        <f>(N60-P73)^2</f>
        <v>#DIV/0!</v>
      </c>
      <c r="AA60" s="51" t="e">
        <f t="shared" si="70"/>
        <v>#DIV/0!</v>
      </c>
      <c r="AB60" s="5">
        <v>1</v>
      </c>
      <c r="AC60" s="33"/>
      <c r="AD60" s="33"/>
      <c r="AE60" s="41" t="e">
        <f t="shared" si="71"/>
        <v>#DIV/0!</v>
      </c>
      <c r="AF60" s="52"/>
      <c r="AG60" s="53" t="e">
        <f>AG73</f>
        <v>#DIV/0!</v>
      </c>
      <c r="AH60" s="53" t="e">
        <f>AH73</f>
        <v>#DIV/0!</v>
      </c>
      <c r="AI60" s="51" t="e">
        <f t="shared" si="72"/>
        <v>#DIV/0!</v>
      </c>
      <c r="AJ60" s="54" t="e">
        <f t="shared" si="73"/>
        <v>#DIV/0!</v>
      </c>
      <c r="AK60" s="55" t="e">
        <f>AJ60/AJ73</f>
        <v>#DIV/0!</v>
      </c>
      <c r="AL60" s="56" t="e">
        <f t="shared" si="74"/>
        <v>#DIV/0!</v>
      </c>
      <c r="AM60" s="56" t="e">
        <f t="shared" si="75"/>
        <v>#DIV/0!</v>
      </c>
      <c r="AN60" s="48" t="e">
        <f t="shared" si="76"/>
        <v>#DIV/0!</v>
      </c>
      <c r="AO60" s="57" t="e">
        <f t="shared" si="77"/>
        <v>#DIV/0!</v>
      </c>
      <c r="AP60" s="48" t="e">
        <f t="shared" si="78"/>
        <v>#DIV/0!</v>
      </c>
      <c r="AQ60" s="45">
        <f t="shared" si="79"/>
        <v>1.9599639845400536</v>
      </c>
      <c r="AR60" s="46" t="e">
        <f t="shared" si="80"/>
        <v>#DIV/0!</v>
      </c>
      <c r="AS60" s="46" t="e">
        <f t="shared" si="81"/>
        <v>#DIV/0!</v>
      </c>
      <c r="AT60" s="58" t="e">
        <f t="shared" si="82"/>
        <v>#DIV/0!</v>
      </c>
      <c r="AU60" s="58" t="e">
        <f t="shared" si="82"/>
        <v>#DIV/0!</v>
      </c>
      <c r="AV60" s="22"/>
      <c r="AX60" s="59"/>
      <c r="AY60" s="59">
        <v>1</v>
      </c>
      <c r="AZ60" s="60"/>
      <c r="BA60" s="60"/>
      <c r="BC60" s="33"/>
      <c r="BD60" s="33"/>
      <c r="BE60" s="5"/>
      <c r="BF60" s="5"/>
      <c r="BG60" s="5"/>
      <c r="BH60" s="5"/>
      <c r="BI60" s="5"/>
      <c r="BJ60" s="5"/>
      <c r="BK60" s="5"/>
      <c r="BL60" s="5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</row>
    <row r="61" spans="1:256">
      <c r="A61" s="8"/>
      <c r="B61" s="34" t="s">
        <v>71</v>
      </c>
      <c r="C61" s="35"/>
      <c r="D61" s="36">
        <f t="shared" si="56"/>
        <v>0</v>
      </c>
      <c r="E61" s="37"/>
      <c r="F61" s="35"/>
      <c r="G61" s="36">
        <f t="shared" si="57"/>
        <v>0</v>
      </c>
      <c r="H61" s="37"/>
      <c r="I61" s="38"/>
      <c r="K61" s="39" t="e">
        <f t="shared" si="58"/>
        <v>#DIV/0!</v>
      </c>
      <c r="L61" s="40" t="e">
        <f t="shared" si="59"/>
        <v>#DIV/0!</v>
      </c>
      <c r="M61" s="41" t="e">
        <f t="shared" si="60"/>
        <v>#DIV/0!</v>
      </c>
      <c r="N61" s="42" t="e">
        <f t="shared" si="61"/>
        <v>#DIV/0!</v>
      </c>
      <c r="O61" s="42" t="e">
        <f t="shared" si="62"/>
        <v>#DIV/0!</v>
      </c>
      <c r="P61" s="42" t="e">
        <f t="shared" si="63"/>
        <v>#DIV/0!</v>
      </c>
      <c r="Q61" s="116" t="e">
        <f t="shared" si="64"/>
        <v>#DIV/0!</v>
      </c>
      <c r="R61" s="44" t="e">
        <f t="shared" si="65"/>
        <v>#DIV/0!</v>
      </c>
      <c r="S61" s="45">
        <f t="shared" si="66"/>
        <v>1.9599639845400536</v>
      </c>
      <c r="T61" s="46" t="e">
        <f t="shared" si="67"/>
        <v>#DIV/0!</v>
      </c>
      <c r="U61" s="46" t="e">
        <f t="shared" si="68"/>
        <v>#DIV/0!</v>
      </c>
      <c r="V61" s="47" t="e">
        <f t="shared" si="69"/>
        <v>#DIV/0!</v>
      </c>
      <c r="W61" s="48" t="e">
        <f t="shared" si="69"/>
        <v>#DIV/0!</v>
      </c>
      <c r="X61" s="49"/>
      <c r="Z61" s="50" t="e">
        <f>(N61-P73)^2</f>
        <v>#DIV/0!</v>
      </c>
      <c r="AA61" s="51" t="e">
        <f t="shared" si="70"/>
        <v>#DIV/0!</v>
      </c>
      <c r="AB61" s="5">
        <v>1</v>
      </c>
      <c r="AC61" s="33"/>
      <c r="AD61" s="33"/>
      <c r="AE61" s="41" t="e">
        <f t="shared" si="71"/>
        <v>#DIV/0!</v>
      </c>
      <c r="AF61" s="52"/>
      <c r="AG61" s="53" t="e">
        <f>AG73</f>
        <v>#DIV/0!</v>
      </c>
      <c r="AH61" s="53" t="e">
        <f>AH73</f>
        <v>#DIV/0!</v>
      </c>
      <c r="AI61" s="51" t="e">
        <f t="shared" si="72"/>
        <v>#DIV/0!</v>
      </c>
      <c r="AJ61" s="54" t="e">
        <f t="shared" si="73"/>
        <v>#DIV/0!</v>
      </c>
      <c r="AK61" s="55" t="e">
        <f>AJ61/AJ73</f>
        <v>#DIV/0!</v>
      </c>
      <c r="AL61" s="56" t="e">
        <f t="shared" si="74"/>
        <v>#DIV/0!</v>
      </c>
      <c r="AM61" s="56" t="e">
        <f t="shared" si="75"/>
        <v>#DIV/0!</v>
      </c>
      <c r="AN61" s="48" t="e">
        <f t="shared" si="76"/>
        <v>#DIV/0!</v>
      </c>
      <c r="AO61" s="57" t="e">
        <f t="shared" si="77"/>
        <v>#DIV/0!</v>
      </c>
      <c r="AP61" s="48" t="e">
        <f t="shared" si="78"/>
        <v>#DIV/0!</v>
      </c>
      <c r="AQ61" s="45">
        <f t="shared" si="79"/>
        <v>1.9599639845400536</v>
      </c>
      <c r="AR61" s="46" t="e">
        <f t="shared" si="80"/>
        <v>#DIV/0!</v>
      </c>
      <c r="AS61" s="46" t="e">
        <f t="shared" si="81"/>
        <v>#DIV/0!</v>
      </c>
      <c r="AT61" s="58" t="e">
        <f t="shared" si="82"/>
        <v>#DIV/0!</v>
      </c>
      <c r="AU61" s="58" t="e">
        <f t="shared" si="82"/>
        <v>#DIV/0!</v>
      </c>
      <c r="AV61" s="22"/>
      <c r="AX61" s="59"/>
      <c r="AY61" s="59">
        <v>1</v>
      </c>
      <c r="AZ61" s="60"/>
      <c r="BA61" s="60"/>
      <c r="BC61" s="33"/>
      <c r="BD61" s="33"/>
      <c r="BE61" s="5"/>
      <c r="BF61" s="5"/>
      <c r="BG61" s="5"/>
      <c r="BH61" s="5"/>
      <c r="BI61" s="5"/>
      <c r="BJ61" s="5"/>
      <c r="BK61" s="5"/>
      <c r="BL61" s="5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</row>
    <row r="62" spans="1:256">
      <c r="A62" s="8"/>
      <c r="B62" s="34" t="s">
        <v>72</v>
      </c>
      <c r="C62" s="35"/>
      <c r="D62" s="36">
        <f t="shared" si="56"/>
        <v>0</v>
      </c>
      <c r="E62" s="37"/>
      <c r="F62" s="35"/>
      <c r="G62" s="36">
        <f t="shared" si="57"/>
        <v>0</v>
      </c>
      <c r="H62" s="37"/>
      <c r="I62" s="38"/>
      <c r="K62" s="39" t="e">
        <f t="shared" si="58"/>
        <v>#DIV/0!</v>
      </c>
      <c r="L62" s="40" t="e">
        <f t="shared" si="59"/>
        <v>#DIV/0!</v>
      </c>
      <c r="M62" s="41" t="e">
        <f t="shared" si="60"/>
        <v>#DIV/0!</v>
      </c>
      <c r="N62" s="42" t="e">
        <f t="shared" si="61"/>
        <v>#DIV/0!</v>
      </c>
      <c r="O62" s="42" t="e">
        <f t="shared" si="62"/>
        <v>#DIV/0!</v>
      </c>
      <c r="P62" s="42" t="e">
        <f t="shared" si="63"/>
        <v>#DIV/0!</v>
      </c>
      <c r="Q62" s="116" t="e">
        <f t="shared" si="64"/>
        <v>#DIV/0!</v>
      </c>
      <c r="R62" s="44" t="e">
        <f t="shared" si="65"/>
        <v>#DIV/0!</v>
      </c>
      <c r="S62" s="45">
        <f t="shared" si="66"/>
        <v>1.9599639845400536</v>
      </c>
      <c r="T62" s="46" t="e">
        <f t="shared" si="67"/>
        <v>#DIV/0!</v>
      </c>
      <c r="U62" s="46" t="e">
        <f t="shared" si="68"/>
        <v>#DIV/0!</v>
      </c>
      <c r="V62" s="47" t="e">
        <f t="shared" si="69"/>
        <v>#DIV/0!</v>
      </c>
      <c r="W62" s="48" t="e">
        <f t="shared" si="69"/>
        <v>#DIV/0!</v>
      </c>
      <c r="X62" s="49"/>
      <c r="Z62" s="50" t="e">
        <f>(N62-P73)^2</f>
        <v>#DIV/0!</v>
      </c>
      <c r="AA62" s="51" t="e">
        <f t="shared" si="70"/>
        <v>#DIV/0!</v>
      </c>
      <c r="AB62" s="5">
        <v>1</v>
      </c>
      <c r="AC62" s="33"/>
      <c r="AD62" s="33"/>
      <c r="AE62" s="41" t="e">
        <f t="shared" si="71"/>
        <v>#DIV/0!</v>
      </c>
      <c r="AF62" s="52"/>
      <c r="AG62" s="53" t="e">
        <f>AG73</f>
        <v>#DIV/0!</v>
      </c>
      <c r="AH62" s="53" t="e">
        <f>AH73</f>
        <v>#DIV/0!</v>
      </c>
      <c r="AI62" s="51" t="e">
        <f t="shared" si="72"/>
        <v>#DIV/0!</v>
      </c>
      <c r="AJ62" s="54" t="e">
        <f t="shared" si="73"/>
        <v>#DIV/0!</v>
      </c>
      <c r="AK62" s="55" t="e">
        <f>AJ62/AJ73</f>
        <v>#DIV/0!</v>
      </c>
      <c r="AL62" s="56" t="e">
        <f t="shared" si="74"/>
        <v>#DIV/0!</v>
      </c>
      <c r="AM62" s="56" t="e">
        <f t="shared" si="75"/>
        <v>#DIV/0!</v>
      </c>
      <c r="AN62" s="48" t="e">
        <f t="shared" si="76"/>
        <v>#DIV/0!</v>
      </c>
      <c r="AO62" s="57" t="e">
        <f t="shared" si="77"/>
        <v>#DIV/0!</v>
      </c>
      <c r="AP62" s="48" t="e">
        <f t="shared" si="78"/>
        <v>#DIV/0!</v>
      </c>
      <c r="AQ62" s="45">
        <f t="shared" si="79"/>
        <v>1.9599639845400536</v>
      </c>
      <c r="AR62" s="46" t="e">
        <f t="shared" si="80"/>
        <v>#DIV/0!</v>
      </c>
      <c r="AS62" s="46" t="e">
        <f t="shared" si="81"/>
        <v>#DIV/0!</v>
      </c>
      <c r="AT62" s="58" t="e">
        <f t="shared" si="82"/>
        <v>#DIV/0!</v>
      </c>
      <c r="AU62" s="58" t="e">
        <f t="shared" si="82"/>
        <v>#DIV/0!</v>
      </c>
      <c r="AV62" s="22"/>
      <c r="AX62" s="59"/>
      <c r="AY62" s="59">
        <v>1</v>
      </c>
      <c r="AZ62" s="60"/>
      <c r="BA62" s="60"/>
      <c r="BC62" s="33"/>
      <c r="BD62" s="33"/>
      <c r="BE62" s="5"/>
      <c r="BF62" s="5"/>
      <c r="BG62" s="5"/>
      <c r="BH62" s="5"/>
      <c r="BI62" s="5"/>
      <c r="BJ62" s="5"/>
      <c r="BK62" s="5"/>
      <c r="BL62" s="5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</row>
    <row r="63" spans="1:256">
      <c r="A63" s="8"/>
      <c r="B63" s="34" t="s">
        <v>73</v>
      </c>
      <c r="C63" s="35"/>
      <c r="D63" s="36">
        <f t="shared" si="56"/>
        <v>0</v>
      </c>
      <c r="E63" s="37"/>
      <c r="F63" s="35"/>
      <c r="G63" s="36">
        <f t="shared" si="57"/>
        <v>0</v>
      </c>
      <c r="H63" s="37"/>
      <c r="I63" s="38"/>
      <c r="K63" s="39" t="e">
        <f t="shared" si="58"/>
        <v>#DIV/0!</v>
      </c>
      <c r="L63" s="40" t="e">
        <f t="shared" si="59"/>
        <v>#DIV/0!</v>
      </c>
      <c r="M63" s="41" t="e">
        <f t="shared" si="60"/>
        <v>#DIV/0!</v>
      </c>
      <c r="N63" s="42" t="e">
        <f t="shared" si="61"/>
        <v>#DIV/0!</v>
      </c>
      <c r="O63" s="42" t="e">
        <f t="shared" si="62"/>
        <v>#DIV/0!</v>
      </c>
      <c r="P63" s="42" t="e">
        <f t="shared" si="63"/>
        <v>#DIV/0!</v>
      </c>
      <c r="Q63" s="116" t="e">
        <f t="shared" si="64"/>
        <v>#DIV/0!</v>
      </c>
      <c r="R63" s="44" t="e">
        <f t="shared" si="65"/>
        <v>#DIV/0!</v>
      </c>
      <c r="S63" s="45">
        <f t="shared" si="66"/>
        <v>1.9599639845400536</v>
      </c>
      <c r="T63" s="46" t="e">
        <f t="shared" si="67"/>
        <v>#DIV/0!</v>
      </c>
      <c r="U63" s="46" t="e">
        <f t="shared" si="68"/>
        <v>#DIV/0!</v>
      </c>
      <c r="V63" s="47" t="e">
        <f t="shared" si="69"/>
        <v>#DIV/0!</v>
      </c>
      <c r="W63" s="48" t="e">
        <f t="shared" si="69"/>
        <v>#DIV/0!</v>
      </c>
      <c r="X63" s="49"/>
      <c r="Z63" s="50" t="e">
        <f>(N63-P73)^2</f>
        <v>#DIV/0!</v>
      </c>
      <c r="AA63" s="51" t="e">
        <f t="shared" si="70"/>
        <v>#DIV/0!</v>
      </c>
      <c r="AB63" s="5">
        <v>1</v>
      </c>
      <c r="AC63" s="33"/>
      <c r="AD63" s="33"/>
      <c r="AE63" s="41" t="e">
        <f t="shared" si="71"/>
        <v>#DIV/0!</v>
      </c>
      <c r="AF63" s="52"/>
      <c r="AG63" s="53" t="e">
        <f>AG73</f>
        <v>#DIV/0!</v>
      </c>
      <c r="AH63" s="53" t="e">
        <f>AH73</f>
        <v>#DIV/0!</v>
      </c>
      <c r="AI63" s="51" t="e">
        <f t="shared" si="72"/>
        <v>#DIV/0!</v>
      </c>
      <c r="AJ63" s="54" t="e">
        <f t="shared" si="73"/>
        <v>#DIV/0!</v>
      </c>
      <c r="AK63" s="55" t="e">
        <f>AJ63/AJ73</f>
        <v>#DIV/0!</v>
      </c>
      <c r="AL63" s="56" t="e">
        <f t="shared" si="74"/>
        <v>#DIV/0!</v>
      </c>
      <c r="AM63" s="56" t="e">
        <f t="shared" si="75"/>
        <v>#DIV/0!</v>
      </c>
      <c r="AN63" s="48" t="e">
        <f t="shared" si="76"/>
        <v>#DIV/0!</v>
      </c>
      <c r="AO63" s="57" t="e">
        <f t="shared" si="77"/>
        <v>#DIV/0!</v>
      </c>
      <c r="AP63" s="48" t="e">
        <f t="shared" si="78"/>
        <v>#DIV/0!</v>
      </c>
      <c r="AQ63" s="45">
        <f t="shared" si="79"/>
        <v>1.9599639845400536</v>
      </c>
      <c r="AR63" s="46" t="e">
        <f t="shared" si="80"/>
        <v>#DIV/0!</v>
      </c>
      <c r="AS63" s="46" t="e">
        <f t="shared" si="81"/>
        <v>#DIV/0!</v>
      </c>
      <c r="AT63" s="58" t="e">
        <f t="shared" si="82"/>
        <v>#DIV/0!</v>
      </c>
      <c r="AU63" s="58" t="e">
        <f t="shared" si="82"/>
        <v>#DIV/0!</v>
      </c>
      <c r="AV63" s="22"/>
      <c r="AX63" s="59"/>
      <c r="AY63" s="59">
        <v>1</v>
      </c>
      <c r="AZ63" s="60"/>
      <c r="BA63" s="60"/>
      <c r="BC63" s="33"/>
      <c r="BD63" s="33"/>
      <c r="BE63" s="5"/>
      <c r="BF63" s="5"/>
      <c r="BG63" s="5"/>
      <c r="BH63" s="5"/>
      <c r="BI63" s="5"/>
      <c r="BJ63" s="5"/>
      <c r="BK63" s="5"/>
      <c r="BL63" s="5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</row>
    <row r="64" spans="1:256">
      <c r="A64" s="8"/>
      <c r="B64" s="34" t="s">
        <v>74</v>
      </c>
      <c r="C64" s="35"/>
      <c r="D64" s="36">
        <f t="shared" si="56"/>
        <v>0</v>
      </c>
      <c r="E64" s="37"/>
      <c r="F64" s="35"/>
      <c r="G64" s="36">
        <f t="shared" si="57"/>
        <v>0</v>
      </c>
      <c r="H64" s="37"/>
      <c r="I64" s="38"/>
      <c r="K64" s="39" t="e">
        <f t="shared" si="58"/>
        <v>#DIV/0!</v>
      </c>
      <c r="L64" s="40" t="e">
        <f t="shared" si="59"/>
        <v>#DIV/0!</v>
      </c>
      <c r="M64" s="41" t="e">
        <f t="shared" si="60"/>
        <v>#DIV/0!</v>
      </c>
      <c r="N64" s="42" t="e">
        <f t="shared" si="61"/>
        <v>#DIV/0!</v>
      </c>
      <c r="O64" s="42" t="e">
        <f t="shared" si="62"/>
        <v>#DIV/0!</v>
      </c>
      <c r="P64" s="42" t="e">
        <f t="shared" si="63"/>
        <v>#DIV/0!</v>
      </c>
      <c r="Q64" s="116" t="e">
        <f t="shared" si="64"/>
        <v>#DIV/0!</v>
      </c>
      <c r="R64" s="44" t="e">
        <f t="shared" si="65"/>
        <v>#DIV/0!</v>
      </c>
      <c r="S64" s="45">
        <f t="shared" si="66"/>
        <v>1.9599639845400536</v>
      </c>
      <c r="T64" s="46" t="e">
        <f t="shared" si="67"/>
        <v>#DIV/0!</v>
      </c>
      <c r="U64" s="46" t="e">
        <f t="shared" si="68"/>
        <v>#DIV/0!</v>
      </c>
      <c r="V64" s="47" t="e">
        <f t="shared" si="69"/>
        <v>#DIV/0!</v>
      </c>
      <c r="W64" s="48" t="e">
        <f t="shared" si="69"/>
        <v>#DIV/0!</v>
      </c>
      <c r="X64" s="49"/>
      <c r="Z64" s="50" t="e">
        <f>(N64-P73)^2</f>
        <v>#DIV/0!</v>
      </c>
      <c r="AA64" s="51" t="e">
        <f t="shared" si="70"/>
        <v>#DIV/0!</v>
      </c>
      <c r="AB64" s="5">
        <v>1</v>
      </c>
      <c r="AC64" s="33"/>
      <c r="AD64" s="33"/>
      <c r="AE64" s="41" t="e">
        <f t="shared" si="71"/>
        <v>#DIV/0!</v>
      </c>
      <c r="AF64" s="52"/>
      <c r="AG64" s="53" t="e">
        <f>AG73</f>
        <v>#DIV/0!</v>
      </c>
      <c r="AH64" s="53" t="e">
        <f>AH73</f>
        <v>#DIV/0!</v>
      </c>
      <c r="AI64" s="51" t="e">
        <f t="shared" si="72"/>
        <v>#DIV/0!</v>
      </c>
      <c r="AJ64" s="54" t="e">
        <f t="shared" si="73"/>
        <v>#DIV/0!</v>
      </c>
      <c r="AK64" s="55" t="e">
        <f>AJ64/AJ73</f>
        <v>#DIV/0!</v>
      </c>
      <c r="AL64" s="56" t="e">
        <f t="shared" si="74"/>
        <v>#DIV/0!</v>
      </c>
      <c r="AM64" s="56" t="e">
        <f t="shared" si="75"/>
        <v>#DIV/0!</v>
      </c>
      <c r="AN64" s="48" t="e">
        <f t="shared" si="76"/>
        <v>#DIV/0!</v>
      </c>
      <c r="AO64" s="57" t="e">
        <f t="shared" si="77"/>
        <v>#DIV/0!</v>
      </c>
      <c r="AP64" s="48" t="e">
        <f t="shared" si="78"/>
        <v>#DIV/0!</v>
      </c>
      <c r="AQ64" s="45">
        <f t="shared" si="79"/>
        <v>1.9599639845400536</v>
      </c>
      <c r="AR64" s="46" t="e">
        <f t="shared" si="80"/>
        <v>#DIV/0!</v>
      </c>
      <c r="AS64" s="46" t="e">
        <f t="shared" si="81"/>
        <v>#DIV/0!</v>
      </c>
      <c r="AT64" s="58" t="e">
        <f t="shared" si="82"/>
        <v>#DIV/0!</v>
      </c>
      <c r="AU64" s="58" t="e">
        <f t="shared" si="82"/>
        <v>#DIV/0!</v>
      </c>
      <c r="AV64" s="22"/>
      <c r="AX64" s="59"/>
      <c r="AY64" s="59">
        <v>1</v>
      </c>
      <c r="AZ64" s="60"/>
      <c r="BA64" s="60"/>
      <c r="BC64" s="33"/>
      <c r="BD64" s="33"/>
      <c r="BE64" s="5"/>
      <c r="BF64" s="5"/>
      <c r="BG64" s="5"/>
      <c r="BH64" s="5"/>
      <c r="BI64" s="5"/>
      <c r="BJ64" s="5"/>
      <c r="BK64" s="5"/>
      <c r="BL64" s="5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</row>
    <row r="65" spans="1:256">
      <c r="A65" s="8"/>
      <c r="B65" s="34" t="s">
        <v>75</v>
      </c>
      <c r="C65" s="35"/>
      <c r="D65" s="36">
        <f t="shared" si="56"/>
        <v>0</v>
      </c>
      <c r="E65" s="37"/>
      <c r="F65" s="35"/>
      <c r="G65" s="36">
        <f t="shared" si="57"/>
        <v>0</v>
      </c>
      <c r="H65" s="37"/>
      <c r="I65" s="38"/>
      <c r="K65" s="39" t="e">
        <f t="shared" si="58"/>
        <v>#DIV/0!</v>
      </c>
      <c r="L65" s="40" t="e">
        <f t="shared" si="59"/>
        <v>#DIV/0!</v>
      </c>
      <c r="M65" s="41" t="e">
        <f t="shared" si="60"/>
        <v>#DIV/0!</v>
      </c>
      <c r="N65" s="42" t="e">
        <f t="shared" si="61"/>
        <v>#DIV/0!</v>
      </c>
      <c r="O65" s="42" t="e">
        <f t="shared" si="62"/>
        <v>#DIV/0!</v>
      </c>
      <c r="P65" s="42" t="e">
        <f t="shared" si="63"/>
        <v>#DIV/0!</v>
      </c>
      <c r="Q65" s="116" t="e">
        <f t="shared" si="64"/>
        <v>#DIV/0!</v>
      </c>
      <c r="R65" s="44" t="e">
        <f t="shared" si="65"/>
        <v>#DIV/0!</v>
      </c>
      <c r="S65" s="45">
        <f t="shared" si="66"/>
        <v>1.9599639845400536</v>
      </c>
      <c r="T65" s="46" t="e">
        <f t="shared" si="67"/>
        <v>#DIV/0!</v>
      </c>
      <c r="U65" s="46" t="e">
        <f t="shared" si="68"/>
        <v>#DIV/0!</v>
      </c>
      <c r="V65" s="47" t="e">
        <f t="shared" si="69"/>
        <v>#DIV/0!</v>
      </c>
      <c r="W65" s="48" t="e">
        <f t="shared" si="69"/>
        <v>#DIV/0!</v>
      </c>
      <c r="X65" s="49"/>
      <c r="Z65" s="50" t="e">
        <f>(N65-P73)^2</f>
        <v>#DIV/0!</v>
      </c>
      <c r="AA65" s="51" t="e">
        <f t="shared" si="70"/>
        <v>#DIV/0!</v>
      </c>
      <c r="AB65" s="5">
        <v>1</v>
      </c>
      <c r="AC65" s="33"/>
      <c r="AD65" s="33"/>
      <c r="AE65" s="41" t="e">
        <f t="shared" si="71"/>
        <v>#DIV/0!</v>
      </c>
      <c r="AF65" s="52"/>
      <c r="AG65" s="53" t="e">
        <f>AG73</f>
        <v>#DIV/0!</v>
      </c>
      <c r="AH65" s="53" t="e">
        <f>AH73</f>
        <v>#DIV/0!</v>
      </c>
      <c r="AI65" s="51" t="e">
        <f t="shared" si="72"/>
        <v>#DIV/0!</v>
      </c>
      <c r="AJ65" s="54" t="e">
        <f t="shared" si="73"/>
        <v>#DIV/0!</v>
      </c>
      <c r="AK65" s="55" t="e">
        <f>AJ65/AJ73</f>
        <v>#DIV/0!</v>
      </c>
      <c r="AL65" s="56" t="e">
        <f t="shared" si="74"/>
        <v>#DIV/0!</v>
      </c>
      <c r="AM65" s="56" t="e">
        <f t="shared" si="75"/>
        <v>#DIV/0!</v>
      </c>
      <c r="AN65" s="48" t="e">
        <f t="shared" si="76"/>
        <v>#DIV/0!</v>
      </c>
      <c r="AO65" s="57" t="e">
        <f t="shared" si="77"/>
        <v>#DIV/0!</v>
      </c>
      <c r="AP65" s="48" t="e">
        <f t="shared" si="78"/>
        <v>#DIV/0!</v>
      </c>
      <c r="AQ65" s="45">
        <f t="shared" si="79"/>
        <v>1.9599639845400536</v>
      </c>
      <c r="AR65" s="46" t="e">
        <f t="shared" si="80"/>
        <v>#DIV/0!</v>
      </c>
      <c r="AS65" s="46" t="e">
        <f t="shared" si="81"/>
        <v>#DIV/0!</v>
      </c>
      <c r="AT65" s="58" t="e">
        <f t="shared" si="82"/>
        <v>#DIV/0!</v>
      </c>
      <c r="AU65" s="58" t="e">
        <f t="shared" si="82"/>
        <v>#DIV/0!</v>
      </c>
      <c r="AV65" s="22"/>
      <c r="AX65" s="59"/>
      <c r="AY65" s="59">
        <v>1</v>
      </c>
      <c r="AZ65" s="60"/>
      <c r="BA65" s="60"/>
      <c r="BC65" s="33"/>
      <c r="BD65" s="33"/>
      <c r="BE65" s="5"/>
      <c r="BF65" s="5"/>
      <c r="BG65" s="5"/>
      <c r="BH65" s="5"/>
      <c r="BI65" s="5"/>
      <c r="BJ65" s="5"/>
      <c r="BK65" s="5"/>
      <c r="BL65" s="5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</row>
    <row r="66" spans="1:256">
      <c r="A66" s="8"/>
      <c r="B66" s="34" t="s">
        <v>76</v>
      </c>
      <c r="C66" s="35"/>
      <c r="D66" s="36">
        <f t="shared" si="56"/>
        <v>0</v>
      </c>
      <c r="E66" s="37"/>
      <c r="F66" s="35"/>
      <c r="G66" s="36">
        <f t="shared" si="57"/>
        <v>0</v>
      </c>
      <c r="H66" s="37"/>
      <c r="I66" s="38"/>
      <c r="K66" s="39" t="e">
        <f t="shared" si="58"/>
        <v>#DIV/0!</v>
      </c>
      <c r="L66" s="40" t="e">
        <f t="shared" si="59"/>
        <v>#DIV/0!</v>
      </c>
      <c r="M66" s="41" t="e">
        <f t="shared" si="60"/>
        <v>#DIV/0!</v>
      </c>
      <c r="N66" s="42" t="e">
        <f t="shared" si="61"/>
        <v>#DIV/0!</v>
      </c>
      <c r="O66" s="42" t="e">
        <f t="shared" si="62"/>
        <v>#DIV/0!</v>
      </c>
      <c r="P66" s="42" t="e">
        <f t="shared" si="63"/>
        <v>#DIV/0!</v>
      </c>
      <c r="Q66" s="116" t="e">
        <f t="shared" si="64"/>
        <v>#DIV/0!</v>
      </c>
      <c r="R66" s="44" t="e">
        <f t="shared" si="65"/>
        <v>#DIV/0!</v>
      </c>
      <c r="S66" s="45">
        <f t="shared" si="66"/>
        <v>1.9599639845400536</v>
      </c>
      <c r="T66" s="46" t="e">
        <f t="shared" si="67"/>
        <v>#DIV/0!</v>
      </c>
      <c r="U66" s="46" t="e">
        <f t="shared" si="68"/>
        <v>#DIV/0!</v>
      </c>
      <c r="V66" s="47" t="e">
        <f t="shared" si="69"/>
        <v>#DIV/0!</v>
      </c>
      <c r="W66" s="48" t="e">
        <f t="shared" si="69"/>
        <v>#DIV/0!</v>
      </c>
      <c r="X66" s="49"/>
      <c r="Z66" s="50" t="e">
        <f>(N66-P73)^2</f>
        <v>#DIV/0!</v>
      </c>
      <c r="AA66" s="51" t="e">
        <f t="shared" si="70"/>
        <v>#DIV/0!</v>
      </c>
      <c r="AB66" s="5">
        <v>1</v>
      </c>
      <c r="AC66" s="33"/>
      <c r="AD66" s="33"/>
      <c r="AE66" s="41" t="e">
        <f t="shared" si="71"/>
        <v>#DIV/0!</v>
      </c>
      <c r="AF66" s="52"/>
      <c r="AG66" s="53" t="e">
        <f>AG73</f>
        <v>#DIV/0!</v>
      </c>
      <c r="AH66" s="53" t="e">
        <f>AH73</f>
        <v>#DIV/0!</v>
      </c>
      <c r="AI66" s="51" t="e">
        <f t="shared" si="72"/>
        <v>#DIV/0!</v>
      </c>
      <c r="AJ66" s="54" t="e">
        <f t="shared" si="73"/>
        <v>#DIV/0!</v>
      </c>
      <c r="AK66" s="55" t="e">
        <f>AJ66/AJ73</f>
        <v>#DIV/0!</v>
      </c>
      <c r="AL66" s="56" t="e">
        <f t="shared" si="74"/>
        <v>#DIV/0!</v>
      </c>
      <c r="AM66" s="56" t="e">
        <f t="shared" si="75"/>
        <v>#DIV/0!</v>
      </c>
      <c r="AN66" s="48" t="e">
        <f t="shared" si="76"/>
        <v>#DIV/0!</v>
      </c>
      <c r="AO66" s="57" t="e">
        <f t="shared" si="77"/>
        <v>#DIV/0!</v>
      </c>
      <c r="AP66" s="48" t="e">
        <f t="shared" si="78"/>
        <v>#DIV/0!</v>
      </c>
      <c r="AQ66" s="45">
        <f t="shared" si="79"/>
        <v>1.9599639845400536</v>
      </c>
      <c r="AR66" s="46" t="e">
        <f t="shared" si="80"/>
        <v>#DIV/0!</v>
      </c>
      <c r="AS66" s="46" t="e">
        <f t="shared" si="81"/>
        <v>#DIV/0!</v>
      </c>
      <c r="AT66" s="58" t="e">
        <f t="shared" si="82"/>
        <v>#DIV/0!</v>
      </c>
      <c r="AU66" s="58" t="e">
        <f t="shared" si="82"/>
        <v>#DIV/0!</v>
      </c>
      <c r="AV66" s="22"/>
      <c r="AX66" s="59"/>
      <c r="AY66" s="59">
        <v>1</v>
      </c>
      <c r="AZ66" s="60"/>
      <c r="BA66" s="60"/>
      <c r="BC66" s="33"/>
      <c r="BD66" s="33"/>
      <c r="BE66" s="5"/>
      <c r="BF66" s="5"/>
      <c r="BG66" s="5"/>
      <c r="BH66" s="5"/>
      <c r="BI66" s="5"/>
      <c r="BJ66" s="5"/>
      <c r="BK66" s="5"/>
      <c r="BL66" s="5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</row>
    <row r="67" spans="1:256">
      <c r="A67" s="8"/>
      <c r="B67" s="34" t="s">
        <v>77</v>
      </c>
      <c r="C67" s="35"/>
      <c r="D67" s="36">
        <f t="shared" si="56"/>
        <v>0</v>
      </c>
      <c r="E67" s="37"/>
      <c r="F67" s="35"/>
      <c r="G67" s="36">
        <f t="shared" si="57"/>
        <v>0</v>
      </c>
      <c r="H67" s="37"/>
      <c r="I67" s="38"/>
      <c r="K67" s="39" t="e">
        <f t="shared" si="58"/>
        <v>#DIV/0!</v>
      </c>
      <c r="L67" s="40" t="e">
        <f t="shared" si="59"/>
        <v>#DIV/0!</v>
      </c>
      <c r="M67" s="41" t="e">
        <f t="shared" si="60"/>
        <v>#DIV/0!</v>
      </c>
      <c r="N67" s="42" t="e">
        <f t="shared" si="61"/>
        <v>#DIV/0!</v>
      </c>
      <c r="O67" s="42" t="e">
        <f t="shared" si="62"/>
        <v>#DIV/0!</v>
      </c>
      <c r="P67" s="42" t="e">
        <f t="shared" si="63"/>
        <v>#DIV/0!</v>
      </c>
      <c r="Q67" s="116" t="e">
        <f t="shared" si="64"/>
        <v>#DIV/0!</v>
      </c>
      <c r="R67" s="44" t="e">
        <f t="shared" si="65"/>
        <v>#DIV/0!</v>
      </c>
      <c r="S67" s="45">
        <f t="shared" si="66"/>
        <v>1.9599639845400536</v>
      </c>
      <c r="T67" s="46" t="e">
        <f t="shared" si="67"/>
        <v>#DIV/0!</v>
      </c>
      <c r="U67" s="46" t="e">
        <f t="shared" si="68"/>
        <v>#DIV/0!</v>
      </c>
      <c r="V67" s="47" t="e">
        <f t="shared" si="69"/>
        <v>#DIV/0!</v>
      </c>
      <c r="W67" s="48" t="e">
        <f t="shared" si="69"/>
        <v>#DIV/0!</v>
      </c>
      <c r="X67" s="49"/>
      <c r="Z67" s="50" t="e">
        <f>(N67-P73)^2</f>
        <v>#DIV/0!</v>
      </c>
      <c r="AA67" s="51" t="e">
        <f t="shared" si="70"/>
        <v>#DIV/0!</v>
      </c>
      <c r="AB67" s="5">
        <v>1</v>
      </c>
      <c r="AC67" s="33"/>
      <c r="AD67" s="33"/>
      <c r="AE67" s="41" t="e">
        <f t="shared" si="71"/>
        <v>#DIV/0!</v>
      </c>
      <c r="AF67" s="52"/>
      <c r="AG67" s="53" t="e">
        <f>AG73</f>
        <v>#DIV/0!</v>
      </c>
      <c r="AH67" s="53" t="e">
        <f>AH73</f>
        <v>#DIV/0!</v>
      </c>
      <c r="AI67" s="51" t="e">
        <f t="shared" si="72"/>
        <v>#DIV/0!</v>
      </c>
      <c r="AJ67" s="54" t="e">
        <f t="shared" si="73"/>
        <v>#DIV/0!</v>
      </c>
      <c r="AK67" s="55" t="e">
        <f>AJ67/AJ73</f>
        <v>#DIV/0!</v>
      </c>
      <c r="AL67" s="56" t="e">
        <f t="shared" si="74"/>
        <v>#DIV/0!</v>
      </c>
      <c r="AM67" s="56" t="e">
        <f t="shared" si="75"/>
        <v>#DIV/0!</v>
      </c>
      <c r="AN67" s="48" t="e">
        <f t="shared" si="76"/>
        <v>#DIV/0!</v>
      </c>
      <c r="AO67" s="57" t="e">
        <f t="shared" si="77"/>
        <v>#DIV/0!</v>
      </c>
      <c r="AP67" s="48" t="e">
        <f t="shared" si="78"/>
        <v>#DIV/0!</v>
      </c>
      <c r="AQ67" s="45">
        <f t="shared" si="79"/>
        <v>1.9599639845400536</v>
      </c>
      <c r="AR67" s="46" t="e">
        <f t="shared" si="80"/>
        <v>#DIV/0!</v>
      </c>
      <c r="AS67" s="46" t="e">
        <f t="shared" si="81"/>
        <v>#DIV/0!</v>
      </c>
      <c r="AT67" s="58" t="e">
        <f t="shared" si="82"/>
        <v>#DIV/0!</v>
      </c>
      <c r="AU67" s="58" t="e">
        <f t="shared" si="82"/>
        <v>#DIV/0!</v>
      </c>
      <c r="AV67" s="22"/>
      <c r="AX67" s="59"/>
      <c r="AY67" s="59">
        <v>1</v>
      </c>
      <c r="AZ67" s="60"/>
      <c r="BA67" s="60"/>
      <c r="BC67" s="33"/>
      <c r="BD67" s="33"/>
      <c r="BE67" s="5"/>
      <c r="BF67" s="5"/>
      <c r="BG67" s="5"/>
      <c r="BH67" s="5"/>
      <c r="BI67" s="5"/>
      <c r="BJ67" s="5"/>
      <c r="BK67" s="5"/>
      <c r="BL67" s="5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</row>
    <row r="68" spans="1:256">
      <c r="A68" s="8"/>
      <c r="B68" s="34" t="s">
        <v>78</v>
      </c>
      <c r="C68" s="35"/>
      <c r="D68" s="36">
        <f t="shared" si="56"/>
        <v>0</v>
      </c>
      <c r="E68" s="37"/>
      <c r="F68" s="35"/>
      <c r="G68" s="36">
        <f t="shared" si="57"/>
        <v>0</v>
      </c>
      <c r="H68" s="37"/>
      <c r="I68" s="38"/>
      <c r="K68" s="39" t="e">
        <f t="shared" si="58"/>
        <v>#DIV/0!</v>
      </c>
      <c r="L68" s="40" t="e">
        <f t="shared" si="59"/>
        <v>#DIV/0!</v>
      </c>
      <c r="M68" s="41" t="e">
        <f t="shared" si="60"/>
        <v>#DIV/0!</v>
      </c>
      <c r="N68" s="42" t="e">
        <f t="shared" si="61"/>
        <v>#DIV/0!</v>
      </c>
      <c r="O68" s="42" t="e">
        <f t="shared" si="62"/>
        <v>#DIV/0!</v>
      </c>
      <c r="P68" s="42" t="e">
        <f t="shared" si="63"/>
        <v>#DIV/0!</v>
      </c>
      <c r="Q68" s="116" t="e">
        <f t="shared" si="64"/>
        <v>#DIV/0!</v>
      </c>
      <c r="R68" s="44" t="e">
        <f t="shared" si="65"/>
        <v>#DIV/0!</v>
      </c>
      <c r="S68" s="45">
        <f t="shared" si="66"/>
        <v>1.9599639845400536</v>
      </c>
      <c r="T68" s="46" t="e">
        <f t="shared" si="67"/>
        <v>#DIV/0!</v>
      </c>
      <c r="U68" s="46" t="e">
        <f t="shared" si="68"/>
        <v>#DIV/0!</v>
      </c>
      <c r="V68" s="47" t="e">
        <f t="shared" si="69"/>
        <v>#DIV/0!</v>
      </c>
      <c r="W68" s="48" t="e">
        <f t="shared" si="69"/>
        <v>#DIV/0!</v>
      </c>
      <c r="X68" s="49"/>
      <c r="Z68" s="50" t="e">
        <f>(N68-P73)^2</f>
        <v>#DIV/0!</v>
      </c>
      <c r="AA68" s="51" t="e">
        <f t="shared" si="70"/>
        <v>#DIV/0!</v>
      </c>
      <c r="AB68" s="5">
        <v>1</v>
      </c>
      <c r="AC68" s="33"/>
      <c r="AD68" s="33"/>
      <c r="AE68" s="41" t="e">
        <f t="shared" si="71"/>
        <v>#DIV/0!</v>
      </c>
      <c r="AF68" s="52"/>
      <c r="AG68" s="53" t="e">
        <f>AG73</f>
        <v>#DIV/0!</v>
      </c>
      <c r="AH68" s="53" t="e">
        <f>AH73</f>
        <v>#DIV/0!</v>
      </c>
      <c r="AI68" s="51" t="e">
        <f t="shared" si="72"/>
        <v>#DIV/0!</v>
      </c>
      <c r="AJ68" s="54" t="e">
        <f t="shared" si="73"/>
        <v>#DIV/0!</v>
      </c>
      <c r="AK68" s="55" t="e">
        <f>AJ68/AJ73</f>
        <v>#DIV/0!</v>
      </c>
      <c r="AL68" s="56" t="e">
        <f t="shared" si="74"/>
        <v>#DIV/0!</v>
      </c>
      <c r="AM68" s="56" t="e">
        <f t="shared" si="75"/>
        <v>#DIV/0!</v>
      </c>
      <c r="AN68" s="48" t="e">
        <f t="shared" si="76"/>
        <v>#DIV/0!</v>
      </c>
      <c r="AO68" s="57" t="e">
        <f t="shared" si="77"/>
        <v>#DIV/0!</v>
      </c>
      <c r="AP68" s="48" t="e">
        <f t="shared" si="78"/>
        <v>#DIV/0!</v>
      </c>
      <c r="AQ68" s="45">
        <f t="shared" si="79"/>
        <v>1.9599639845400536</v>
      </c>
      <c r="AR68" s="46" t="e">
        <f t="shared" si="80"/>
        <v>#DIV/0!</v>
      </c>
      <c r="AS68" s="46" t="e">
        <f t="shared" si="81"/>
        <v>#DIV/0!</v>
      </c>
      <c r="AT68" s="58" t="e">
        <f t="shared" si="82"/>
        <v>#DIV/0!</v>
      </c>
      <c r="AU68" s="58" t="e">
        <f t="shared" si="82"/>
        <v>#DIV/0!</v>
      </c>
      <c r="AV68" s="22"/>
      <c r="AX68" s="59"/>
      <c r="AY68" s="59">
        <v>1</v>
      </c>
      <c r="AZ68" s="60"/>
      <c r="BA68" s="60"/>
      <c r="BC68" s="33"/>
      <c r="BD68" s="33"/>
      <c r="BE68" s="5"/>
      <c r="BF68" s="5"/>
      <c r="BG68" s="5"/>
      <c r="BH68" s="5"/>
      <c r="BI68" s="5"/>
      <c r="BJ68" s="5"/>
      <c r="BK68" s="5"/>
      <c r="BL68" s="5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</row>
    <row r="69" spans="1:256">
      <c r="A69" s="8"/>
      <c r="B69" s="34" t="s">
        <v>79</v>
      </c>
      <c r="C69" s="35"/>
      <c r="D69" s="36">
        <f t="shared" si="56"/>
        <v>0</v>
      </c>
      <c r="E69" s="37"/>
      <c r="F69" s="35"/>
      <c r="G69" s="36">
        <f t="shared" si="57"/>
        <v>0</v>
      </c>
      <c r="H69" s="37"/>
      <c r="I69" s="38"/>
      <c r="K69" s="39" t="e">
        <f t="shared" si="58"/>
        <v>#DIV/0!</v>
      </c>
      <c r="L69" s="40" t="e">
        <f t="shared" si="59"/>
        <v>#DIV/0!</v>
      </c>
      <c r="M69" s="41" t="e">
        <f t="shared" si="60"/>
        <v>#DIV/0!</v>
      </c>
      <c r="N69" s="42" t="e">
        <f t="shared" si="61"/>
        <v>#DIV/0!</v>
      </c>
      <c r="O69" s="42" t="e">
        <f t="shared" si="62"/>
        <v>#DIV/0!</v>
      </c>
      <c r="P69" s="42" t="e">
        <f t="shared" si="63"/>
        <v>#DIV/0!</v>
      </c>
      <c r="Q69" s="116" t="e">
        <f t="shared" si="64"/>
        <v>#DIV/0!</v>
      </c>
      <c r="R69" s="44" t="e">
        <f t="shared" si="65"/>
        <v>#DIV/0!</v>
      </c>
      <c r="S69" s="45">
        <f t="shared" si="66"/>
        <v>1.9599639845400536</v>
      </c>
      <c r="T69" s="46" t="e">
        <f t="shared" si="67"/>
        <v>#DIV/0!</v>
      </c>
      <c r="U69" s="46" t="e">
        <f t="shared" si="68"/>
        <v>#DIV/0!</v>
      </c>
      <c r="V69" s="47" t="e">
        <f t="shared" si="69"/>
        <v>#DIV/0!</v>
      </c>
      <c r="W69" s="48" t="e">
        <f t="shared" si="69"/>
        <v>#DIV/0!</v>
      </c>
      <c r="X69" s="49"/>
      <c r="Z69" s="50" t="e">
        <f>(N69-P73)^2</f>
        <v>#DIV/0!</v>
      </c>
      <c r="AA69" s="51" t="e">
        <f t="shared" si="70"/>
        <v>#DIV/0!</v>
      </c>
      <c r="AB69" s="5">
        <v>1</v>
      </c>
      <c r="AC69" s="33"/>
      <c r="AD69" s="33"/>
      <c r="AE69" s="41" t="e">
        <f t="shared" si="71"/>
        <v>#DIV/0!</v>
      </c>
      <c r="AF69" s="52"/>
      <c r="AG69" s="53" t="e">
        <f>AG73</f>
        <v>#DIV/0!</v>
      </c>
      <c r="AH69" s="53" t="e">
        <f>AH73</f>
        <v>#DIV/0!</v>
      </c>
      <c r="AI69" s="51" t="e">
        <f t="shared" si="72"/>
        <v>#DIV/0!</v>
      </c>
      <c r="AJ69" s="54" t="e">
        <f t="shared" si="73"/>
        <v>#DIV/0!</v>
      </c>
      <c r="AK69" s="55" t="e">
        <f>AJ69/AJ73</f>
        <v>#DIV/0!</v>
      </c>
      <c r="AL69" s="56" t="e">
        <f t="shared" si="74"/>
        <v>#DIV/0!</v>
      </c>
      <c r="AM69" s="56" t="e">
        <f t="shared" si="75"/>
        <v>#DIV/0!</v>
      </c>
      <c r="AN69" s="48" t="e">
        <f t="shared" si="76"/>
        <v>#DIV/0!</v>
      </c>
      <c r="AO69" s="57" t="e">
        <f t="shared" si="77"/>
        <v>#DIV/0!</v>
      </c>
      <c r="AP69" s="48" t="e">
        <f t="shared" si="78"/>
        <v>#DIV/0!</v>
      </c>
      <c r="AQ69" s="45">
        <f t="shared" si="79"/>
        <v>1.9599639845400536</v>
      </c>
      <c r="AR69" s="46" t="e">
        <f t="shared" si="80"/>
        <v>#DIV/0!</v>
      </c>
      <c r="AS69" s="46" t="e">
        <f t="shared" si="81"/>
        <v>#DIV/0!</v>
      </c>
      <c r="AT69" s="58" t="e">
        <f t="shared" si="82"/>
        <v>#DIV/0!</v>
      </c>
      <c r="AU69" s="58" t="e">
        <f t="shared" si="82"/>
        <v>#DIV/0!</v>
      </c>
      <c r="AV69" s="22"/>
      <c r="AX69" s="59"/>
      <c r="AY69" s="59">
        <v>1</v>
      </c>
      <c r="AZ69" s="60"/>
      <c r="BA69" s="60"/>
      <c r="BC69" s="33"/>
      <c r="BD69" s="33"/>
      <c r="BE69" s="5"/>
      <c r="BF69" s="5"/>
      <c r="BG69" s="5"/>
      <c r="BH69" s="5"/>
      <c r="BI69" s="5"/>
      <c r="BJ69" s="5"/>
      <c r="BK69" s="5"/>
      <c r="BL69" s="5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</row>
    <row r="70" spans="1:256">
      <c r="A70" s="8"/>
      <c r="B70" s="34" t="s">
        <v>80</v>
      </c>
      <c r="C70" s="35"/>
      <c r="D70" s="36">
        <f t="shared" si="56"/>
        <v>0</v>
      </c>
      <c r="E70" s="37"/>
      <c r="F70" s="35"/>
      <c r="G70" s="36">
        <f t="shared" si="57"/>
        <v>0</v>
      </c>
      <c r="H70" s="37"/>
      <c r="I70" s="38"/>
      <c r="K70" s="39" t="e">
        <f t="shared" si="58"/>
        <v>#DIV/0!</v>
      </c>
      <c r="L70" s="40" t="e">
        <f t="shared" si="59"/>
        <v>#DIV/0!</v>
      </c>
      <c r="M70" s="41" t="e">
        <f t="shared" si="60"/>
        <v>#DIV/0!</v>
      </c>
      <c r="N70" s="42" t="e">
        <f t="shared" si="61"/>
        <v>#DIV/0!</v>
      </c>
      <c r="O70" s="42" t="e">
        <f t="shared" si="62"/>
        <v>#DIV/0!</v>
      </c>
      <c r="P70" s="42" t="e">
        <f t="shared" si="63"/>
        <v>#DIV/0!</v>
      </c>
      <c r="Q70" s="116" t="e">
        <f t="shared" si="64"/>
        <v>#DIV/0!</v>
      </c>
      <c r="R70" s="44" t="e">
        <f t="shared" si="65"/>
        <v>#DIV/0!</v>
      </c>
      <c r="S70" s="45">
        <f t="shared" si="66"/>
        <v>1.9599639845400536</v>
      </c>
      <c r="T70" s="46" t="e">
        <f t="shared" si="67"/>
        <v>#DIV/0!</v>
      </c>
      <c r="U70" s="46" t="e">
        <f t="shared" si="68"/>
        <v>#DIV/0!</v>
      </c>
      <c r="V70" s="47" t="e">
        <f t="shared" si="69"/>
        <v>#DIV/0!</v>
      </c>
      <c r="W70" s="48" t="e">
        <f t="shared" si="69"/>
        <v>#DIV/0!</v>
      </c>
      <c r="X70" s="49"/>
      <c r="Z70" s="50" t="e">
        <f>(N70-P73)^2</f>
        <v>#DIV/0!</v>
      </c>
      <c r="AA70" s="51" t="e">
        <f t="shared" si="70"/>
        <v>#DIV/0!</v>
      </c>
      <c r="AB70" s="5">
        <v>1</v>
      </c>
      <c r="AC70" s="33"/>
      <c r="AD70" s="33"/>
      <c r="AE70" s="41" t="e">
        <f t="shared" si="71"/>
        <v>#DIV/0!</v>
      </c>
      <c r="AF70" s="52"/>
      <c r="AG70" s="53" t="e">
        <f>AG73</f>
        <v>#DIV/0!</v>
      </c>
      <c r="AH70" s="53" t="e">
        <f>AH73</f>
        <v>#DIV/0!</v>
      </c>
      <c r="AI70" s="51" t="e">
        <f t="shared" si="72"/>
        <v>#DIV/0!</v>
      </c>
      <c r="AJ70" s="54" t="e">
        <f t="shared" si="73"/>
        <v>#DIV/0!</v>
      </c>
      <c r="AK70" s="55" t="e">
        <f>AJ70/AJ73</f>
        <v>#DIV/0!</v>
      </c>
      <c r="AL70" s="56" t="e">
        <f t="shared" si="74"/>
        <v>#DIV/0!</v>
      </c>
      <c r="AM70" s="56" t="e">
        <f t="shared" si="75"/>
        <v>#DIV/0!</v>
      </c>
      <c r="AN70" s="48" t="e">
        <f t="shared" si="76"/>
        <v>#DIV/0!</v>
      </c>
      <c r="AO70" s="57" t="e">
        <f t="shared" si="77"/>
        <v>#DIV/0!</v>
      </c>
      <c r="AP70" s="48" t="e">
        <f t="shared" si="78"/>
        <v>#DIV/0!</v>
      </c>
      <c r="AQ70" s="45">
        <f t="shared" si="79"/>
        <v>1.9599639845400536</v>
      </c>
      <c r="AR70" s="46" t="e">
        <f t="shared" si="80"/>
        <v>#DIV/0!</v>
      </c>
      <c r="AS70" s="46" t="e">
        <f t="shared" si="81"/>
        <v>#DIV/0!</v>
      </c>
      <c r="AT70" s="58" t="e">
        <f t="shared" si="82"/>
        <v>#DIV/0!</v>
      </c>
      <c r="AU70" s="58" t="e">
        <f t="shared" si="82"/>
        <v>#DIV/0!</v>
      </c>
      <c r="AV70" s="22"/>
      <c r="AX70" s="59"/>
      <c r="AY70" s="59">
        <v>1</v>
      </c>
      <c r="AZ70" s="60"/>
      <c r="BA70" s="60"/>
      <c r="BC70" s="33"/>
      <c r="BD70" s="33"/>
      <c r="BE70" s="5"/>
      <c r="BF70" s="5"/>
      <c r="BG70" s="5"/>
      <c r="BH70" s="5"/>
      <c r="BI70" s="5"/>
      <c r="BJ70" s="5"/>
      <c r="BK70" s="5"/>
      <c r="BL70" s="5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</row>
    <row r="71" spans="1:256">
      <c r="B71" s="34" t="s">
        <v>81</v>
      </c>
      <c r="C71" s="35"/>
      <c r="D71" s="36">
        <f t="shared" si="56"/>
        <v>0</v>
      </c>
      <c r="E71" s="37"/>
      <c r="F71" s="35"/>
      <c r="G71" s="36">
        <f t="shared" si="57"/>
        <v>0</v>
      </c>
      <c r="H71" s="37"/>
      <c r="I71" s="38"/>
      <c r="K71" s="39" t="e">
        <f t="shared" si="58"/>
        <v>#DIV/0!</v>
      </c>
      <c r="L71" s="40" t="e">
        <f t="shared" si="59"/>
        <v>#DIV/0!</v>
      </c>
      <c r="M71" s="41" t="e">
        <f t="shared" si="60"/>
        <v>#DIV/0!</v>
      </c>
      <c r="N71" s="42" t="e">
        <f t="shared" si="61"/>
        <v>#DIV/0!</v>
      </c>
      <c r="O71" s="42" t="e">
        <f t="shared" si="62"/>
        <v>#DIV/0!</v>
      </c>
      <c r="P71" s="42" t="e">
        <f t="shared" si="63"/>
        <v>#DIV/0!</v>
      </c>
      <c r="Q71" s="116" t="e">
        <f t="shared" si="64"/>
        <v>#DIV/0!</v>
      </c>
      <c r="R71" s="44" t="e">
        <f t="shared" si="65"/>
        <v>#DIV/0!</v>
      </c>
      <c r="S71" s="45">
        <f t="shared" si="66"/>
        <v>1.9599639845400536</v>
      </c>
      <c r="T71" s="46" t="e">
        <f t="shared" si="67"/>
        <v>#DIV/0!</v>
      </c>
      <c r="U71" s="46" t="e">
        <f t="shared" si="68"/>
        <v>#DIV/0!</v>
      </c>
      <c r="V71" s="47" t="e">
        <f t="shared" si="69"/>
        <v>#DIV/0!</v>
      </c>
      <c r="W71" s="48" t="e">
        <f t="shared" si="69"/>
        <v>#DIV/0!</v>
      </c>
      <c r="X71" s="49"/>
      <c r="Z71" s="50" t="e">
        <f>(N71-P73)^2</f>
        <v>#DIV/0!</v>
      </c>
      <c r="AA71" s="51" t="e">
        <f t="shared" si="70"/>
        <v>#DIV/0!</v>
      </c>
      <c r="AB71" s="5">
        <v>1</v>
      </c>
      <c r="AC71" s="33"/>
      <c r="AD71" s="33"/>
      <c r="AE71" s="41" t="e">
        <f t="shared" si="71"/>
        <v>#DIV/0!</v>
      </c>
      <c r="AF71" s="52"/>
      <c r="AG71" s="53" t="e">
        <f>AG73</f>
        <v>#DIV/0!</v>
      </c>
      <c r="AH71" s="53" t="e">
        <f>AH73</f>
        <v>#DIV/0!</v>
      </c>
      <c r="AI71" s="51" t="e">
        <f t="shared" si="72"/>
        <v>#DIV/0!</v>
      </c>
      <c r="AJ71" s="54" t="e">
        <f t="shared" si="73"/>
        <v>#DIV/0!</v>
      </c>
      <c r="AK71" s="55" t="e">
        <f>AJ71/AJ73</f>
        <v>#DIV/0!</v>
      </c>
      <c r="AL71" s="56" t="e">
        <f t="shared" si="74"/>
        <v>#DIV/0!</v>
      </c>
      <c r="AM71" s="56" t="e">
        <f t="shared" si="75"/>
        <v>#DIV/0!</v>
      </c>
      <c r="AN71" s="48" t="e">
        <f t="shared" si="76"/>
        <v>#DIV/0!</v>
      </c>
      <c r="AO71" s="57" t="e">
        <f t="shared" si="77"/>
        <v>#DIV/0!</v>
      </c>
      <c r="AP71" s="48" t="e">
        <f t="shared" si="78"/>
        <v>#DIV/0!</v>
      </c>
      <c r="AQ71" s="45">
        <f t="shared" si="79"/>
        <v>1.9599639845400536</v>
      </c>
      <c r="AR71" s="46" t="e">
        <f t="shared" si="80"/>
        <v>#DIV/0!</v>
      </c>
      <c r="AS71" s="46" t="e">
        <f t="shared" si="81"/>
        <v>#DIV/0!</v>
      </c>
      <c r="AT71" s="58" t="e">
        <f t="shared" si="82"/>
        <v>#DIV/0!</v>
      </c>
      <c r="AU71" s="58" t="e">
        <f t="shared" si="82"/>
        <v>#DIV/0!</v>
      </c>
      <c r="AV71" s="22"/>
      <c r="AX71" s="59"/>
      <c r="AY71" s="59">
        <v>1</v>
      </c>
      <c r="AZ71" s="60"/>
      <c r="BA71" s="60"/>
      <c r="BC71" s="33"/>
      <c r="BD71" s="33"/>
      <c r="BE71" s="5"/>
      <c r="BF71" s="5"/>
      <c r="BG71" s="5"/>
      <c r="BH71" s="5"/>
      <c r="BI71" s="5"/>
      <c r="BJ71" s="5"/>
      <c r="BK71" s="5"/>
      <c r="BL71" s="5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</row>
    <row r="72" spans="1:256">
      <c r="B72" s="34" t="s">
        <v>82</v>
      </c>
      <c r="C72" s="35"/>
      <c r="D72" s="36">
        <f t="shared" si="56"/>
        <v>0</v>
      </c>
      <c r="E72" s="37"/>
      <c r="F72" s="35"/>
      <c r="G72" s="36">
        <f t="shared" si="57"/>
        <v>0</v>
      </c>
      <c r="H72" s="37"/>
      <c r="I72" s="38"/>
      <c r="K72" s="39" t="e">
        <f t="shared" si="58"/>
        <v>#DIV/0!</v>
      </c>
      <c r="L72" s="40" t="e">
        <f>(D72/(C72*E72)+(G72/(F72*H72)))</f>
        <v>#DIV/0!</v>
      </c>
      <c r="M72" s="41" t="e">
        <f t="shared" si="60"/>
        <v>#DIV/0!</v>
      </c>
      <c r="N72" s="42" t="e">
        <f t="shared" si="61"/>
        <v>#DIV/0!</v>
      </c>
      <c r="O72" s="42" t="e">
        <f t="shared" si="62"/>
        <v>#DIV/0!</v>
      </c>
      <c r="P72" s="42" t="e">
        <f t="shared" si="63"/>
        <v>#DIV/0!</v>
      </c>
      <c r="Q72" s="116" t="e">
        <f t="shared" si="64"/>
        <v>#DIV/0!</v>
      </c>
      <c r="R72" s="44" t="e">
        <f t="shared" si="65"/>
        <v>#DIV/0!</v>
      </c>
      <c r="S72" s="45">
        <f t="shared" si="66"/>
        <v>1.9599639845400536</v>
      </c>
      <c r="T72" s="46" t="e">
        <f t="shared" si="67"/>
        <v>#DIV/0!</v>
      </c>
      <c r="U72" s="46" t="e">
        <f t="shared" si="68"/>
        <v>#DIV/0!</v>
      </c>
      <c r="V72" s="47" t="e">
        <f t="shared" si="69"/>
        <v>#DIV/0!</v>
      </c>
      <c r="W72" s="48" t="e">
        <f t="shared" si="69"/>
        <v>#DIV/0!</v>
      </c>
      <c r="X72" s="49"/>
      <c r="Z72" s="50" t="e">
        <f>(N72-P73)^2</f>
        <v>#DIV/0!</v>
      </c>
      <c r="AA72" s="51" t="e">
        <f t="shared" si="70"/>
        <v>#DIV/0!</v>
      </c>
      <c r="AB72" s="5">
        <v>1</v>
      </c>
      <c r="AC72" s="33"/>
      <c r="AD72" s="33"/>
      <c r="AE72" s="41" t="e">
        <f t="shared" si="71"/>
        <v>#DIV/0!</v>
      </c>
      <c r="AF72" s="52"/>
      <c r="AG72" s="53" t="e">
        <f>AG73</f>
        <v>#DIV/0!</v>
      </c>
      <c r="AH72" s="53" t="e">
        <f>AH73</f>
        <v>#DIV/0!</v>
      </c>
      <c r="AI72" s="51" t="e">
        <f t="shared" si="72"/>
        <v>#DIV/0!</v>
      </c>
      <c r="AJ72" s="54" t="e">
        <f t="shared" si="73"/>
        <v>#DIV/0!</v>
      </c>
      <c r="AK72" s="55" t="e">
        <f>AJ72/AJ73</f>
        <v>#DIV/0!</v>
      </c>
      <c r="AL72" s="56" t="e">
        <f t="shared" si="74"/>
        <v>#DIV/0!</v>
      </c>
      <c r="AM72" s="56" t="e">
        <f t="shared" si="75"/>
        <v>#DIV/0!</v>
      </c>
      <c r="AN72" s="48" t="e">
        <f t="shared" si="76"/>
        <v>#DIV/0!</v>
      </c>
      <c r="AO72" s="57" t="e">
        <f t="shared" si="77"/>
        <v>#DIV/0!</v>
      </c>
      <c r="AP72" s="48" t="e">
        <f t="shared" si="78"/>
        <v>#DIV/0!</v>
      </c>
      <c r="AQ72" s="45">
        <f t="shared" si="79"/>
        <v>1.9599639845400536</v>
      </c>
      <c r="AR72" s="46" t="e">
        <f t="shared" si="80"/>
        <v>#DIV/0!</v>
      </c>
      <c r="AS72" s="46" t="e">
        <f t="shared" si="81"/>
        <v>#DIV/0!</v>
      </c>
      <c r="AT72" s="58" t="e">
        <f t="shared" si="82"/>
        <v>#DIV/0!</v>
      </c>
      <c r="AU72" s="58" t="e">
        <f t="shared" si="82"/>
        <v>#DIV/0!</v>
      </c>
      <c r="AV72" s="22"/>
      <c r="AX72" s="59"/>
      <c r="AY72" s="59">
        <v>1</v>
      </c>
      <c r="AZ72" s="60"/>
      <c r="BA72" s="60"/>
      <c r="BC72" s="33"/>
      <c r="BD72" s="33"/>
      <c r="BE72" s="5"/>
      <c r="BF72" s="5"/>
      <c r="BG72" s="5"/>
      <c r="BH72" s="5"/>
      <c r="BI72" s="5"/>
      <c r="BJ72" s="5"/>
      <c r="BK72" s="5"/>
      <c r="BL72" s="5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</row>
    <row r="73" spans="1:256">
      <c r="A73" s="8"/>
      <c r="B73" s="61">
        <f>COUNT(D57:D72)</f>
        <v>16</v>
      </c>
      <c r="C73" s="62">
        <f t="shared" ref="C73:H73" si="83">SUM(C57:C72)</f>
        <v>0</v>
      </c>
      <c r="D73" s="62">
        <f t="shared" si="83"/>
        <v>0</v>
      </c>
      <c r="E73" s="62">
        <f t="shared" si="83"/>
        <v>0</v>
      </c>
      <c r="F73" s="62">
        <f t="shared" si="83"/>
        <v>0</v>
      </c>
      <c r="G73" s="62">
        <f t="shared" si="83"/>
        <v>0</v>
      </c>
      <c r="H73" s="62">
        <f t="shared" si="83"/>
        <v>0</v>
      </c>
      <c r="I73" s="63"/>
      <c r="K73" s="64"/>
      <c r="L73" s="65"/>
      <c r="M73" s="66" t="e">
        <f>SUM(M57:M72)</f>
        <v>#DIV/0!</v>
      </c>
      <c r="N73" s="67"/>
      <c r="O73" s="68" t="e">
        <f>SUM(O57:O72)</f>
        <v>#DIV/0!</v>
      </c>
      <c r="P73" s="69" t="e">
        <f>O73/M73</f>
        <v>#DIV/0!</v>
      </c>
      <c r="Q73" s="538" t="e">
        <f>EXP(P73)</f>
        <v>#DIV/0!</v>
      </c>
      <c r="R73" s="538" t="e">
        <f>SQRT(1/M73)</f>
        <v>#DIV/0!</v>
      </c>
      <c r="S73" s="539">
        <f t="shared" si="66"/>
        <v>1.9599639845400536</v>
      </c>
      <c r="T73" s="540" t="e">
        <f>P73-(R73*S73)</f>
        <v>#DIV/0!</v>
      </c>
      <c r="U73" s="540" t="e">
        <f>P73+(R73*S73)</f>
        <v>#DIV/0!</v>
      </c>
      <c r="V73" s="541" t="e">
        <f>EXP(T73)</f>
        <v>#DIV/0!</v>
      </c>
      <c r="W73" s="542" t="e">
        <f>EXP(U73)</f>
        <v>#DIV/0!</v>
      </c>
      <c r="X73" s="71"/>
      <c r="Y73" s="71"/>
      <c r="Z73" s="72"/>
      <c r="AA73" s="73" t="e">
        <f>SUM(AA57:AA72)</f>
        <v>#DIV/0!</v>
      </c>
      <c r="AB73" s="74">
        <f>SUM(AB57:AB72)</f>
        <v>16</v>
      </c>
      <c r="AC73" s="75" t="e">
        <f>AA73-(AB73-1)</f>
        <v>#DIV/0!</v>
      </c>
      <c r="AD73" s="66" t="e">
        <f>M73</f>
        <v>#DIV/0!</v>
      </c>
      <c r="AE73" s="66" t="e">
        <f>SUM(AE57:AE72)</f>
        <v>#DIV/0!</v>
      </c>
      <c r="AF73" s="76" t="e">
        <f>AE73/AD73</f>
        <v>#DIV/0!</v>
      </c>
      <c r="AG73" s="77" t="e">
        <f>AC73/(AD73-AF73)</f>
        <v>#DIV/0!</v>
      </c>
      <c r="AH73" s="77" t="e">
        <f>IF(AA73&lt;AB73-1,"0",AG73)</f>
        <v>#DIV/0!</v>
      </c>
      <c r="AI73" s="72"/>
      <c r="AJ73" s="66" t="e">
        <f>SUM(AJ57:AJ72)</f>
        <v>#DIV/0!</v>
      </c>
      <c r="AK73" s="78" t="e">
        <f>SUM(AK57:AK72)</f>
        <v>#DIV/0!</v>
      </c>
      <c r="AL73" s="75" t="e">
        <f>SUM(AL57:AL72)</f>
        <v>#DIV/0!</v>
      </c>
      <c r="AM73" s="75" t="e">
        <f>AL73/AJ73</f>
        <v>#DIV/0!</v>
      </c>
      <c r="AN73" s="543" t="e">
        <f>EXP(AM73)</f>
        <v>#DIV/0!</v>
      </c>
      <c r="AO73" s="79" t="e">
        <f>1/AJ73</f>
        <v>#DIV/0!</v>
      </c>
      <c r="AP73" s="80" t="e">
        <f>SQRT(AO73)</f>
        <v>#DIV/0!</v>
      </c>
      <c r="AQ73" s="45">
        <f t="shared" si="79"/>
        <v>1.9599639845400536</v>
      </c>
      <c r="AR73" s="70" t="e">
        <f>AM73-(AQ73*AP73)</f>
        <v>#DIV/0!</v>
      </c>
      <c r="AS73" s="70" t="e">
        <f>AM73+(1.96*AP73)</f>
        <v>#DIV/0!</v>
      </c>
      <c r="AT73" s="544" t="e">
        <f>EXP(AR73)</f>
        <v>#DIV/0!</v>
      </c>
      <c r="AU73" s="544" t="e">
        <f>EXP(AS73)</f>
        <v>#DIV/0!</v>
      </c>
      <c r="AV73" s="81"/>
      <c r="AW73" s="82"/>
      <c r="AX73" s="83" t="e">
        <f>AA73</f>
        <v>#DIV/0!</v>
      </c>
      <c r="AY73" s="61">
        <f>SUM(AY57:AY72)</f>
        <v>16</v>
      </c>
      <c r="AZ73" s="84" t="e">
        <f>(AX73-(AY73-1))/AX73</f>
        <v>#DIV/0!</v>
      </c>
      <c r="BA73" s="85" t="e">
        <f>IF(AA73&lt;AB73-1,"0%",AZ73)</f>
        <v>#DIV/0!</v>
      </c>
      <c r="BB73" s="82"/>
      <c r="BC73" s="68" t="e">
        <f>AX73/(AY73-1)</f>
        <v>#DIV/0!</v>
      </c>
      <c r="BD73" s="86" t="e">
        <f>LN(BC73)</f>
        <v>#DIV/0!</v>
      </c>
      <c r="BE73" s="68" t="e">
        <f>LN(AX73)</f>
        <v>#DIV/0!</v>
      </c>
      <c r="BF73" s="68">
        <f>LN(AY73-1)</f>
        <v>2.7080502011022101</v>
      </c>
      <c r="BG73" s="68" t="e">
        <f>SQRT(2*AX73)</f>
        <v>#DIV/0!</v>
      </c>
      <c r="BH73" s="68">
        <f>SQRT(2*AY73-3)</f>
        <v>5.3851648071345037</v>
      </c>
      <c r="BI73" s="68">
        <f>2*(AY73-2)</f>
        <v>28</v>
      </c>
      <c r="BJ73" s="68">
        <f>3*(AY73-2)^2</f>
        <v>588</v>
      </c>
      <c r="BK73" s="68">
        <f>1/BI73</f>
        <v>3.5714285714285712E-2</v>
      </c>
      <c r="BL73" s="87">
        <f>1/BJ73</f>
        <v>1.7006802721088435E-3</v>
      </c>
      <c r="BM73" s="87">
        <f>SQRT(BK73*(1-BL73))</f>
        <v>0.18882146894126994</v>
      </c>
      <c r="BN73" s="88" t="e">
        <f>0.5*(BE73-BF73)/(BG73-BH73)</f>
        <v>#DIV/0!</v>
      </c>
      <c r="BO73" s="88" t="e">
        <f>IF(AA73&lt;=AB73,BM73,BN73)</f>
        <v>#DIV/0!</v>
      </c>
      <c r="BP73" s="75" t="e">
        <f>BD73-(1.96*BO73)</f>
        <v>#DIV/0!</v>
      </c>
      <c r="BQ73" s="75" t="e">
        <f>BD73+(1.96*BO73)</f>
        <v>#DIV/0!</v>
      </c>
      <c r="BR73" s="75"/>
      <c r="BS73" s="86" t="e">
        <f>EXP(BP73)</f>
        <v>#DIV/0!</v>
      </c>
      <c r="BT73" s="86" t="e">
        <f>EXP(BQ73)</f>
        <v>#DIV/0!</v>
      </c>
      <c r="BU73" s="89" t="e">
        <f>BA73</f>
        <v>#DIV/0!</v>
      </c>
      <c r="BV73" s="89" t="e">
        <f>(BS73-1)/BS73</f>
        <v>#DIV/0!</v>
      </c>
      <c r="BW73" s="89" t="e">
        <f>(BT73-1)/BT73</f>
        <v>#DIV/0!</v>
      </c>
    </row>
    <row r="74" spans="1:256" ht="13.5" thickBot="1">
      <c r="C74" s="90"/>
      <c r="D74" s="90"/>
      <c r="E74" s="90"/>
      <c r="F74" s="90"/>
      <c r="G74" s="90"/>
      <c r="H74" s="90"/>
      <c r="I74" s="91"/>
      <c r="R74" s="92"/>
      <c r="S74" s="92"/>
      <c r="T74" s="92"/>
      <c r="U74" s="92"/>
      <c r="V74" s="92"/>
      <c r="W74" s="92"/>
      <c r="X74" s="92"/>
      <c r="AB74" s="93"/>
      <c r="AC74" s="94"/>
      <c r="AD74" s="95"/>
      <c r="AE74" s="94"/>
      <c r="AF74" s="96"/>
      <c r="AG74" s="96"/>
      <c r="AH74" s="96"/>
      <c r="AI74" s="96"/>
      <c r="AT74" s="97"/>
      <c r="AU74" s="97"/>
      <c r="AV74" s="97"/>
      <c r="AX74" s="8" t="s">
        <v>85</v>
      </c>
      <c r="BG74" s="14"/>
      <c r="BN74" s="94" t="s">
        <v>86</v>
      </c>
      <c r="BT74" s="98" t="s">
        <v>87</v>
      </c>
      <c r="BU74" s="545" t="e">
        <f>BU73</f>
        <v>#DIV/0!</v>
      </c>
      <c r="BV74" s="545" t="e">
        <f>IF(BV73&lt;0,"0%",BV73)</f>
        <v>#DIV/0!</v>
      </c>
      <c r="BW74" s="546" t="e">
        <f>IF(BW73&lt;0,"0%",BW73)</f>
        <v>#DIV/0!</v>
      </c>
    </row>
    <row r="75" spans="1:256" ht="26.5" thickBot="1">
      <c r="A75" s="8"/>
      <c r="B75" s="8"/>
      <c r="C75" s="99"/>
      <c r="D75" s="99"/>
      <c r="E75" s="99"/>
      <c r="F75" s="99"/>
      <c r="G75" s="99"/>
      <c r="H75" s="99"/>
      <c r="I75" s="100"/>
      <c r="J75" s="8"/>
      <c r="K75" s="8"/>
      <c r="L75" s="8"/>
      <c r="R75" s="101"/>
      <c r="S75" s="101"/>
      <c r="T75" s="101"/>
      <c r="U75" s="101"/>
      <c r="V75" s="101"/>
      <c r="W75" s="101"/>
      <c r="X75" s="101"/>
      <c r="AF75" s="1"/>
      <c r="AI75" s="14"/>
      <c r="AJ75" s="102"/>
      <c r="AK75" s="102"/>
      <c r="AL75" s="103"/>
      <c r="AM75" s="104"/>
      <c r="AO75" s="105" t="s">
        <v>88</v>
      </c>
      <c r="AP75" s="106">
        <f>TINV((1-$H$1),(AB73-2))</f>
        <v>2.1447866879178035</v>
      </c>
      <c r="AR75" s="547" t="s">
        <v>89</v>
      </c>
      <c r="AS75" s="107">
        <f>$H$1</f>
        <v>0.95</v>
      </c>
      <c r="AT75" s="548" t="e">
        <f>EXP(AM73-AP75*SQRT((1/AD73)+AH73))</f>
        <v>#DIV/0!</v>
      </c>
      <c r="AU75" s="548" t="e">
        <f>EXP(AM73+AP75*SQRT((1/AD73)+AH73))</f>
        <v>#DIV/0!</v>
      </c>
      <c r="AV75" s="22"/>
      <c r="AX75" s="108" t="e">
        <f>_xlfn.CHISQ.DIST.RT(AX73,AY73-1)</f>
        <v>#DIV/0!</v>
      </c>
      <c r="AY75" s="109" t="e">
        <f>IF(AX75&lt;0.05,"heterogeneidad","homogeneidad")</f>
        <v>#DIV/0!</v>
      </c>
      <c r="BF75" s="110"/>
      <c r="BG75" s="14"/>
      <c r="BH75" s="14"/>
      <c r="BJ75" s="49"/>
      <c r="BL75" s="14"/>
      <c r="BM75" s="111"/>
      <c r="BQ75" s="14"/>
    </row>
    <row r="76" spans="1:256" ht="14.5">
      <c r="C76" s="90"/>
      <c r="D76" s="90"/>
      <c r="E76" s="90"/>
      <c r="F76" s="90"/>
      <c r="G76" s="90"/>
      <c r="H76" s="90"/>
      <c r="I76" s="91"/>
      <c r="R76" s="101"/>
      <c r="S76" s="101"/>
      <c r="T76" s="101"/>
      <c r="U76" s="101"/>
      <c r="V76" s="101"/>
      <c r="W76" s="101"/>
      <c r="X76" s="101"/>
      <c r="AF76" s="1"/>
      <c r="AI76" s="14"/>
      <c r="AJ76" s="102"/>
      <c r="AK76" s="102"/>
      <c r="AL76" s="103"/>
      <c r="AM76" s="104"/>
      <c r="AN76" s="112"/>
      <c r="AO76" s="113"/>
      <c r="AP76" s="18"/>
      <c r="AS76" s="114"/>
      <c r="AT76" s="22"/>
      <c r="AU76" s="22"/>
      <c r="AV76" s="22"/>
      <c r="BF76" s="110"/>
      <c r="BG76" s="14"/>
      <c r="BH76" s="14"/>
      <c r="BJ76" s="49"/>
      <c r="BL76" s="14"/>
      <c r="BM76" s="115"/>
      <c r="BQ76" s="14"/>
    </row>
    <row r="77" spans="1:256">
      <c r="C77" s="90"/>
      <c r="D77" s="90"/>
      <c r="E77" s="90"/>
      <c r="F77" s="90"/>
      <c r="G77" s="90"/>
      <c r="H77" s="90"/>
      <c r="I77" s="91"/>
      <c r="J77" s="550" t="s">
        <v>5</v>
      </c>
      <c r="K77" s="551"/>
      <c r="L77" s="551"/>
      <c r="M77" s="551"/>
      <c r="N77" s="551"/>
      <c r="O77" s="551"/>
      <c r="P77" s="551"/>
      <c r="Q77" s="551"/>
      <c r="R77" s="551"/>
      <c r="S77" s="551"/>
      <c r="T77" s="551"/>
      <c r="U77" s="551"/>
      <c r="V77" s="551"/>
      <c r="W77" s="552"/>
      <c r="X77" s="15"/>
      <c r="Y77" s="550" t="s">
        <v>6</v>
      </c>
      <c r="Z77" s="551"/>
      <c r="AA77" s="551"/>
      <c r="AB77" s="551"/>
      <c r="AC77" s="551"/>
      <c r="AD77" s="551"/>
      <c r="AE77" s="551"/>
      <c r="AF77" s="551"/>
      <c r="AG77" s="551"/>
      <c r="AH77" s="551"/>
      <c r="AI77" s="551"/>
      <c r="AJ77" s="551"/>
      <c r="AK77" s="551"/>
      <c r="AL77" s="551"/>
      <c r="AM77" s="551"/>
      <c r="AN77" s="551"/>
      <c r="AO77" s="551"/>
      <c r="AP77" s="551"/>
      <c r="AQ77" s="551"/>
      <c r="AR77" s="551"/>
      <c r="AS77" s="551"/>
      <c r="AT77" s="551"/>
      <c r="AU77" s="552"/>
      <c r="AV77" s="15"/>
      <c r="AW77" s="550" t="s">
        <v>7</v>
      </c>
      <c r="AX77" s="551"/>
      <c r="AY77" s="551"/>
      <c r="AZ77" s="551"/>
      <c r="BA77" s="551"/>
      <c r="BB77" s="551"/>
      <c r="BC77" s="551"/>
      <c r="BD77" s="551"/>
      <c r="BE77" s="551"/>
      <c r="BF77" s="551"/>
      <c r="BG77" s="551"/>
      <c r="BH77" s="551"/>
      <c r="BI77" s="551"/>
      <c r="BJ77" s="551"/>
      <c r="BK77" s="551"/>
      <c r="BL77" s="551"/>
      <c r="BM77" s="551"/>
      <c r="BN77" s="551"/>
      <c r="BO77" s="551"/>
      <c r="BP77" s="551"/>
      <c r="BQ77" s="551"/>
      <c r="BR77" s="551"/>
      <c r="BS77" s="551"/>
      <c r="BT77" s="551"/>
      <c r="BU77" s="551"/>
      <c r="BV77" s="551"/>
      <c r="BW77" s="552"/>
    </row>
    <row r="78" spans="1:256">
      <c r="A78" s="16"/>
      <c r="B78" s="17" t="s">
        <v>8</v>
      </c>
      <c r="C78" s="549" t="s">
        <v>9</v>
      </c>
      <c r="D78" s="549"/>
      <c r="E78" s="549"/>
      <c r="F78" s="549" t="s">
        <v>10</v>
      </c>
      <c r="G78" s="549"/>
      <c r="H78" s="549"/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ht="60">
      <c r="B79" s="20"/>
      <c r="C79" s="21" t="s">
        <v>11</v>
      </c>
      <c r="D79" s="21" t="s">
        <v>12</v>
      </c>
      <c r="E79" s="21" t="s">
        <v>13</v>
      </c>
      <c r="F79" s="21" t="s">
        <v>11</v>
      </c>
      <c r="G79" s="21" t="s">
        <v>12</v>
      </c>
      <c r="H79" s="21" t="s">
        <v>13</v>
      </c>
      <c r="I79" s="22"/>
      <c r="K79" s="23" t="s">
        <v>14</v>
      </c>
      <c r="L79" s="23" t="s">
        <v>15</v>
      </c>
      <c r="M79" s="23" t="s">
        <v>16</v>
      </c>
      <c r="N79" s="24" t="s">
        <v>17</v>
      </c>
      <c r="O79" s="24" t="s">
        <v>18</v>
      </c>
      <c r="P79" s="24" t="s">
        <v>19</v>
      </c>
      <c r="Q79" s="536" t="s">
        <v>20</v>
      </c>
      <c r="R79" s="536" t="s">
        <v>21</v>
      </c>
      <c r="S79" s="537" t="s">
        <v>3</v>
      </c>
      <c r="T79" s="536" t="s">
        <v>22</v>
      </c>
      <c r="U79" s="536" t="s">
        <v>23</v>
      </c>
      <c r="V79" s="536" t="s">
        <v>24</v>
      </c>
      <c r="W79" s="536" t="s">
        <v>24</v>
      </c>
      <c r="X79" s="25"/>
      <c r="Y79" s="26"/>
      <c r="Z79" s="27" t="s">
        <v>25</v>
      </c>
      <c r="AA79" s="24" t="s">
        <v>26</v>
      </c>
      <c r="AB79" s="6" t="s">
        <v>27</v>
      </c>
      <c r="AC79" s="6" t="s">
        <v>28</v>
      </c>
      <c r="AD79" s="6" t="s">
        <v>29</v>
      </c>
      <c r="AE79" s="24" t="s">
        <v>30</v>
      </c>
      <c r="AF79" s="24" t="s">
        <v>31</v>
      </c>
      <c r="AG79" s="28" t="s">
        <v>32</v>
      </c>
      <c r="AH79" s="28" t="s">
        <v>33</v>
      </c>
      <c r="AI79" s="6" t="s">
        <v>34</v>
      </c>
      <c r="AJ79" s="24" t="s">
        <v>35</v>
      </c>
      <c r="AK79" s="24" t="s">
        <v>36</v>
      </c>
      <c r="AL79" s="24" t="s">
        <v>37</v>
      </c>
      <c r="AM79" s="6" t="s">
        <v>38</v>
      </c>
      <c r="AN79" s="537" t="s">
        <v>39</v>
      </c>
      <c r="AO79" s="24" t="s">
        <v>40</v>
      </c>
      <c r="AP79" s="24" t="s">
        <v>41</v>
      </c>
      <c r="AQ79" s="6" t="s">
        <v>3</v>
      </c>
      <c r="AR79" s="24" t="s">
        <v>42</v>
      </c>
      <c r="AS79" s="24" t="s">
        <v>43</v>
      </c>
      <c r="AT79" s="536" t="s">
        <v>24</v>
      </c>
      <c r="AU79" s="536" t="s">
        <v>24</v>
      </c>
      <c r="AV79" s="25"/>
      <c r="AX79" s="29" t="s">
        <v>44</v>
      </c>
      <c r="AY79" s="29" t="s">
        <v>27</v>
      </c>
      <c r="AZ79" s="30" t="s">
        <v>45</v>
      </c>
      <c r="BA79" s="31" t="s">
        <v>46</v>
      </c>
      <c r="BC79" s="6" t="s">
        <v>47</v>
      </c>
      <c r="BD79" s="6" t="s">
        <v>48</v>
      </c>
      <c r="BE79" s="6" t="s">
        <v>49</v>
      </c>
      <c r="BF79" s="6" t="s">
        <v>50</v>
      </c>
      <c r="BG79" s="6" t="s">
        <v>51</v>
      </c>
      <c r="BH79" s="6" t="s">
        <v>52</v>
      </c>
      <c r="BI79" s="6" t="s">
        <v>53</v>
      </c>
      <c r="BJ79" s="6" t="s">
        <v>54</v>
      </c>
      <c r="BK79" s="6" t="s">
        <v>55</v>
      </c>
      <c r="BL79" s="6" t="s">
        <v>56</v>
      </c>
      <c r="BM79" s="32" t="s">
        <v>57</v>
      </c>
      <c r="BN79" s="32" t="s">
        <v>58</v>
      </c>
      <c r="BO79" s="32" t="s">
        <v>59</v>
      </c>
      <c r="BP79" s="32" t="s">
        <v>60</v>
      </c>
      <c r="BQ79" s="32" t="s">
        <v>61</v>
      </c>
      <c r="BR79" s="33"/>
      <c r="BS79" s="24" t="s">
        <v>62</v>
      </c>
      <c r="BT79" s="24" t="s">
        <v>63</v>
      </c>
      <c r="BU79" s="536" t="s">
        <v>64</v>
      </c>
      <c r="BV79" s="536" t="s">
        <v>65</v>
      </c>
      <c r="BW79" s="536" t="s">
        <v>66</v>
      </c>
    </row>
    <row r="80" spans="1:256">
      <c r="A80" s="8"/>
      <c r="B80" s="34" t="s">
        <v>67</v>
      </c>
      <c r="C80" s="35"/>
      <c r="D80" s="36">
        <f>E80-C80</f>
        <v>0</v>
      </c>
      <c r="E80" s="37"/>
      <c r="F80" s="35"/>
      <c r="G80" s="36">
        <f>H80-F80</f>
        <v>0</v>
      </c>
      <c r="H80" s="37"/>
      <c r="I80" s="38"/>
      <c r="K80" s="39" t="e">
        <f>(C80/E80)/(F80/H80)</f>
        <v>#DIV/0!</v>
      </c>
      <c r="L80" s="40" t="e">
        <f>(D80/(C80*E80)+(G80/(F80*H80)))</f>
        <v>#DIV/0!</v>
      </c>
      <c r="M80" s="41" t="e">
        <f>1/L80</f>
        <v>#DIV/0!</v>
      </c>
      <c r="N80" s="42" t="e">
        <f>LN(K80)</f>
        <v>#DIV/0!</v>
      </c>
      <c r="O80" s="42" t="e">
        <f>M80*N80</f>
        <v>#DIV/0!</v>
      </c>
      <c r="P80" s="42" t="e">
        <f>LN(K80)</f>
        <v>#DIV/0!</v>
      </c>
      <c r="Q80" s="116" t="e">
        <f>K80</f>
        <v>#DIV/0!</v>
      </c>
      <c r="R80" s="44" t="e">
        <f>SQRT(1/M80)</f>
        <v>#DIV/0!</v>
      </c>
      <c r="S80" s="45">
        <f>$H$2</f>
        <v>1.9599639845400536</v>
      </c>
      <c r="T80" s="46" t="e">
        <f>P80-(R80*S80)</f>
        <v>#DIV/0!</v>
      </c>
      <c r="U80" s="46" t="e">
        <f>P80+(R80*S80)</f>
        <v>#DIV/0!</v>
      </c>
      <c r="V80" s="47" t="e">
        <f>EXP(T80)</f>
        <v>#DIV/0!</v>
      </c>
      <c r="W80" s="48" t="e">
        <f>EXP(U80)</f>
        <v>#DIV/0!</v>
      </c>
      <c r="X80" s="49"/>
      <c r="Z80" s="50" t="e">
        <f>(N80-P95)^2</f>
        <v>#DIV/0!</v>
      </c>
      <c r="AA80" s="51" t="e">
        <f>M80*Z80</f>
        <v>#DIV/0!</v>
      </c>
      <c r="AB80" s="5">
        <v>1</v>
      </c>
      <c r="AC80" s="33"/>
      <c r="AD80" s="33"/>
      <c r="AE80" s="41" t="e">
        <f>M80^2</f>
        <v>#DIV/0!</v>
      </c>
      <c r="AF80" s="52"/>
      <c r="AG80" s="53" t="e">
        <f>AG95</f>
        <v>#DIV/0!</v>
      </c>
      <c r="AH80" s="53" t="e">
        <f>AH95</f>
        <v>#DIV/0!</v>
      </c>
      <c r="AI80" s="51" t="e">
        <f>1/M80</f>
        <v>#DIV/0!</v>
      </c>
      <c r="AJ80" s="54" t="e">
        <f>1/(AH80+AI80)</f>
        <v>#DIV/0!</v>
      </c>
      <c r="AK80" s="55" t="e">
        <f>AJ80/AJ95</f>
        <v>#DIV/0!</v>
      </c>
      <c r="AL80" s="56" t="e">
        <f>AJ80*N80</f>
        <v>#DIV/0!</v>
      </c>
      <c r="AM80" s="56" t="e">
        <f>AL80/AJ80</f>
        <v>#DIV/0!</v>
      </c>
      <c r="AN80" s="48" t="e">
        <f>EXP(AM80)</f>
        <v>#DIV/0!</v>
      </c>
      <c r="AO80" s="57" t="e">
        <f>1/AJ80</f>
        <v>#DIV/0!</v>
      </c>
      <c r="AP80" s="48" t="e">
        <f>SQRT(AO80)</f>
        <v>#DIV/0!</v>
      </c>
      <c r="AQ80" s="45">
        <f>$H$2</f>
        <v>1.9599639845400536</v>
      </c>
      <c r="AR80" s="46" t="e">
        <f>AM80-(AQ80*AP80)</f>
        <v>#DIV/0!</v>
      </c>
      <c r="AS80" s="46" t="e">
        <f>AM80+(1.96*AP80)</f>
        <v>#DIV/0!</v>
      </c>
      <c r="AT80" s="58" t="e">
        <f>EXP(AR80)</f>
        <v>#DIV/0!</v>
      </c>
      <c r="AU80" s="58" t="e">
        <f>EXP(AS80)</f>
        <v>#DIV/0!</v>
      </c>
      <c r="AV80" s="22"/>
      <c r="AX80" s="59"/>
      <c r="AY80" s="59">
        <v>1</v>
      </c>
      <c r="AZ80" s="60"/>
      <c r="BA80" s="60"/>
      <c r="BC80" s="33"/>
      <c r="BD80" s="33"/>
      <c r="BE80" s="5"/>
      <c r="BF80" s="5"/>
      <c r="BG80" s="5"/>
      <c r="BH80" s="5"/>
      <c r="BI80" s="5"/>
      <c r="BJ80" s="5"/>
      <c r="BK80" s="5"/>
      <c r="BL80" s="5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</row>
    <row r="81" spans="1:75">
      <c r="A81" s="8"/>
      <c r="B81" s="34" t="s">
        <v>68</v>
      </c>
      <c r="C81" s="35"/>
      <c r="D81" s="36">
        <f t="shared" ref="D81:D94" si="84">E81-C81</f>
        <v>0</v>
      </c>
      <c r="E81" s="37"/>
      <c r="F81" s="35"/>
      <c r="G81" s="36">
        <f t="shared" ref="G81:G94" si="85">H81-F81</f>
        <v>0</v>
      </c>
      <c r="H81" s="37"/>
      <c r="I81" s="38"/>
      <c r="K81" s="39" t="e">
        <f t="shared" ref="K81:K94" si="86">(C81/E81)/(F81/H81)</f>
        <v>#DIV/0!</v>
      </c>
      <c r="L81" s="40" t="e">
        <f t="shared" ref="L81:L93" si="87">(D81/(C81*E81)+(G81/(F81*H81)))</f>
        <v>#DIV/0!</v>
      </c>
      <c r="M81" s="41" t="e">
        <f t="shared" ref="M81:M94" si="88">1/L81</f>
        <v>#DIV/0!</v>
      </c>
      <c r="N81" s="42" t="e">
        <f t="shared" ref="N81:N94" si="89">LN(K81)</f>
        <v>#DIV/0!</v>
      </c>
      <c r="O81" s="42" t="e">
        <f t="shared" ref="O81:O94" si="90">M81*N81</f>
        <v>#DIV/0!</v>
      </c>
      <c r="P81" s="42" t="e">
        <f t="shared" ref="P81:P94" si="91">LN(K81)</f>
        <v>#DIV/0!</v>
      </c>
      <c r="Q81" s="116" t="e">
        <f t="shared" ref="Q81:Q94" si="92">K81</f>
        <v>#DIV/0!</v>
      </c>
      <c r="R81" s="44" t="e">
        <f t="shared" ref="R81:R94" si="93">SQRT(1/M81)</f>
        <v>#DIV/0!</v>
      </c>
      <c r="S81" s="45">
        <f t="shared" ref="S81:S95" si="94">$H$2</f>
        <v>1.9599639845400536</v>
      </c>
      <c r="T81" s="46" t="e">
        <f t="shared" ref="T81:T94" si="95">P81-(R81*S81)</f>
        <v>#DIV/0!</v>
      </c>
      <c r="U81" s="46" t="e">
        <f t="shared" ref="U81:U94" si="96">P81+(R81*S81)</f>
        <v>#DIV/0!</v>
      </c>
      <c r="V81" s="47" t="e">
        <f t="shared" ref="V81:W94" si="97">EXP(T81)</f>
        <v>#DIV/0!</v>
      </c>
      <c r="W81" s="48" t="e">
        <f t="shared" si="97"/>
        <v>#DIV/0!</v>
      </c>
      <c r="X81" s="49"/>
      <c r="Z81" s="50" t="e">
        <f>(N81-P394)^2</f>
        <v>#DIV/0!</v>
      </c>
      <c r="AA81" s="51" t="e">
        <f t="shared" ref="AA81:AA94" si="98">M81*Z81</f>
        <v>#DIV/0!</v>
      </c>
      <c r="AB81" s="5">
        <v>1</v>
      </c>
      <c r="AC81" s="33"/>
      <c r="AD81" s="33"/>
      <c r="AE81" s="41" t="e">
        <f t="shared" ref="AE81:AE94" si="99">M81^2</f>
        <v>#DIV/0!</v>
      </c>
      <c r="AF81" s="52"/>
      <c r="AG81" s="53" t="e">
        <f>AG95</f>
        <v>#DIV/0!</v>
      </c>
      <c r="AH81" s="53" t="e">
        <f>AH95</f>
        <v>#DIV/0!</v>
      </c>
      <c r="AI81" s="51" t="e">
        <f t="shared" ref="AI81:AI94" si="100">1/M81</f>
        <v>#DIV/0!</v>
      </c>
      <c r="AJ81" s="54" t="e">
        <f t="shared" ref="AJ81:AJ94" si="101">1/(AH81+AI81)</f>
        <v>#DIV/0!</v>
      </c>
      <c r="AK81" s="55" t="e">
        <f>AJ81/AJ95</f>
        <v>#DIV/0!</v>
      </c>
      <c r="AL81" s="56" t="e">
        <f t="shared" ref="AL81:AL94" si="102">AJ81*N81</f>
        <v>#DIV/0!</v>
      </c>
      <c r="AM81" s="56" t="e">
        <f t="shared" ref="AM81:AM94" si="103">AL81/AJ81</f>
        <v>#DIV/0!</v>
      </c>
      <c r="AN81" s="48" t="e">
        <f t="shared" ref="AN81:AN94" si="104">EXP(AM81)</f>
        <v>#DIV/0!</v>
      </c>
      <c r="AO81" s="57" t="e">
        <f t="shared" ref="AO81:AO94" si="105">1/AJ81</f>
        <v>#DIV/0!</v>
      </c>
      <c r="AP81" s="48" t="e">
        <f t="shared" ref="AP81:AP94" si="106">SQRT(AO81)</f>
        <v>#DIV/0!</v>
      </c>
      <c r="AQ81" s="45">
        <f t="shared" ref="AQ81:AQ95" si="107">$H$2</f>
        <v>1.9599639845400536</v>
      </c>
      <c r="AR81" s="46" t="e">
        <f t="shared" ref="AR81:AR94" si="108">AM81-(AQ81*AP81)</f>
        <v>#DIV/0!</v>
      </c>
      <c r="AS81" s="46" t="e">
        <f t="shared" ref="AS81:AS94" si="109">AM81+(1.96*AP81)</f>
        <v>#DIV/0!</v>
      </c>
      <c r="AT81" s="58" t="e">
        <f t="shared" ref="AT81:AU94" si="110">EXP(AR81)</f>
        <v>#DIV/0!</v>
      </c>
      <c r="AU81" s="58" t="e">
        <f t="shared" si="110"/>
        <v>#DIV/0!</v>
      </c>
      <c r="AV81" s="22"/>
      <c r="AX81" s="59"/>
      <c r="AY81" s="59">
        <v>1</v>
      </c>
      <c r="AZ81" s="60"/>
      <c r="BA81" s="60"/>
      <c r="BC81" s="33"/>
      <c r="BD81" s="33"/>
      <c r="BE81" s="5"/>
      <c r="BF81" s="5"/>
      <c r="BG81" s="5"/>
      <c r="BH81" s="5"/>
      <c r="BI81" s="5"/>
      <c r="BJ81" s="5"/>
      <c r="BK81" s="5"/>
      <c r="BL81" s="5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</row>
    <row r="82" spans="1:75">
      <c r="A82" s="8"/>
      <c r="B82" s="34" t="s">
        <v>69</v>
      </c>
      <c r="C82" s="35"/>
      <c r="D82" s="36">
        <f t="shared" si="84"/>
        <v>0</v>
      </c>
      <c r="E82" s="37"/>
      <c r="F82" s="35"/>
      <c r="G82" s="36">
        <f t="shared" si="85"/>
        <v>0</v>
      </c>
      <c r="H82" s="37"/>
      <c r="I82" s="38"/>
      <c r="K82" s="39" t="e">
        <f t="shared" si="86"/>
        <v>#DIV/0!</v>
      </c>
      <c r="L82" s="40" t="e">
        <f t="shared" si="87"/>
        <v>#DIV/0!</v>
      </c>
      <c r="M82" s="41" t="e">
        <f t="shared" si="88"/>
        <v>#DIV/0!</v>
      </c>
      <c r="N82" s="42" t="e">
        <f t="shared" si="89"/>
        <v>#DIV/0!</v>
      </c>
      <c r="O82" s="42" t="e">
        <f t="shared" si="90"/>
        <v>#DIV/0!</v>
      </c>
      <c r="P82" s="42" t="e">
        <f t="shared" si="91"/>
        <v>#DIV/0!</v>
      </c>
      <c r="Q82" s="116" t="e">
        <f t="shared" si="92"/>
        <v>#DIV/0!</v>
      </c>
      <c r="R82" s="44" t="e">
        <f t="shared" si="93"/>
        <v>#DIV/0!</v>
      </c>
      <c r="S82" s="45">
        <f t="shared" si="94"/>
        <v>1.9599639845400536</v>
      </c>
      <c r="T82" s="46" t="e">
        <f t="shared" si="95"/>
        <v>#DIV/0!</v>
      </c>
      <c r="U82" s="46" t="e">
        <f t="shared" si="96"/>
        <v>#DIV/0!</v>
      </c>
      <c r="V82" s="47" t="e">
        <f t="shared" si="97"/>
        <v>#DIV/0!</v>
      </c>
      <c r="W82" s="48" t="e">
        <f t="shared" si="97"/>
        <v>#DIV/0!</v>
      </c>
      <c r="X82" s="49"/>
      <c r="Z82" s="50" t="e">
        <f>(N82-P95)^2</f>
        <v>#DIV/0!</v>
      </c>
      <c r="AA82" s="51" t="e">
        <f t="shared" si="98"/>
        <v>#DIV/0!</v>
      </c>
      <c r="AB82" s="5">
        <v>1</v>
      </c>
      <c r="AC82" s="33"/>
      <c r="AD82" s="33"/>
      <c r="AE82" s="41" t="e">
        <f t="shared" si="99"/>
        <v>#DIV/0!</v>
      </c>
      <c r="AF82" s="52"/>
      <c r="AG82" s="53" t="e">
        <f>AG95</f>
        <v>#DIV/0!</v>
      </c>
      <c r="AH82" s="53" t="e">
        <f>AH95</f>
        <v>#DIV/0!</v>
      </c>
      <c r="AI82" s="51" t="e">
        <f t="shared" si="100"/>
        <v>#DIV/0!</v>
      </c>
      <c r="AJ82" s="54" t="e">
        <f t="shared" si="101"/>
        <v>#DIV/0!</v>
      </c>
      <c r="AK82" s="55" t="e">
        <f>AJ82/AJ95</f>
        <v>#DIV/0!</v>
      </c>
      <c r="AL82" s="56" t="e">
        <f t="shared" si="102"/>
        <v>#DIV/0!</v>
      </c>
      <c r="AM82" s="56" t="e">
        <f t="shared" si="103"/>
        <v>#DIV/0!</v>
      </c>
      <c r="AN82" s="48" t="e">
        <f t="shared" si="104"/>
        <v>#DIV/0!</v>
      </c>
      <c r="AO82" s="57" t="e">
        <f t="shared" si="105"/>
        <v>#DIV/0!</v>
      </c>
      <c r="AP82" s="48" t="e">
        <f t="shared" si="106"/>
        <v>#DIV/0!</v>
      </c>
      <c r="AQ82" s="45">
        <f t="shared" si="107"/>
        <v>1.9599639845400536</v>
      </c>
      <c r="AR82" s="46" t="e">
        <f t="shared" si="108"/>
        <v>#DIV/0!</v>
      </c>
      <c r="AS82" s="46" t="e">
        <f t="shared" si="109"/>
        <v>#DIV/0!</v>
      </c>
      <c r="AT82" s="58" t="e">
        <f t="shared" si="110"/>
        <v>#DIV/0!</v>
      </c>
      <c r="AU82" s="58" t="e">
        <f t="shared" si="110"/>
        <v>#DIV/0!</v>
      </c>
      <c r="AV82" s="22"/>
      <c r="AX82" s="59"/>
      <c r="AY82" s="59">
        <v>1</v>
      </c>
      <c r="AZ82" s="60"/>
      <c r="BA82" s="60"/>
      <c r="BC82" s="33"/>
      <c r="BD82" s="33"/>
      <c r="BE82" s="5"/>
      <c r="BF82" s="5"/>
      <c r="BG82" s="5"/>
      <c r="BH82" s="5"/>
      <c r="BI82" s="5"/>
      <c r="BJ82" s="5"/>
      <c r="BK82" s="5"/>
      <c r="BL82" s="5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</row>
    <row r="83" spans="1:75">
      <c r="A83" s="8"/>
      <c r="B83" s="34" t="s">
        <v>70</v>
      </c>
      <c r="C83" s="35"/>
      <c r="D83" s="36">
        <f t="shared" si="84"/>
        <v>0</v>
      </c>
      <c r="E83" s="37"/>
      <c r="F83" s="35"/>
      <c r="G83" s="36">
        <f t="shared" si="85"/>
        <v>0</v>
      </c>
      <c r="H83" s="37"/>
      <c r="I83" s="38"/>
      <c r="K83" s="39" t="e">
        <f t="shared" si="86"/>
        <v>#DIV/0!</v>
      </c>
      <c r="L83" s="40" t="e">
        <f t="shared" si="87"/>
        <v>#DIV/0!</v>
      </c>
      <c r="M83" s="41" t="e">
        <f t="shared" si="88"/>
        <v>#DIV/0!</v>
      </c>
      <c r="N83" s="42" t="e">
        <f t="shared" si="89"/>
        <v>#DIV/0!</v>
      </c>
      <c r="O83" s="42" t="e">
        <f t="shared" si="90"/>
        <v>#DIV/0!</v>
      </c>
      <c r="P83" s="42" t="e">
        <f t="shared" si="91"/>
        <v>#DIV/0!</v>
      </c>
      <c r="Q83" s="116" t="e">
        <f t="shared" si="92"/>
        <v>#DIV/0!</v>
      </c>
      <c r="R83" s="44" t="e">
        <f t="shared" si="93"/>
        <v>#DIV/0!</v>
      </c>
      <c r="S83" s="45">
        <f t="shared" si="94"/>
        <v>1.9599639845400536</v>
      </c>
      <c r="T83" s="46" t="e">
        <f t="shared" si="95"/>
        <v>#DIV/0!</v>
      </c>
      <c r="U83" s="46" t="e">
        <f t="shared" si="96"/>
        <v>#DIV/0!</v>
      </c>
      <c r="V83" s="47" t="e">
        <f t="shared" si="97"/>
        <v>#DIV/0!</v>
      </c>
      <c r="W83" s="48" t="e">
        <f t="shared" si="97"/>
        <v>#DIV/0!</v>
      </c>
      <c r="X83" s="49"/>
      <c r="Z83" s="50" t="e">
        <f>(N83-P95)^2</f>
        <v>#DIV/0!</v>
      </c>
      <c r="AA83" s="51" t="e">
        <f t="shared" si="98"/>
        <v>#DIV/0!</v>
      </c>
      <c r="AB83" s="5">
        <v>1</v>
      </c>
      <c r="AC83" s="33"/>
      <c r="AD83" s="33"/>
      <c r="AE83" s="41" t="e">
        <f t="shared" si="99"/>
        <v>#DIV/0!</v>
      </c>
      <c r="AF83" s="52"/>
      <c r="AG83" s="53" t="e">
        <f>AG95</f>
        <v>#DIV/0!</v>
      </c>
      <c r="AH83" s="53" t="e">
        <f>AH95</f>
        <v>#DIV/0!</v>
      </c>
      <c r="AI83" s="51" t="e">
        <f t="shared" si="100"/>
        <v>#DIV/0!</v>
      </c>
      <c r="AJ83" s="54" t="e">
        <f t="shared" si="101"/>
        <v>#DIV/0!</v>
      </c>
      <c r="AK83" s="55" t="e">
        <f>AJ83/AJ95</f>
        <v>#DIV/0!</v>
      </c>
      <c r="AL83" s="56" t="e">
        <f t="shared" si="102"/>
        <v>#DIV/0!</v>
      </c>
      <c r="AM83" s="56" t="e">
        <f t="shared" si="103"/>
        <v>#DIV/0!</v>
      </c>
      <c r="AN83" s="48" t="e">
        <f t="shared" si="104"/>
        <v>#DIV/0!</v>
      </c>
      <c r="AO83" s="57" t="e">
        <f t="shared" si="105"/>
        <v>#DIV/0!</v>
      </c>
      <c r="AP83" s="48" t="e">
        <f t="shared" si="106"/>
        <v>#DIV/0!</v>
      </c>
      <c r="AQ83" s="45">
        <f t="shared" si="107"/>
        <v>1.9599639845400536</v>
      </c>
      <c r="AR83" s="46" t="e">
        <f t="shared" si="108"/>
        <v>#DIV/0!</v>
      </c>
      <c r="AS83" s="46" t="e">
        <f t="shared" si="109"/>
        <v>#DIV/0!</v>
      </c>
      <c r="AT83" s="58" t="e">
        <f t="shared" si="110"/>
        <v>#DIV/0!</v>
      </c>
      <c r="AU83" s="58" t="e">
        <f t="shared" si="110"/>
        <v>#DIV/0!</v>
      </c>
      <c r="AV83" s="22"/>
      <c r="AX83" s="59"/>
      <c r="AY83" s="59">
        <v>1</v>
      </c>
      <c r="AZ83" s="60"/>
      <c r="BA83" s="60"/>
      <c r="BC83" s="33"/>
      <c r="BD83" s="33"/>
      <c r="BE83" s="5"/>
      <c r="BF83" s="5"/>
      <c r="BG83" s="5"/>
      <c r="BH83" s="5"/>
      <c r="BI83" s="5"/>
      <c r="BJ83" s="5"/>
      <c r="BK83" s="5"/>
      <c r="BL83" s="5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</row>
    <row r="84" spans="1:75">
      <c r="A84" s="8"/>
      <c r="B84" s="34" t="s">
        <v>71</v>
      </c>
      <c r="C84" s="35"/>
      <c r="D84" s="36">
        <f t="shared" si="84"/>
        <v>0</v>
      </c>
      <c r="E84" s="37"/>
      <c r="F84" s="35"/>
      <c r="G84" s="36">
        <f t="shared" si="85"/>
        <v>0</v>
      </c>
      <c r="H84" s="37"/>
      <c r="I84" s="38"/>
      <c r="K84" s="39" t="e">
        <f t="shared" si="86"/>
        <v>#DIV/0!</v>
      </c>
      <c r="L84" s="40" t="e">
        <f t="shared" si="87"/>
        <v>#DIV/0!</v>
      </c>
      <c r="M84" s="41" t="e">
        <f t="shared" si="88"/>
        <v>#DIV/0!</v>
      </c>
      <c r="N84" s="42" t="e">
        <f t="shared" si="89"/>
        <v>#DIV/0!</v>
      </c>
      <c r="O84" s="42" t="e">
        <f t="shared" si="90"/>
        <v>#DIV/0!</v>
      </c>
      <c r="P84" s="42" t="e">
        <f t="shared" si="91"/>
        <v>#DIV/0!</v>
      </c>
      <c r="Q84" s="116" t="e">
        <f t="shared" si="92"/>
        <v>#DIV/0!</v>
      </c>
      <c r="R84" s="44" t="e">
        <f t="shared" si="93"/>
        <v>#DIV/0!</v>
      </c>
      <c r="S84" s="45">
        <f t="shared" si="94"/>
        <v>1.9599639845400536</v>
      </c>
      <c r="T84" s="46" t="e">
        <f t="shared" si="95"/>
        <v>#DIV/0!</v>
      </c>
      <c r="U84" s="46" t="e">
        <f t="shared" si="96"/>
        <v>#DIV/0!</v>
      </c>
      <c r="V84" s="47" t="e">
        <f t="shared" si="97"/>
        <v>#DIV/0!</v>
      </c>
      <c r="W84" s="48" t="e">
        <f t="shared" si="97"/>
        <v>#DIV/0!</v>
      </c>
      <c r="X84" s="49"/>
      <c r="Z84" s="50" t="e">
        <f>(N84-P95)^2</f>
        <v>#DIV/0!</v>
      </c>
      <c r="AA84" s="51" t="e">
        <f t="shared" si="98"/>
        <v>#DIV/0!</v>
      </c>
      <c r="AB84" s="5">
        <v>1</v>
      </c>
      <c r="AC84" s="33"/>
      <c r="AD84" s="33"/>
      <c r="AE84" s="41" t="e">
        <f t="shared" si="99"/>
        <v>#DIV/0!</v>
      </c>
      <c r="AF84" s="52"/>
      <c r="AG84" s="53" t="e">
        <f>AG95</f>
        <v>#DIV/0!</v>
      </c>
      <c r="AH84" s="53" t="e">
        <f>AH95</f>
        <v>#DIV/0!</v>
      </c>
      <c r="AI84" s="51" t="e">
        <f t="shared" si="100"/>
        <v>#DIV/0!</v>
      </c>
      <c r="AJ84" s="54" t="e">
        <f t="shared" si="101"/>
        <v>#DIV/0!</v>
      </c>
      <c r="AK84" s="55" t="e">
        <f>AJ84/AJ95</f>
        <v>#DIV/0!</v>
      </c>
      <c r="AL84" s="56" t="e">
        <f t="shared" si="102"/>
        <v>#DIV/0!</v>
      </c>
      <c r="AM84" s="56" t="e">
        <f t="shared" si="103"/>
        <v>#DIV/0!</v>
      </c>
      <c r="AN84" s="48" t="e">
        <f t="shared" si="104"/>
        <v>#DIV/0!</v>
      </c>
      <c r="AO84" s="57" t="e">
        <f t="shared" si="105"/>
        <v>#DIV/0!</v>
      </c>
      <c r="AP84" s="48" t="e">
        <f t="shared" si="106"/>
        <v>#DIV/0!</v>
      </c>
      <c r="AQ84" s="45">
        <f t="shared" si="107"/>
        <v>1.9599639845400536</v>
      </c>
      <c r="AR84" s="46" t="e">
        <f t="shared" si="108"/>
        <v>#DIV/0!</v>
      </c>
      <c r="AS84" s="46" t="e">
        <f t="shared" si="109"/>
        <v>#DIV/0!</v>
      </c>
      <c r="AT84" s="58" t="e">
        <f t="shared" si="110"/>
        <v>#DIV/0!</v>
      </c>
      <c r="AU84" s="58" t="e">
        <f t="shared" si="110"/>
        <v>#DIV/0!</v>
      </c>
      <c r="AV84" s="22"/>
      <c r="AX84" s="59"/>
      <c r="AY84" s="59">
        <v>1</v>
      </c>
      <c r="AZ84" s="60"/>
      <c r="BA84" s="60"/>
      <c r="BC84" s="33"/>
      <c r="BD84" s="33"/>
      <c r="BE84" s="5"/>
      <c r="BF84" s="5"/>
      <c r="BG84" s="5"/>
      <c r="BH84" s="5"/>
      <c r="BI84" s="5"/>
      <c r="BJ84" s="5"/>
      <c r="BK84" s="5"/>
      <c r="BL84" s="5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</row>
    <row r="85" spans="1:75">
      <c r="A85" s="8"/>
      <c r="B85" s="34" t="s">
        <v>72</v>
      </c>
      <c r="C85" s="35"/>
      <c r="D85" s="36">
        <f t="shared" si="84"/>
        <v>0</v>
      </c>
      <c r="E85" s="37"/>
      <c r="F85" s="35"/>
      <c r="G85" s="36">
        <f t="shared" si="85"/>
        <v>0</v>
      </c>
      <c r="H85" s="37"/>
      <c r="I85" s="38"/>
      <c r="K85" s="39" t="e">
        <f t="shared" si="86"/>
        <v>#DIV/0!</v>
      </c>
      <c r="L85" s="40" t="e">
        <f t="shared" si="87"/>
        <v>#DIV/0!</v>
      </c>
      <c r="M85" s="41" t="e">
        <f t="shared" si="88"/>
        <v>#DIV/0!</v>
      </c>
      <c r="N85" s="42" t="e">
        <f t="shared" si="89"/>
        <v>#DIV/0!</v>
      </c>
      <c r="O85" s="42" t="e">
        <f t="shared" si="90"/>
        <v>#DIV/0!</v>
      </c>
      <c r="P85" s="42" t="e">
        <f t="shared" si="91"/>
        <v>#DIV/0!</v>
      </c>
      <c r="Q85" s="116" t="e">
        <f t="shared" si="92"/>
        <v>#DIV/0!</v>
      </c>
      <c r="R85" s="44" t="e">
        <f t="shared" si="93"/>
        <v>#DIV/0!</v>
      </c>
      <c r="S85" s="45">
        <f t="shared" si="94"/>
        <v>1.9599639845400536</v>
      </c>
      <c r="T85" s="46" t="e">
        <f t="shared" si="95"/>
        <v>#DIV/0!</v>
      </c>
      <c r="U85" s="46" t="e">
        <f t="shared" si="96"/>
        <v>#DIV/0!</v>
      </c>
      <c r="V85" s="47" t="e">
        <f t="shared" si="97"/>
        <v>#DIV/0!</v>
      </c>
      <c r="W85" s="48" t="e">
        <f t="shared" si="97"/>
        <v>#DIV/0!</v>
      </c>
      <c r="X85" s="49"/>
      <c r="Z85" s="50" t="e">
        <f>(N85-P95)^2</f>
        <v>#DIV/0!</v>
      </c>
      <c r="AA85" s="51" t="e">
        <f t="shared" si="98"/>
        <v>#DIV/0!</v>
      </c>
      <c r="AB85" s="5">
        <v>1</v>
      </c>
      <c r="AC85" s="33"/>
      <c r="AD85" s="33"/>
      <c r="AE85" s="41" t="e">
        <f t="shared" si="99"/>
        <v>#DIV/0!</v>
      </c>
      <c r="AF85" s="52"/>
      <c r="AG85" s="53" t="e">
        <f>AG95</f>
        <v>#DIV/0!</v>
      </c>
      <c r="AH85" s="53" t="e">
        <f>AH95</f>
        <v>#DIV/0!</v>
      </c>
      <c r="AI85" s="51" t="e">
        <f t="shared" si="100"/>
        <v>#DIV/0!</v>
      </c>
      <c r="AJ85" s="54" t="e">
        <f t="shared" si="101"/>
        <v>#DIV/0!</v>
      </c>
      <c r="AK85" s="55" t="e">
        <f>AJ85/AJ95</f>
        <v>#DIV/0!</v>
      </c>
      <c r="AL85" s="56" t="e">
        <f t="shared" si="102"/>
        <v>#DIV/0!</v>
      </c>
      <c r="AM85" s="56" t="e">
        <f t="shared" si="103"/>
        <v>#DIV/0!</v>
      </c>
      <c r="AN85" s="48" t="e">
        <f t="shared" si="104"/>
        <v>#DIV/0!</v>
      </c>
      <c r="AO85" s="57" t="e">
        <f t="shared" si="105"/>
        <v>#DIV/0!</v>
      </c>
      <c r="AP85" s="48" t="e">
        <f t="shared" si="106"/>
        <v>#DIV/0!</v>
      </c>
      <c r="AQ85" s="45">
        <f t="shared" si="107"/>
        <v>1.9599639845400536</v>
      </c>
      <c r="AR85" s="46" t="e">
        <f t="shared" si="108"/>
        <v>#DIV/0!</v>
      </c>
      <c r="AS85" s="46" t="e">
        <f t="shared" si="109"/>
        <v>#DIV/0!</v>
      </c>
      <c r="AT85" s="58" t="e">
        <f t="shared" si="110"/>
        <v>#DIV/0!</v>
      </c>
      <c r="AU85" s="58" t="e">
        <f t="shared" si="110"/>
        <v>#DIV/0!</v>
      </c>
      <c r="AV85" s="22"/>
      <c r="AX85" s="59"/>
      <c r="AY85" s="59">
        <v>1</v>
      </c>
      <c r="AZ85" s="60"/>
      <c r="BA85" s="60"/>
      <c r="BC85" s="33"/>
      <c r="BD85" s="33"/>
      <c r="BE85" s="5"/>
      <c r="BF85" s="5"/>
      <c r="BG85" s="5"/>
      <c r="BH85" s="5"/>
      <c r="BI85" s="5"/>
      <c r="BJ85" s="5"/>
      <c r="BK85" s="5"/>
      <c r="BL85" s="5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</row>
    <row r="86" spans="1:75">
      <c r="A86" s="8"/>
      <c r="B86" s="34" t="s">
        <v>73</v>
      </c>
      <c r="C86" s="35"/>
      <c r="D86" s="36">
        <f t="shared" si="84"/>
        <v>0</v>
      </c>
      <c r="E86" s="37"/>
      <c r="F86" s="35"/>
      <c r="G86" s="36">
        <f t="shared" si="85"/>
        <v>0</v>
      </c>
      <c r="H86" s="37"/>
      <c r="I86" s="38"/>
      <c r="K86" s="39" t="e">
        <f t="shared" si="86"/>
        <v>#DIV/0!</v>
      </c>
      <c r="L86" s="40" t="e">
        <f t="shared" si="87"/>
        <v>#DIV/0!</v>
      </c>
      <c r="M86" s="41" t="e">
        <f t="shared" si="88"/>
        <v>#DIV/0!</v>
      </c>
      <c r="N86" s="42" t="e">
        <f t="shared" si="89"/>
        <v>#DIV/0!</v>
      </c>
      <c r="O86" s="42" t="e">
        <f t="shared" si="90"/>
        <v>#DIV/0!</v>
      </c>
      <c r="P86" s="42" t="e">
        <f t="shared" si="91"/>
        <v>#DIV/0!</v>
      </c>
      <c r="Q86" s="116" t="e">
        <f t="shared" si="92"/>
        <v>#DIV/0!</v>
      </c>
      <c r="R86" s="44" t="e">
        <f t="shared" si="93"/>
        <v>#DIV/0!</v>
      </c>
      <c r="S86" s="45">
        <f t="shared" si="94"/>
        <v>1.9599639845400536</v>
      </c>
      <c r="T86" s="46" t="e">
        <f t="shared" si="95"/>
        <v>#DIV/0!</v>
      </c>
      <c r="U86" s="46" t="e">
        <f t="shared" si="96"/>
        <v>#DIV/0!</v>
      </c>
      <c r="V86" s="47" t="e">
        <f t="shared" si="97"/>
        <v>#DIV/0!</v>
      </c>
      <c r="W86" s="48" t="e">
        <f t="shared" si="97"/>
        <v>#DIV/0!</v>
      </c>
      <c r="X86" s="49"/>
      <c r="Z86" s="50" t="e">
        <f>(N86-P95)^2</f>
        <v>#DIV/0!</v>
      </c>
      <c r="AA86" s="51" t="e">
        <f t="shared" si="98"/>
        <v>#DIV/0!</v>
      </c>
      <c r="AB86" s="5">
        <v>1</v>
      </c>
      <c r="AC86" s="33"/>
      <c r="AD86" s="33"/>
      <c r="AE86" s="41" t="e">
        <f t="shared" si="99"/>
        <v>#DIV/0!</v>
      </c>
      <c r="AF86" s="52"/>
      <c r="AG86" s="53" t="e">
        <f>AG95</f>
        <v>#DIV/0!</v>
      </c>
      <c r="AH86" s="53" t="e">
        <f>AH95</f>
        <v>#DIV/0!</v>
      </c>
      <c r="AI86" s="51" t="e">
        <f t="shared" si="100"/>
        <v>#DIV/0!</v>
      </c>
      <c r="AJ86" s="54" t="e">
        <f t="shared" si="101"/>
        <v>#DIV/0!</v>
      </c>
      <c r="AK86" s="55" t="e">
        <f>AJ86/AJ95</f>
        <v>#DIV/0!</v>
      </c>
      <c r="AL86" s="56" t="e">
        <f t="shared" si="102"/>
        <v>#DIV/0!</v>
      </c>
      <c r="AM86" s="56" t="e">
        <f t="shared" si="103"/>
        <v>#DIV/0!</v>
      </c>
      <c r="AN86" s="48" t="e">
        <f t="shared" si="104"/>
        <v>#DIV/0!</v>
      </c>
      <c r="AO86" s="57" t="e">
        <f t="shared" si="105"/>
        <v>#DIV/0!</v>
      </c>
      <c r="AP86" s="48" t="e">
        <f t="shared" si="106"/>
        <v>#DIV/0!</v>
      </c>
      <c r="AQ86" s="45">
        <f t="shared" si="107"/>
        <v>1.9599639845400536</v>
      </c>
      <c r="AR86" s="46" t="e">
        <f t="shared" si="108"/>
        <v>#DIV/0!</v>
      </c>
      <c r="AS86" s="46" t="e">
        <f t="shared" si="109"/>
        <v>#DIV/0!</v>
      </c>
      <c r="AT86" s="58" t="e">
        <f t="shared" si="110"/>
        <v>#DIV/0!</v>
      </c>
      <c r="AU86" s="58" t="e">
        <f t="shared" si="110"/>
        <v>#DIV/0!</v>
      </c>
      <c r="AV86" s="22"/>
      <c r="AX86" s="59"/>
      <c r="AY86" s="59">
        <v>1</v>
      </c>
      <c r="AZ86" s="60"/>
      <c r="BA86" s="60"/>
      <c r="BC86" s="33"/>
      <c r="BD86" s="33"/>
      <c r="BE86" s="5"/>
      <c r="BF86" s="5"/>
      <c r="BG86" s="5"/>
      <c r="BH86" s="5"/>
      <c r="BI86" s="5"/>
      <c r="BJ86" s="5"/>
      <c r="BK86" s="5"/>
      <c r="BL86" s="5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</row>
    <row r="87" spans="1:75">
      <c r="A87" s="8"/>
      <c r="B87" s="34" t="s">
        <v>74</v>
      </c>
      <c r="C87" s="35"/>
      <c r="D87" s="36">
        <f t="shared" si="84"/>
        <v>0</v>
      </c>
      <c r="E87" s="37"/>
      <c r="F87" s="35"/>
      <c r="G87" s="36">
        <f t="shared" si="85"/>
        <v>0</v>
      </c>
      <c r="H87" s="37"/>
      <c r="I87" s="38"/>
      <c r="K87" s="39" t="e">
        <f t="shared" si="86"/>
        <v>#DIV/0!</v>
      </c>
      <c r="L87" s="40" t="e">
        <f t="shared" si="87"/>
        <v>#DIV/0!</v>
      </c>
      <c r="M87" s="41" t="e">
        <f t="shared" si="88"/>
        <v>#DIV/0!</v>
      </c>
      <c r="N87" s="42" t="e">
        <f t="shared" si="89"/>
        <v>#DIV/0!</v>
      </c>
      <c r="O87" s="42" t="e">
        <f t="shared" si="90"/>
        <v>#DIV/0!</v>
      </c>
      <c r="P87" s="42" t="e">
        <f t="shared" si="91"/>
        <v>#DIV/0!</v>
      </c>
      <c r="Q87" s="116" t="e">
        <f t="shared" si="92"/>
        <v>#DIV/0!</v>
      </c>
      <c r="R87" s="44" t="e">
        <f t="shared" si="93"/>
        <v>#DIV/0!</v>
      </c>
      <c r="S87" s="45">
        <f t="shared" si="94"/>
        <v>1.9599639845400536</v>
      </c>
      <c r="T87" s="46" t="e">
        <f t="shared" si="95"/>
        <v>#DIV/0!</v>
      </c>
      <c r="U87" s="46" t="e">
        <f t="shared" si="96"/>
        <v>#DIV/0!</v>
      </c>
      <c r="V87" s="47" t="e">
        <f t="shared" si="97"/>
        <v>#DIV/0!</v>
      </c>
      <c r="W87" s="48" t="e">
        <f t="shared" si="97"/>
        <v>#DIV/0!</v>
      </c>
      <c r="X87" s="49"/>
      <c r="Z87" s="50" t="e">
        <f>(N87-P95)^2</f>
        <v>#DIV/0!</v>
      </c>
      <c r="AA87" s="51" t="e">
        <f t="shared" si="98"/>
        <v>#DIV/0!</v>
      </c>
      <c r="AB87" s="5">
        <v>1</v>
      </c>
      <c r="AC87" s="33"/>
      <c r="AD87" s="33"/>
      <c r="AE87" s="41" t="e">
        <f t="shared" si="99"/>
        <v>#DIV/0!</v>
      </c>
      <c r="AF87" s="52"/>
      <c r="AG87" s="53" t="e">
        <f>AG95</f>
        <v>#DIV/0!</v>
      </c>
      <c r="AH87" s="53" t="e">
        <f>AH95</f>
        <v>#DIV/0!</v>
      </c>
      <c r="AI87" s="51" t="e">
        <f t="shared" si="100"/>
        <v>#DIV/0!</v>
      </c>
      <c r="AJ87" s="54" t="e">
        <f t="shared" si="101"/>
        <v>#DIV/0!</v>
      </c>
      <c r="AK87" s="55" t="e">
        <f>AJ87/AJ95</f>
        <v>#DIV/0!</v>
      </c>
      <c r="AL87" s="56" t="e">
        <f t="shared" si="102"/>
        <v>#DIV/0!</v>
      </c>
      <c r="AM87" s="56" t="e">
        <f t="shared" si="103"/>
        <v>#DIV/0!</v>
      </c>
      <c r="AN87" s="48" t="e">
        <f t="shared" si="104"/>
        <v>#DIV/0!</v>
      </c>
      <c r="AO87" s="57" t="e">
        <f t="shared" si="105"/>
        <v>#DIV/0!</v>
      </c>
      <c r="AP87" s="48" t="e">
        <f t="shared" si="106"/>
        <v>#DIV/0!</v>
      </c>
      <c r="AQ87" s="45">
        <f t="shared" si="107"/>
        <v>1.9599639845400536</v>
      </c>
      <c r="AR87" s="46" t="e">
        <f t="shared" si="108"/>
        <v>#DIV/0!</v>
      </c>
      <c r="AS87" s="46" t="e">
        <f t="shared" si="109"/>
        <v>#DIV/0!</v>
      </c>
      <c r="AT87" s="58" t="e">
        <f t="shared" si="110"/>
        <v>#DIV/0!</v>
      </c>
      <c r="AU87" s="58" t="e">
        <f t="shared" si="110"/>
        <v>#DIV/0!</v>
      </c>
      <c r="AV87" s="22"/>
      <c r="AX87" s="59"/>
      <c r="AY87" s="59">
        <v>1</v>
      </c>
      <c r="AZ87" s="60"/>
      <c r="BA87" s="60"/>
      <c r="BC87" s="33"/>
      <c r="BD87" s="33"/>
      <c r="BE87" s="5"/>
      <c r="BF87" s="5"/>
      <c r="BG87" s="5"/>
      <c r="BH87" s="5"/>
      <c r="BI87" s="5"/>
      <c r="BJ87" s="5"/>
      <c r="BK87" s="5"/>
      <c r="BL87" s="5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</row>
    <row r="88" spans="1:75">
      <c r="A88" s="8"/>
      <c r="B88" s="34" t="s">
        <v>75</v>
      </c>
      <c r="C88" s="35"/>
      <c r="D88" s="36">
        <f t="shared" si="84"/>
        <v>0</v>
      </c>
      <c r="E88" s="37"/>
      <c r="F88" s="35"/>
      <c r="G88" s="36">
        <f t="shared" si="85"/>
        <v>0</v>
      </c>
      <c r="H88" s="37"/>
      <c r="I88" s="38"/>
      <c r="K88" s="39" t="e">
        <f t="shared" si="86"/>
        <v>#DIV/0!</v>
      </c>
      <c r="L88" s="40" t="e">
        <f t="shared" si="87"/>
        <v>#DIV/0!</v>
      </c>
      <c r="M88" s="41" t="e">
        <f t="shared" si="88"/>
        <v>#DIV/0!</v>
      </c>
      <c r="N88" s="42" t="e">
        <f t="shared" si="89"/>
        <v>#DIV/0!</v>
      </c>
      <c r="O88" s="42" t="e">
        <f t="shared" si="90"/>
        <v>#DIV/0!</v>
      </c>
      <c r="P88" s="42" t="e">
        <f t="shared" si="91"/>
        <v>#DIV/0!</v>
      </c>
      <c r="Q88" s="116" t="e">
        <f t="shared" si="92"/>
        <v>#DIV/0!</v>
      </c>
      <c r="R88" s="44" t="e">
        <f t="shared" si="93"/>
        <v>#DIV/0!</v>
      </c>
      <c r="S88" s="45">
        <f t="shared" si="94"/>
        <v>1.9599639845400536</v>
      </c>
      <c r="T88" s="46" t="e">
        <f t="shared" si="95"/>
        <v>#DIV/0!</v>
      </c>
      <c r="U88" s="46" t="e">
        <f t="shared" si="96"/>
        <v>#DIV/0!</v>
      </c>
      <c r="V88" s="47" t="e">
        <f t="shared" si="97"/>
        <v>#DIV/0!</v>
      </c>
      <c r="W88" s="48" t="e">
        <f t="shared" si="97"/>
        <v>#DIV/0!</v>
      </c>
      <c r="X88" s="49"/>
      <c r="Z88" s="50" t="e">
        <f>(N88-P95)^2</f>
        <v>#DIV/0!</v>
      </c>
      <c r="AA88" s="51" t="e">
        <f t="shared" si="98"/>
        <v>#DIV/0!</v>
      </c>
      <c r="AB88" s="5">
        <v>1</v>
      </c>
      <c r="AC88" s="33"/>
      <c r="AD88" s="33"/>
      <c r="AE88" s="41" t="e">
        <f t="shared" si="99"/>
        <v>#DIV/0!</v>
      </c>
      <c r="AF88" s="52"/>
      <c r="AG88" s="53" t="e">
        <f>AG95</f>
        <v>#DIV/0!</v>
      </c>
      <c r="AH88" s="53" t="e">
        <f>AH95</f>
        <v>#DIV/0!</v>
      </c>
      <c r="AI88" s="51" t="e">
        <f t="shared" si="100"/>
        <v>#DIV/0!</v>
      </c>
      <c r="AJ88" s="54" t="e">
        <f t="shared" si="101"/>
        <v>#DIV/0!</v>
      </c>
      <c r="AK88" s="55" t="e">
        <f>AJ88/AJ95</f>
        <v>#DIV/0!</v>
      </c>
      <c r="AL88" s="56" t="e">
        <f t="shared" si="102"/>
        <v>#DIV/0!</v>
      </c>
      <c r="AM88" s="56" t="e">
        <f t="shared" si="103"/>
        <v>#DIV/0!</v>
      </c>
      <c r="AN88" s="48" t="e">
        <f t="shared" si="104"/>
        <v>#DIV/0!</v>
      </c>
      <c r="AO88" s="57" t="e">
        <f t="shared" si="105"/>
        <v>#DIV/0!</v>
      </c>
      <c r="AP88" s="48" t="e">
        <f t="shared" si="106"/>
        <v>#DIV/0!</v>
      </c>
      <c r="AQ88" s="45">
        <f t="shared" si="107"/>
        <v>1.9599639845400536</v>
      </c>
      <c r="AR88" s="46" t="e">
        <f t="shared" si="108"/>
        <v>#DIV/0!</v>
      </c>
      <c r="AS88" s="46" t="e">
        <f t="shared" si="109"/>
        <v>#DIV/0!</v>
      </c>
      <c r="AT88" s="58" t="e">
        <f t="shared" si="110"/>
        <v>#DIV/0!</v>
      </c>
      <c r="AU88" s="58" t="e">
        <f t="shared" si="110"/>
        <v>#DIV/0!</v>
      </c>
      <c r="AV88" s="22"/>
      <c r="AX88" s="59"/>
      <c r="AY88" s="59">
        <v>1</v>
      </c>
      <c r="AZ88" s="60"/>
      <c r="BA88" s="60"/>
      <c r="BC88" s="33"/>
      <c r="BD88" s="33"/>
      <c r="BE88" s="5"/>
      <c r="BF88" s="5"/>
      <c r="BG88" s="5"/>
      <c r="BH88" s="5"/>
      <c r="BI88" s="5"/>
      <c r="BJ88" s="5"/>
      <c r="BK88" s="5"/>
      <c r="BL88" s="5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</row>
    <row r="89" spans="1:75">
      <c r="A89" s="8"/>
      <c r="B89" s="34" t="s">
        <v>76</v>
      </c>
      <c r="C89" s="35"/>
      <c r="D89" s="36">
        <f t="shared" si="84"/>
        <v>0</v>
      </c>
      <c r="E89" s="37"/>
      <c r="F89" s="35"/>
      <c r="G89" s="36">
        <f t="shared" si="85"/>
        <v>0</v>
      </c>
      <c r="H89" s="37"/>
      <c r="I89" s="38"/>
      <c r="K89" s="39" t="e">
        <f t="shared" si="86"/>
        <v>#DIV/0!</v>
      </c>
      <c r="L89" s="40" t="e">
        <f t="shared" si="87"/>
        <v>#DIV/0!</v>
      </c>
      <c r="M89" s="41" t="e">
        <f t="shared" si="88"/>
        <v>#DIV/0!</v>
      </c>
      <c r="N89" s="42" t="e">
        <f t="shared" si="89"/>
        <v>#DIV/0!</v>
      </c>
      <c r="O89" s="42" t="e">
        <f t="shared" si="90"/>
        <v>#DIV/0!</v>
      </c>
      <c r="P89" s="42" t="e">
        <f t="shared" si="91"/>
        <v>#DIV/0!</v>
      </c>
      <c r="Q89" s="116" t="e">
        <f t="shared" si="92"/>
        <v>#DIV/0!</v>
      </c>
      <c r="R89" s="44" t="e">
        <f t="shared" si="93"/>
        <v>#DIV/0!</v>
      </c>
      <c r="S89" s="45">
        <f t="shared" si="94"/>
        <v>1.9599639845400536</v>
      </c>
      <c r="T89" s="46" t="e">
        <f t="shared" si="95"/>
        <v>#DIV/0!</v>
      </c>
      <c r="U89" s="46" t="e">
        <f t="shared" si="96"/>
        <v>#DIV/0!</v>
      </c>
      <c r="V89" s="47" t="e">
        <f t="shared" si="97"/>
        <v>#DIV/0!</v>
      </c>
      <c r="W89" s="48" t="e">
        <f t="shared" si="97"/>
        <v>#DIV/0!</v>
      </c>
      <c r="X89" s="49"/>
      <c r="Z89" s="50" t="e">
        <f>(N89-P95)^2</f>
        <v>#DIV/0!</v>
      </c>
      <c r="AA89" s="51" t="e">
        <f t="shared" si="98"/>
        <v>#DIV/0!</v>
      </c>
      <c r="AB89" s="5">
        <v>1</v>
      </c>
      <c r="AC89" s="33"/>
      <c r="AD89" s="33"/>
      <c r="AE89" s="41" t="e">
        <f t="shared" si="99"/>
        <v>#DIV/0!</v>
      </c>
      <c r="AF89" s="52"/>
      <c r="AG89" s="53" t="e">
        <f>AG95</f>
        <v>#DIV/0!</v>
      </c>
      <c r="AH89" s="53" t="e">
        <f>AH95</f>
        <v>#DIV/0!</v>
      </c>
      <c r="AI89" s="51" t="e">
        <f t="shared" si="100"/>
        <v>#DIV/0!</v>
      </c>
      <c r="AJ89" s="54" t="e">
        <f t="shared" si="101"/>
        <v>#DIV/0!</v>
      </c>
      <c r="AK89" s="55" t="e">
        <f>AJ89/AJ95</f>
        <v>#DIV/0!</v>
      </c>
      <c r="AL89" s="56" t="e">
        <f t="shared" si="102"/>
        <v>#DIV/0!</v>
      </c>
      <c r="AM89" s="56" t="e">
        <f t="shared" si="103"/>
        <v>#DIV/0!</v>
      </c>
      <c r="AN89" s="48" t="e">
        <f t="shared" si="104"/>
        <v>#DIV/0!</v>
      </c>
      <c r="AO89" s="57" t="e">
        <f t="shared" si="105"/>
        <v>#DIV/0!</v>
      </c>
      <c r="AP89" s="48" t="e">
        <f t="shared" si="106"/>
        <v>#DIV/0!</v>
      </c>
      <c r="AQ89" s="45">
        <f t="shared" si="107"/>
        <v>1.9599639845400536</v>
      </c>
      <c r="AR89" s="46" t="e">
        <f t="shared" si="108"/>
        <v>#DIV/0!</v>
      </c>
      <c r="AS89" s="46" t="e">
        <f t="shared" si="109"/>
        <v>#DIV/0!</v>
      </c>
      <c r="AT89" s="58" t="e">
        <f t="shared" si="110"/>
        <v>#DIV/0!</v>
      </c>
      <c r="AU89" s="58" t="e">
        <f t="shared" si="110"/>
        <v>#DIV/0!</v>
      </c>
      <c r="AV89" s="22"/>
      <c r="AX89" s="59"/>
      <c r="AY89" s="59">
        <v>1</v>
      </c>
      <c r="AZ89" s="60"/>
      <c r="BA89" s="60"/>
      <c r="BC89" s="33"/>
      <c r="BD89" s="33"/>
      <c r="BE89" s="5"/>
      <c r="BF89" s="5"/>
      <c r="BG89" s="5"/>
      <c r="BH89" s="5"/>
      <c r="BI89" s="5"/>
      <c r="BJ89" s="5"/>
      <c r="BK89" s="5"/>
      <c r="BL89" s="5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</row>
    <row r="90" spans="1:75">
      <c r="A90" s="8"/>
      <c r="B90" s="34" t="s">
        <v>77</v>
      </c>
      <c r="C90" s="35"/>
      <c r="D90" s="36">
        <f t="shared" si="84"/>
        <v>0</v>
      </c>
      <c r="E90" s="37"/>
      <c r="F90" s="35"/>
      <c r="G90" s="36">
        <f t="shared" si="85"/>
        <v>0</v>
      </c>
      <c r="H90" s="37"/>
      <c r="I90" s="38"/>
      <c r="K90" s="39" t="e">
        <f t="shared" si="86"/>
        <v>#DIV/0!</v>
      </c>
      <c r="L90" s="40" t="e">
        <f t="shared" si="87"/>
        <v>#DIV/0!</v>
      </c>
      <c r="M90" s="41" t="e">
        <f t="shared" si="88"/>
        <v>#DIV/0!</v>
      </c>
      <c r="N90" s="42" t="e">
        <f t="shared" si="89"/>
        <v>#DIV/0!</v>
      </c>
      <c r="O90" s="42" t="e">
        <f t="shared" si="90"/>
        <v>#DIV/0!</v>
      </c>
      <c r="P90" s="42" t="e">
        <f t="shared" si="91"/>
        <v>#DIV/0!</v>
      </c>
      <c r="Q90" s="116" t="e">
        <f t="shared" si="92"/>
        <v>#DIV/0!</v>
      </c>
      <c r="R90" s="44" t="e">
        <f t="shared" si="93"/>
        <v>#DIV/0!</v>
      </c>
      <c r="S90" s="45">
        <f t="shared" si="94"/>
        <v>1.9599639845400536</v>
      </c>
      <c r="T90" s="46" t="e">
        <f t="shared" si="95"/>
        <v>#DIV/0!</v>
      </c>
      <c r="U90" s="46" t="e">
        <f t="shared" si="96"/>
        <v>#DIV/0!</v>
      </c>
      <c r="V90" s="47" t="e">
        <f t="shared" si="97"/>
        <v>#DIV/0!</v>
      </c>
      <c r="W90" s="48" t="e">
        <f t="shared" si="97"/>
        <v>#DIV/0!</v>
      </c>
      <c r="X90" s="49"/>
      <c r="Z90" s="50" t="e">
        <f>(N90-P95)^2</f>
        <v>#DIV/0!</v>
      </c>
      <c r="AA90" s="51" t="e">
        <f t="shared" si="98"/>
        <v>#DIV/0!</v>
      </c>
      <c r="AB90" s="5">
        <v>1</v>
      </c>
      <c r="AC90" s="33"/>
      <c r="AD90" s="33"/>
      <c r="AE90" s="41" t="e">
        <f t="shared" si="99"/>
        <v>#DIV/0!</v>
      </c>
      <c r="AF90" s="52"/>
      <c r="AG90" s="53" t="e">
        <f>AG95</f>
        <v>#DIV/0!</v>
      </c>
      <c r="AH90" s="53" t="e">
        <f>AH95</f>
        <v>#DIV/0!</v>
      </c>
      <c r="AI90" s="51" t="e">
        <f t="shared" si="100"/>
        <v>#DIV/0!</v>
      </c>
      <c r="AJ90" s="54" t="e">
        <f t="shared" si="101"/>
        <v>#DIV/0!</v>
      </c>
      <c r="AK90" s="55" t="e">
        <f>AJ90/AJ95</f>
        <v>#DIV/0!</v>
      </c>
      <c r="AL90" s="56" t="e">
        <f t="shared" si="102"/>
        <v>#DIV/0!</v>
      </c>
      <c r="AM90" s="56" t="e">
        <f t="shared" si="103"/>
        <v>#DIV/0!</v>
      </c>
      <c r="AN90" s="48" t="e">
        <f t="shared" si="104"/>
        <v>#DIV/0!</v>
      </c>
      <c r="AO90" s="57" t="e">
        <f t="shared" si="105"/>
        <v>#DIV/0!</v>
      </c>
      <c r="AP90" s="48" t="e">
        <f t="shared" si="106"/>
        <v>#DIV/0!</v>
      </c>
      <c r="AQ90" s="45">
        <f t="shared" si="107"/>
        <v>1.9599639845400536</v>
      </c>
      <c r="AR90" s="46" t="e">
        <f t="shared" si="108"/>
        <v>#DIV/0!</v>
      </c>
      <c r="AS90" s="46" t="e">
        <f t="shared" si="109"/>
        <v>#DIV/0!</v>
      </c>
      <c r="AT90" s="58" t="e">
        <f t="shared" si="110"/>
        <v>#DIV/0!</v>
      </c>
      <c r="AU90" s="58" t="e">
        <f t="shared" si="110"/>
        <v>#DIV/0!</v>
      </c>
      <c r="AV90" s="22"/>
      <c r="AX90" s="59"/>
      <c r="AY90" s="59">
        <v>1</v>
      </c>
      <c r="AZ90" s="60"/>
      <c r="BA90" s="60"/>
      <c r="BC90" s="33"/>
      <c r="BD90" s="33"/>
      <c r="BE90" s="5"/>
      <c r="BF90" s="5"/>
      <c r="BG90" s="5"/>
      <c r="BH90" s="5"/>
      <c r="BI90" s="5"/>
      <c r="BJ90" s="5"/>
      <c r="BK90" s="5"/>
      <c r="BL90" s="5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</row>
    <row r="91" spans="1:75">
      <c r="A91" s="8"/>
      <c r="B91" s="34" t="s">
        <v>78</v>
      </c>
      <c r="C91" s="35"/>
      <c r="D91" s="36">
        <f t="shared" si="84"/>
        <v>0</v>
      </c>
      <c r="E91" s="37"/>
      <c r="F91" s="35"/>
      <c r="G91" s="36">
        <f t="shared" si="85"/>
        <v>0</v>
      </c>
      <c r="H91" s="37"/>
      <c r="I91" s="38"/>
      <c r="K91" s="39" t="e">
        <f t="shared" si="86"/>
        <v>#DIV/0!</v>
      </c>
      <c r="L91" s="40" t="e">
        <f t="shared" si="87"/>
        <v>#DIV/0!</v>
      </c>
      <c r="M91" s="41" t="e">
        <f t="shared" si="88"/>
        <v>#DIV/0!</v>
      </c>
      <c r="N91" s="42" t="e">
        <f t="shared" si="89"/>
        <v>#DIV/0!</v>
      </c>
      <c r="O91" s="42" t="e">
        <f t="shared" si="90"/>
        <v>#DIV/0!</v>
      </c>
      <c r="P91" s="42" t="e">
        <f t="shared" si="91"/>
        <v>#DIV/0!</v>
      </c>
      <c r="Q91" s="116" t="e">
        <f t="shared" si="92"/>
        <v>#DIV/0!</v>
      </c>
      <c r="R91" s="44" t="e">
        <f t="shared" si="93"/>
        <v>#DIV/0!</v>
      </c>
      <c r="S91" s="45">
        <f t="shared" si="94"/>
        <v>1.9599639845400536</v>
      </c>
      <c r="T91" s="46" t="e">
        <f t="shared" si="95"/>
        <v>#DIV/0!</v>
      </c>
      <c r="U91" s="46" t="e">
        <f t="shared" si="96"/>
        <v>#DIV/0!</v>
      </c>
      <c r="V91" s="47" t="e">
        <f t="shared" si="97"/>
        <v>#DIV/0!</v>
      </c>
      <c r="W91" s="48" t="e">
        <f t="shared" si="97"/>
        <v>#DIV/0!</v>
      </c>
      <c r="X91" s="49"/>
      <c r="Z91" s="50" t="e">
        <f>(N91-P95)^2</f>
        <v>#DIV/0!</v>
      </c>
      <c r="AA91" s="51" t="e">
        <f t="shared" si="98"/>
        <v>#DIV/0!</v>
      </c>
      <c r="AB91" s="5">
        <v>1</v>
      </c>
      <c r="AC91" s="33"/>
      <c r="AD91" s="33"/>
      <c r="AE91" s="41" t="e">
        <f t="shared" si="99"/>
        <v>#DIV/0!</v>
      </c>
      <c r="AF91" s="52"/>
      <c r="AG91" s="53" t="e">
        <f>AG95</f>
        <v>#DIV/0!</v>
      </c>
      <c r="AH91" s="53" t="e">
        <f>AH95</f>
        <v>#DIV/0!</v>
      </c>
      <c r="AI91" s="51" t="e">
        <f t="shared" si="100"/>
        <v>#DIV/0!</v>
      </c>
      <c r="AJ91" s="54" t="e">
        <f t="shared" si="101"/>
        <v>#DIV/0!</v>
      </c>
      <c r="AK91" s="55" t="e">
        <f>AJ91/AJ95</f>
        <v>#DIV/0!</v>
      </c>
      <c r="AL91" s="56" t="e">
        <f t="shared" si="102"/>
        <v>#DIV/0!</v>
      </c>
      <c r="AM91" s="56" t="e">
        <f t="shared" si="103"/>
        <v>#DIV/0!</v>
      </c>
      <c r="AN91" s="48" t="e">
        <f t="shared" si="104"/>
        <v>#DIV/0!</v>
      </c>
      <c r="AO91" s="57" t="e">
        <f t="shared" si="105"/>
        <v>#DIV/0!</v>
      </c>
      <c r="AP91" s="48" t="e">
        <f t="shared" si="106"/>
        <v>#DIV/0!</v>
      </c>
      <c r="AQ91" s="45">
        <f t="shared" si="107"/>
        <v>1.9599639845400536</v>
      </c>
      <c r="AR91" s="46" t="e">
        <f t="shared" si="108"/>
        <v>#DIV/0!</v>
      </c>
      <c r="AS91" s="46" t="e">
        <f t="shared" si="109"/>
        <v>#DIV/0!</v>
      </c>
      <c r="AT91" s="58" t="e">
        <f t="shared" si="110"/>
        <v>#DIV/0!</v>
      </c>
      <c r="AU91" s="58" t="e">
        <f t="shared" si="110"/>
        <v>#DIV/0!</v>
      </c>
      <c r="AV91" s="22"/>
      <c r="AX91" s="59"/>
      <c r="AY91" s="59">
        <v>1</v>
      </c>
      <c r="AZ91" s="60"/>
      <c r="BA91" s="60"/>
      <c r="BC91" s="33"/>
      <c r="BD91" s="33"/>
      <c r="BE91" s="5"/>
      <c r="BF91" s="5"/>
      <c r="BG91" s="5"/>
      <c r="BH91" s="5"/>
      <c r="BI91" s="5"/>
      <c r="BJ91" s="5"/>
      <c r="BK91" s="5"/>
      <c r="BL91" s="5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>
      <c r="A92" s="8"/>
      <c r="B92" s="34" t="s">
        <v>79</v>
      </c>
      <c r="C92" s="35"/>
      <c r="D92" s="36">
        <f t="shared" si="84"/>
        <v>0</v>
      </c>
      <c r="E92" s="37"/>
      <c r="F92" s="35"/>
      <c r="G92" s="36">
        <f t="shared" si="85"/>
        <v>0</v>
      </c>
      <c r="H92" s="37"/>
      <c r="I92" s="38"/>
      <c r="K92" s="39" t="e">
        <f t="shared" si="86"/>
        <v>#DIV/0!</v>
      </c>
      <c r="L92" s="40" t="e">
        <f t="shared" si="87"/>
        <v>#DIV/0!</v>
      </c>
      <c r="M92" s="41" t="e">
        <f t="shared" si="88"/>
        <v>#DIV/0!</v>
      </c>
      <c r="N92" s="42" t="e">
        <f t="shared" si="89"/>
        <v>#DIV/0!</v>
      </c>
      <c r="O92" s="42" t="e">
        <f t="shared" si="90"/>
        <v>#DIV/0!</v>
      </c>
      <c r="P92" s="42" t="e">
        <f t="shared" si="91"/>
        <v>#DIV/0!</v>
      </c>
      <c r="Q92" s="116" t="e">
        <f t="shared" si="92"/>
        <v>#DIV/0!</v>
      </c>
      <c r="R92" s="44" t="e">
        <f t="shared" si="93"/>
        <v>#DIV/0!</v>
      </c>
      <c r="S92" s="45">
        <f t="shared" si="94"/>
        <v>1.9599639845400536</v>
      </c>
      <c r="T92" s="46" t="e">
        <f t="shared" si="95"/>
        <v>#DIV/0!</v>
      </c>
      <c r="U92" s="46" t="e">
        <f t="shared" si="96"/>
        <v>#DIV/0!</v>
      </c>
      <c r="V92" s="47" t="e">
        <f t="shared" si="97"/>
        <v>#DIV/0!</v>
      </c>
      <c r="W92" s="48" t="e">
        <f t="shared" si="97"/>
        <v>#DIV/0!</v>
      </c>
      <c r="X92" s="49"/>
      <c r="Z92" s="50" t="e">
        <f>(N92-P95)^2</f>
        <v>#DIV/0!</v>
      </c>
      <c r="AA92" s="51" t="e">
        <f t="shared" si="98"/>
        <v>#DIV/0!</v>
      </c>
      <c r="AB92" s="5">
        <v>1</v>
      </c>
      <c r="AC92" s="33"/>
      <c r="AD92" s="33"/>
      <c r="AE92" s="41" t="e">
        <f t="shared" si="99"/>
        <v>#DIV/0!</v>
      </c>
      <c r="AF92" s="52"/>
      <c r="AG92" s="53" t="e">
        <f>AG95</f>
        <v>#DIV/0!</v>
      </c>
      <c r="AH92" s="53" t="e">
        <f>AH95</f>
        <v>#DIV/0!</v>
      </c>
      <c r="AI92" s="51" t="e">
        <f t="shared" si="100"/>
        <v>#DIV/0!</v>
      </c>
      <c r="AJ92" s="54" t="e">
        <f t="shared" si="101"/>
        <v>#DIV/0!</v>
      </c>
      <c r="AK92" s="55" t="e">
        <f>AJ92/AJ95</f>
        <v>#DIV/0!</v>
      </c>
      <c r="AL92" s="56" t="e">
        <f t="shared" si="102"/>
        <v>#DIV/0!</v>
      </c>
      <c r="AM92" s="56" t="e">
        <f t="shared" si="103"/>
        <v>#DIV/0!</v>
      </c>
      <c r="AN92" s="48" t="e">
        <f t="shared" si="104"/>
        <v>#DIV/0!</v>
      </c>
      <c r="AO92" s="57" t="e">
        <f t="shared" si="105"/>
        <v>#DIV/0!</v>
      </c>
      <c r="AP92" s="48" t="e">
        <f t="shared" si="106"/>
        <v>#DIV/0!</v>
      </c>
      <c r="AQ92" s="45">
        <f t="shared" si="107"/>
        <v>1.9599639845400536</v>
      </c>
      <c r="AR92" s="46" t="e">
        <f t="shared" si="108"/>
        <v>#DIV/0!</v>
      </c>
      <c r="AS92" s="46" t="e">
        <f t="shared" si="109"/>
        <v>#DIV/0!</v>
      </c>
      <c r="AT92" s="58" t="e">
        <f t="shared" si="110"/>
        <v>#DIV/0!</v>
      </c>
      <c r="AU92" s="58" t="e">
        <f t="shared" si="110"/>
        <v>#DIV/0!</v>
      </c>
      <c r="AV92" s="22"/>
      <c r="AX92" s="59"/>
      <c r="AY92" s="59">
        <v>1</v>
      </c>
      <c r="AZ92" s="60"/>
      <c r="BA92" s="60"/>
      <c r="BC92" s="33"/>
      <c r="BD92" s="33"/>
      <c r="BE92" s="5"/>
      <c r="BF92" s="5"/>
      <c r="BG92" s="5"/>
      <c r="BH92" s="5"/>
      <c r="BI92" s="5"/>
      <c r="BJ92" s="5"/>
      <c r="BK92" s="5"/>
      <c r="BL92" s="5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>
      <c r="B93" s="34" t="s">
        <v>80</v>
      </c>
      <c r="C93" s="35"/>
      <c r="D93" s="36">
        <f t="shared" si="84"/>
        <v>0</v>
      </c>
      <c r="E93" s="37"/>
      <c r="F93" s="35"/>
      <c r="G93" s="36">
        <f t="shared" si="85"/>
        <v>0</v>
      </c>
      <c r="H93" s="37"/>
      <c r="I93" s="38"/>
      <c r="K93" s="39" t="e">
        <f t="shared" si="86"/>
        <v>#DIV/0!</v>
      </c>
      <c r="L93" s="40" t="e">
        <f t="shared" si="87"/>
        <v>#DIV/0!</v>
      </c>
      <c r="M93" s="41" t="e">
        <f t="shared" si="88"/>
        <v>#DIV/0!</v>
      </c>
      <c r="N93" s="42" t="e">
        <f t="shared" si="89"/>
        <v>#DIV/0!</v>
      </c>
      <c r="O93" s="42" t="e">
        <f t="shared" si="90"/>
        <v>#DIV/0!</v>
      </c>
      <c r="P93" s="42" t="e">
        <f t="shared" si="91"/>
        <v>#DIV/0!</v>
      </c>
      <c r="Q93" s="116" t="e">
        <f t="shared" si="92"/>
        <v>#DIV/0!</v>
      </c>
      <c r="R93" s="44" t="e">
        <f t="shared" si="93"/>
        <v>#DIV/0!</v>
      </c>
      <c r="S93" s="45">
        <f t="shared" si="94"/>
        <v>1.9599639845400536</v>
      </c>
      <c r="T93" s="46" t="e">
        <f t="shared" si="95"/>
        <v>#DIV/0!</v>
      </c>
      <c r="U93" s="46" t="e">
        <f t="shared" si="96"/>
        <v>#DIV/0!</v>
      </c>
      <c r="V93" s="47" t="e">
        <f t="shared" si="97"/>
        <v>#DIV/0!</v>
      </c>
      <c r="W93" s="48" t="e">
        <f t="shared" si="97"/>
        <v>#DIV/0!</v>
      </c>
      <c r="X93" s="49"/>
      <c r="Z93" s="50" t="e">
        <f>(N93-P95)^2</f>
        <v>#DIV/0!</v>
      </c>
      <c r="AA93" s="51" t="e">
        <f t="shared" si="98"/>
        <v>#DIV/0!</v>
      </c>
      <c r="AB93" s="5">
        <v>1</v>
      </c>
      <c r="AC93" s="33"/>
      <c r="AD93" s="33"/>
      <c r="AE93" s="41" t="e">
        <f t="shared" si="99"/>
        <v>#DIV/0!</v>
      </c>
      <c r="AF93" s="52"/>
      <c r="AG93" s="53" t="e">
        <f>AG95</f>
        <v>#DIV/0!</v>
      </c>
      <c r="AH93" s="53" t="e">
        <f>AH95</f>
        <v>#DIV/0!</v>
      </c>
      <c r="AI93" s="51" t="e">
        <f t="shared" si="100"/>
        <v>#DIV/0!</v>
      </c>
      <c r="AJ93" s="54" t="e">
        <f t="shared" si="101"/>
        <v>#DIV/0!</v>
      </c>
      <c r="AK93" s="55" t="e">
        <f>AJ93/AJ95</f>
        <v>#DIV/0!</v>
      </c>
      <c r="AL93" s="56" t="e">
        <f t="shared" si="102"/>
        <v>#DIV/0!</v>
      </c>
      <c r="AM93" s="56" t="e">
        <f t="shared" si="103"/>
        <v>#DIV/0!</v>
      </c>
      <c r="AN93" s="48" t="e">
        <f t="shared" si="104"/>
        <v>#DIV/0!</v>
      </c>
      <c r="AO93" s="57" t="e">
        <f t="shared" si="105"/>
        <v>#DIV/0!</v>
      </c>
      <c r="AP93" s="48" t="e">
        <f t="shared" si="106"/>
        <v>#DIV/0!</v>
      </c>
      <c r="AQ93" s="45">
        <f t="shared" si="107"/>
        <v>1.9599639845400536</v>
      </c>
      <c r="AR93" s="46" t="e">
        <f t="shared" si="108"/>
        <v>#DIV/0!</v>
      </c>
      <c r="AS93" s="46" t="e">
        <f t="shared" si="109"/>
        <v>#DIV/0!</v>
      </c>
      <c r="AT93" s="58" t="e">
        <f t="shared" si="110"/>
        <v>#DIV/0!</v>
      </c>
      <c r="AU93" s="58" t="e">
        <f t="shared" si="110"/>
        <v>#DIV/0!</v>
      </c>
      <c r="AV93" s="22"/>
      <c r="AX93" s="59"/>
      <c r="AY93" s="59">
        <v>1</v>
      </c>
      <c r="AZ93" s="60"/>
      <c r="BA93" s="60"/>
      <c r="BC93" s="33"/>
      <c r="BD93" s="33"/>
      <c r="BE93" s="5"/>
      <c r="BF93" s="5"/>
      <c r="BG93" s="5"/>
      <c r="BH93" s="5"/>
      <c r="BI93" s="5"/>
      <c r="BJ93" s="5"/>
      <c r="BK93" s="5"/>
      <c r="BL93" s="5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>
      <c r="B94" s="34" t="s">
        <v>81</v>
      </c>
      <c r="C94" s="35"/>
      <c r="D94" s="36">
        <f t="shared" si="84"/>
        <v>0</v>
      </c>
      <c r="E94" s="37"/>
      <c r="F94" s="35"/>
      <c r="G94" s="36">
        <f t="shared" si="85"/>
        <v>0</v>
      </c>
      <c r="H94" s="37"/>
      <c r="I94" s="38"/>
      <c r="K94" s="39" t="e">
        <f t="shared" si="86"/>
        <v>#DIV/0!</v>
      </c>
      <c r="L94" s="40" t="e">
        <f>(D94/(C94*E94)+(G94/(F94*H94)))</f>
        <v>#DIV/0!</v>
      </c>
      <c r="M94" s="41" t="e">
        <f t="shared" si="88"/>
        <v>#DIV/0!</v>
      </c>
      <c r="N94" s="42" t="e">
        <f t="shared" si="89"/>
        <v>#DIV/0!</v>
      </c>
      <c r="O94" s="42" t="e">
        <f t="shared" si="90"/>
        <v>#DIV/0!</v>
      </c>
      <c r="P94" s="42" t="e">
        <f t="shared" si="91"/>
        <v>#DIV/0!</v>
      </c>
      <c r="Q94" s="116" t="e">
        <f t="shared" si="92"/>
        <v>#DIV/0!</v>
      </c>
      <c r="R94" s="44" t="e">
        <f t="shared" si="93"/>
        <v>#DIV/0!</v>
      </c>
      <c r="S94" s="45">
        <f t="shared" si="94"/>
        <v>1.9599639845400536</v>
      </c>
      <c r="T94" s="46" t="e">
        <f t="shared" si="95"/>
        <v>#DIV/0!</v>
      </c>
      <c r="U94" s="46" t="e">
        <f t="shared" si="96"/>
        <v>#DIV/0!</v>
      </c>
      <c r="V94" s="47" t="e">
        <f t="shared" si="97"/>
        <v>#DIV/0!</v>
      </c>
      <c r="W94" s="48" t="e">
        <f t="shared" si="97"/>
        <v>#DIV/0!</v>
      </c>
      <c r="X94" s="49"/>
      <c r="Z94" s="50" t="e">
        <f>(N94-P95)^2</f>
        <v>#DIV/0!</v>
      </c>
      <c r="AA94" s="51" t="e">
        <f t="shared" si="98"/>
        <v>#DIV/0!</v>
      </c>
      <c r="AB94" s="5">
        <v>1</v>
      </c>
      <c r="AC94" s="33"/>
      <c r="AD94" s="33"/>
      <c r="AE94" s="41" t="e">
        <f t="shared" si="99"/>
        <v>#DIV/0!</v>
      </c>
      <c r="AF94" s="52"/>
      <c r="AG94" s="53" t="e">
        <f>AG95</f>
        <v>#DIV/0!</v>
      </c>
      <c r="AH94" s="53" t="e">
        <f>AH95</f>
        <v>#DIV/0!</v>
      </c>
      <c r="AI94" s="51" t="e">
        <f t="shared" si="100"/>
        <v>#DIV/0!</v>
      </c>
      <c r="AJ94" s="54" t="e">
        <f t="shared" si="101"/>
        <v>#DIV/0!</v>
      </c>
      <c r="AK94" s="55" t="e">
        <f>AJ94/AJ95</f>
        <v>#DIV/0!</v>
      </c>
      <c r="AL94" s="56" t="e">
        <f t="shared" si="102"/>
        <v>#DIV/0!</v>
      </c>
      <c r="AM94" s="56" t="e">
        <f t="shared" si="103"/>
        <v>#DIV/0!</v>
      </c>
      <c r="AN94" s="48" t="e">
        <f t="shared" si="104"/>
        <v>#DIV/0!</v>
      </c>
      <c r="AO94" s="57" t="e">
        <f t="shared" si="105"/>
        <v>#DIV/0!</v>
      </c>
      <c r="AP94" s="48" t="e">
        <f t="shared" si="106"/>
        <v>#DIV/0!</v>
      </c>
      <c r="AQ94" s="45">
        <f t="shared" si="107"/>
        <v>1.9599639845400536</v>
      </c>
      <c r="AR94" s="46" t="e">
        <f t="shared" si="108"/>
        <v>#DIV/0!</v>
      </c>
      <c r="AS94" s="46" t="e">
        <f t="shared" si="109"/>
        <v>#DIV/0!</v>
      </c>
      <c r="AT94" s="58" t="e">
        <f t="shared" si="110"/>
        <v>#DIV/0!</v>
      </c>
      <c r="AU94" s="58" t="e">
        <f t="shared" si="110"/>
        <v>#DIV/0!</v>
      </c>
      <c r="AV94" s="22"/>
      <c r="AX94" s="59"/>
      <c r="AY94" s="59">
        <v>1</v>
      </c>
      <c r="AZ94" s="60"/>
      <c r="BA94" s="60"/>
      <c r="BC94" s="33"/>
      <c r="BD94" s="33"/>
      <c r="BE94" s="5"/>
      <c r="BF94" s="5"/>
      <c r="BG94" s="5"/>
      <c r="BH94" s="5"/>
      <c r="BI94" s="5"/>
      <c r="BJ94" s="5"/>
      <c r="BK94" s="5"/>
      <c r="BL94" s="5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>
      <c r="A95" s="8"/>
      <c r="B95" s="61">
        <f>COUNT(D80:D94)</f>
        <v>15</v>
      </c>
      <c r="C95" s="62">
        <f t="shared" ref="C95:H95" si="111">SUM(C80:C94)</f>
        <v>0</v>
      </c>
      <c r="D95" s="62">
        <f t="shared" si="111"/>
        <v>0</v>
      </c>
      <c r="E95" s="62">
        <f t="shared" si="111"/>
        <v>0</v>
      </c>
      <c r="F95" s="62">
        <f t="shared" si="111"/>
        <v>0</v>
      </c>
      <c r="G95" s="62">
        <f t="shared" si="111"/>
        <v>0</v>
      </c>
      <c r="H95" s="62">
        <f t="shared" si="111"/>
        <v>0</v>
      </c>
      <c r="I95" s="63"/>
      <c r="K95" s="64"/>
      <c r="L95" s="65"/>
      <c r="M95" s="66" t="e">
        <f>SUM(M80:M94)</f>
        <v>#DIV/0!</v>
      </c>
      <c r="N95" s="67"/>
      <c r="O95" s="68" t="e">
        <f>SUM(O80:O94)</f>
        <v>#DIV/0!</v>
      </c>
      <c r="P95" s="69" t="e">
        <f>O95/M95</f>
        <v>#DIV/0!</v>
      </c>
      <c r="Q95" s="538" t="e">
        <f>EXP(P95)</f>
        <v>#DIV/0!</v>
      </c>
      <c r="R95" s="538" t="e">
        <f>SQRT(1/M95)</f>
        <v>#DIV/0!</v>
      </c>
      <c r="S95" s="539">
        <f t="shared" si="94"/>
        <v>1.9599639845400536</v>
      </c>
      <c r="T95" s="540" t="e">
        <f>P95-(R95*S95)</f>
        <v>#DIV/0!</v>
      </c>
      <c r="U95" s="540" t="e">
        <f>P95+(R95*S95)</f>
        <v>#DIV/0!</v>
      </c>
      <c r="V95" s="541" t="e">
        <f>EXP(T95)</f>
        <v>#DIV/0!</v>
      </c>
      <c r="W95" s="542" t="e">
        <f>EXP(U95)</f>
        <v>#DIV/0!</v>
      </c>
      <c r="X95" s="71"/>
      <c r="Y95" s="71"/>
      <c r="Z95" s="72"/>
      <c r="AA95" s="73" t="e">
        <f>SUM(AA80:AA94)</f>
        <v>#DIV/0!</v>
      </c>
      <c r="AB95" s="74">
        <f>SUM(AB80:AB94)</f>
        <v>15</v>
      </c>
      <c r="AC95" s="75" t="e">
        <f>AA95-(AB95-1)</f>
        <v>#DIV/0!</v>
      </c>
      <c r="AD95" s="66" t="e">
        <f>M95</f>
        <v>#DIV/0!</v>
      </c>
      <c r="AE95" s="66" t="e">
        <f>SUM(AE80:AE94)</f>
        <v>#DIV/0!</v>
      </c>
      <c r="AF95" s="76" t="e">
        <f>AE95/AD95</f>
        <v>#DIV/0!</v>
      </c>
      <c r="AG95" s="77" t="e">
        <f>AC95/(AD95-AF95)</f>
        <v>#DIV/0!</v>
      </c>
      <c r="AH95" s="77" t="e">
        <f>IF(AA95&lt;AB95-1,"0",AG95)</f>
        <v>#DIV/0!</v>
      </c>
      <c r="AI95" s="72"/>
      <c r="AJ95" s="66" t="e">
        <f>SUM(AJ80:AJ94)</f>
        <v>#DIV/0!</v>
      </c>
      <c r="AK95" s="78" t="e">
        <f>SUM(AK80:AK94)</f>
        <v>#DIV/0!</v>
      </c>
      <c r="AL95" s="75" t="e">
        <f>SUM(AL80:AL94)</f>
        <v>#DIV/0!</v>
      </c>
      <c r="AM95" s="75" t="e">
        <f>AL95/AJ95</f>
        <v>#DIV/0!</v>
      </c>
      <c r="AN95" s="543" t="e">
        <f>EXP(AM95)</f>
        <v>#DIV/0!</v>
      </c>
      <c r="AO95" s="79" t="e">
        <f>1/AJ95</f>
        <v>#DIV/0!</v>
      </c>
      <c r="AP95" s="80" t="e">
        <f>SQRT(AO95)</f>
        <v>#DIV/0!</v>
      </c>
      <c r="AQ95" s="45">
        <f t="shared" si="107"/>
        <v>1.9599639845400536</v>
      </c>
      <c r="AR95" s="70" t="e">
        <f>AM95-(AQ95*AP95)</f>
        <v>#DIV/0!</v>
      </c>
      <c r="AS95" s="70" t="e">
        <f>AM95+(1.96*AP95)</f>
        <v>#DIV/0!</v>
      </c>
      <c r="AT95" s="544" t="e">
        <f>EXP(AR95)</f>
        <v>#DIV/0!</v>
      </c>
      <c r="AU95" s="544" t="e">
        <f>EXP(AS95)</f>
        <v>#DIV/0!</v>
      </c>
      <c r="AV95" s="81"/>
      <c r="AW95" s="82"/>
      <c r="AX95" s="83" t="e">
        <f>AA95</f>
        <v>#DIV/0!</v>
      </c>
      <c r="AY95" s="61">
        <f>SUM(AY80:AY94)</f>
        <v>15</v>
      </c>
      <c r="AZ95" s="84" t="e">
        <f>(AX95-(AY95-1))/AX95</f>
        <v>#DIV/0!</v>
      </c>
      <c r="BA95" s="85" t="e">
        <f>IF(AA95&lt;AB95-1,"0%",AZ95)</f>
        <v>#DIV/0!</v>
      </c>
      <c r="BB95" s="82"/>
      <c r="BC95" s="68" t="e">
        <f>AX95/(AY95-1)</f>
        <v>#DIV/0!</v>
      </c>
      <c r="BD95" s="86" t="e">
        <f>LN(BC95)</f>
        <v>#DIV/0!</v>
      </c>
      <c r="BE95" s="68" t="e">
        <f>LN(AX95)</f>
        <v>#DIV/0!</v>
      </c>
      <c r="BF95" s="68">
        <f>LN(AY95-1)</f>
        <v>2.6390573296152584</v>
      </c>
      <c r="BG95" s="68" t="e">
        <f>SQRT(2*AX95)</f>
        <v>#DIV/0!</v>
      </c>
      <c r="BH95" s="68">
        <f>SQRT(2*AY95-3)</f>
        <v>5.196152422706632</v>
      </c>
      <c r="BI95" s="68">
        <f>2*(AY95-2)</f>
        <v>26</v>
      </c>
      <c r="BJ95" s="68">
        <f>3*(AY95-2)^2</f>
        <v>507</v>
      </c>
      <c r="BK95" s="68">
        <f>1/BI95</f>
        <v>3.8461538461538464E-2</v>
      </c>
      <c r="BL95" s="87">
        <f>1/BJ95</f>
        <v>1.9723865877712033E-3</v>
      </c>
      <c r="BM95" s="87">
        <f>SQRT(BK95*(1-BL95))</f>
        <v>0.19592263125767753</v>
      </c>
      <c r="BN95" s="88" t="e">
        <f>0.5*(BE95-BF95)/(BG95-BH95)</f>
        <v>#DIV/0!</v>
      </c>
      <c r="BO95" s="88" t="e">
        <f>IF(AA95&lt;=AB95,BM95,BN95)</f>
        <v>#DIV/0!</v>
      </c>
      <c r="BP95" s="75" t="e">
        <f>BD95-(1.96*BO95)</f>
        <v>#DIV/0!</v>
      </c>
      <c r="BQ95" s="75" t="e">
        <f>BD95+(1.96*BO95)</f>
        <v>#DIV/0!</v>
      </c>
      <c r="BR95" s="75"/>
      <c r="BS95" s="86" t="e">
        <f>EXP(BP95)</f>
        <v>#DIV/0!</v>
      </c>
      <c r="BT95" s="86" t="e">
        <f>EXP(BQ95)</f>
        <v>#DIV/0!</v>
      </c>
      <c r="BU95" s="89" t="e">
        <f>BA95</f>
        <v>#DIV/0!</v>
      </c>
      <c r="BV95" s="89" t="e">
        <f>(BS95-1)/BS95</f>
        <v>#DIV/0!</v>
      </c>
      <c r="BW95" s="89" t="e">
        <f>(BT95-1)/BT95</f>
        <v>#DIV/0!</v>
      </c>
    </row>
    <row r="96" spans="1:75" ht="13.5" thickBot="1">
      <c r="C96" s="90"/>
      <c r="D96" s="90"/>
      <c r="E96" s="90"/>
      <c r="F96" s="90"/>
      <c r="G96" s="90"/>
      <c r="H96" s="90"/>
      <c r="I96" s="91"/>
      <c r="R96" s="92"/>
      <c r="S96" s="92"/>
      <c r="T96" s="92"/>
      <c r="U96" s="92"/>
      <c r="V96" s="92"/>
      <c r="W96" s="92"/>
      <c r="X96" s="92"/>
      <c r="AB96" s="93"/>
      <c r="AC96" s="94"/>
      <c r="AD96" s="95"/>
      <c r="AE96" s="94"/>
      <c r="AF96" s="96"/>
      <c r="AG96" s="96"/>
      <c r="AH96" s="96"/>
      <c r="AI96" s="96"/>
      <c r="AT96" s="97"/>
      <c r="AU96" s="97"/>
      <c r="AV96" s="97"/>
      <c r="AX96" s="8" t="s">
        <v>85</v>
      </c>
      <c r="BG96" s="14"/>
      <c r="BN96" s="94" t="s">
        <v>86</v>
      </c>
      <c r="BT96" s="98" t="s">
        <v>87</v>
      </c>
      <c r="BU96" s="545" t="e">
        <f>BU95</f>
        <v>#DIV/0!</v>
      </c>
      <c r="BV96" s="545" t="e">
        <f>IF(BV95&lt;0,"0%",BV95)</f>
        <v>#DIV/0!</v>
      </c>
      <c r="BW96" s="546" t="e">
        <f>IF(BW95&lt;0,"0%",BW95)</f>
        <v>#DIV/0!</v>
      </c>
    </row>
    <row r="97" spans="1:86" ht="26.5" thickBot="1">
      <c r="B97" s="8"/>
      <c r="C97" s="99"/>
      <c r="D97" s="99"/>
      <c r="E97" s="99"/>
      <c r="F97" s="99"/>
      <c r="G97" s="99"/>
      <c r="H97" s="99"/>
      <c r="I97" s="100"/>
      <c r="J97" s="8"/>
      <c r="K97" s="8"/>
      <c r="R97" s="101"/>
      <c r="S97" s="101"/>
      <c r="T97" s="101"/>
      <c r="U97" s="101"/>
      <c r="V97" s="101"/>
      <c r="W97" s="101"/>
      <c r="X97" s="101"/>
      <c r="AF97" s="1"/>
      <c r="AI97" s="14"/>
      <c r="AJ97" s="102"/>
      <c r="AK97" s="102"/>
      <c r="AL97" s="103"/>
      <c r="AM97" s="104"/>
      <c r="AO97" s="105" t="s">
        <v>88</v>
      </c>
      <c r="AP97" s="106">
        <f>TINV((1-$H$1),(AB95-2))</f>
        <v>2.1603686564627917</v>
      </c>
      <c r="AR97" s="547" t="s">
        <v>89</v>
      </c>
      <c r="AS97" s="107">
        <f>$H$1</f>
        <v>0.95</v>
      </c>
      <c r="AT97" s="548" t="e">
        <f>EXP(AM95-AP97*SQRT((1/AD95)+AH95))</f>
        <v>#DIV/0!</v>
      </c>
      <c r="AU97" s="548" t="e">
        <f>EXP(AM95+AP97*SQRT((1/AD95)+AH95))</f>
        <v>#DIV/0!</v>
      </c>
      <c r="AV97" s="22"/>
      <c r="AX97" s="108" t="e">
        <f>_xlfn.CHISQ.DIST.RT(AX95,AY95-1)</f>
        <v>#DIV/0!</v>
      </c>
      <c r="AY97" s="109" t="e">
        <f>IF(AX97&lt;0.05,"heterogeneidad","homogeneidad")</f>
        <v>#DIV/0!</v>
      </c>
      <c r="BF97" s="110"/>
      <c r="BG97" s="14"/>
      <c r="BH97" s="14"/>
      <c r="BJ97" s="49"/>
      <c r="BL97" s="14"/>
      <c r="BM97" s="111"/>
      <c r="BQ97" s="14"/>
    </row>
    <row r="98" spans="1:86" ht="14.5">
      <c r="B98" s="8"/>
      <c r="C98" s="99"/>
      <c r="D98" s="99"/>
      <c r="E98" s="99"/>
      <c r="F98" s="99"/>
      <c r="G98" s="99"/>
      <c r="H98" s="99"/>
      <c r="I98" s="100"/>
      <c r="J98" s="8"/>
      <c r="K98" s="8"/>
      <c r="R98" s="101"/>
      <c r="S98" s="101"/>
      <c r="T98" s="101"/>
      <c r="U98" s="101"/>
      <c r="V98" s="101"/>
      <c r="W98" s="101"/>
      <c r="X98" s="101"/>
      <c r="AF98" s="1"/>
      <c r="AI98" s="14"/>
      <c r="AJ98" s="102"/>
      <c r="AK98" s="102"/>
      <c r="AL98" s="103"/>
      <c r="AM98" s="104"/>
      <c r="AN98" s="112"/>
      <c r="AO98" s="113"/>
      <c r="AP98" s="18"/>
      <c r="AS98" s="114"/>
      <c r="AT98" s="22"/>
      <c r="AU98" s="22"/>
      <c r="AV98" s="22"/>
      <c r="BF98" s="110"/>
      <c r="BG98" s="14"/>
      <c r="BH98" s="14"/>
      <c r="BJ98" s="49"/>
      <c r="BL98" s="14"/>
      <c r="BM98" s="115"/>
      <c r="BQ98" s="14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</row>
    <row r="99" spans="1:86">
      <c r="C99" s="90"/>
      <c r="D99" s="90"/>
      <c r="E99" s="90"/>
      <c r="F99" s="90"/>
      <c r="G99" s="90"/>
      <c r="H99" s="90"/>
      <c r="I99" s="91"/>
      <c r="J99" s="550" t="s">
        <v>5</v>
      </c>
      <c r="K99" s="551"/>
      <c r="L99" s="551"/>
      <c r="M99" s="551"/>
      <c r="N99" s="551"/>
      <c r="O99" s="551"/>
      <c r="P99" s="551"/>
      <c r="Q99" s="551"/>
      <c r="R99" s="551"/>
      <c r="S99" s="551"/>
      <c r="T99" s="551"/>
      <c r="U99" s="551"/>
      <c r="V99" s="551"/>
      <c r="W99" s="552"/>
      <c r="X99" s="15"/>
      <c r="Y99" s="550" t="s">
        <v>6</v>
      </c>
      <c r="Z99" s="551"/>
      <c r="AA99" s="551"/>
      <c r="AB99" s="551"/>
      <c r="AC99" s="551"/>
      <c r="AD99" s="551"/>
      <c r="AE99" s="551"/>
      <c r="AF99" s="551"/>
      <c r="AG99" s="551"/>
      <c r="AH99" s="551"/>
      <c r="AI99" s="551"/>
      <c r="AJ99" s="551"/>
      <c r="AK99" s="551"/>
      <c r="AL99" s="551"/>
      <c r="AM99" s="551"/>
      <c r="AN99" s="551"/>
      <c r="AO99" s="551"/>
      <c r="AP99" s="551"/>
      <c r="AQ99" s="551"/>
      <c r="AR99" s="551"/>
      <c r="AS99" s="551"/>
      <c r="AT99" s="551"/>
      <c r="AU99" s="552"/>
      <c r="AV99" s="15"/>
      <c r="AW99" s="550" t="s">
        <v>7</v>
      </c>
      <c r="AX99" s="551"/>
      <c r="AY99" s="551"/>
      <c r="AZ99" s="551"/>
      <c r="BA99" s="551"/>
      <c r="BB99" s="551"/>
      <c r="BC99" s="551"/>
      <c r="BD99" s="551"/>
      <c r="BE99" s="551"/>
      <c r="BF99" s="551"/>
      <c r="BG99" s="551"/>
      <c r="BH99" s="551"/>
      <c r="BI99" s="551"/>
      <c r="BJ99" s="551"/>
      <c r="BK99" s="551"/>
      <c r="BL99" s="551"/>
      <c r="BM99" s="551"/>
      <c r="BN99" s="551"/>
      <c r="BO99" s="551"/>
      <c r="BP99" s="551"/>
      <c r="BQ99" s="551"/>
      <c r="BR99" s="551"/>
      <c r="BS99" s="551"/>
      <c r="BT99" s="551"/>
      <c r="BU99" s="551"/>
      <c r="BV99" s="551"/>
      <c r="BW99" s="552"/>
    </row>
    <row r="100" spans="1:86">
      <c r="A100" s="16"/>
      <c r="B100" s="17" t="s">
        <v>8</v>
      </c>
      <c r="C100" s="549" t="s">
        <v>9</v>
      </c>
      <c r="D100" s="549"/>
      <c r="E100" s="549"/>
      <c r="F100" s="549" t="s">
        <v>10</v>
      </c>
      <c r="G100" s="549"/>
      <c r="H100" s="549"/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</row>
    <row r="101" spans="1:86" ht="60">
      <c r="B101" s="20"/>
      <c r="C101" s="21" t="s">
        <v>11</v>
      </c>
      <c r="D101" s="21" t="s">
        <v>12</v>
      </c>
      <c r="E101" s="21" t="s">
        <v>13</v>
      </c>
      <c r="F101" s="21" t="s">
        <v>11</v>
      </c>
      <c r="G101" s="21" t="s">
        <v>12</v>
      </c>
      <c r="H101" s="21" t="s">
        <v>13</v>
      </c>
      <c r="I101" s="22"/>
      <c r="K101" s="23" t="s">
        <v>14</v>
      </c>
      <c r="L101" s="23" t="s">
        <v>15</v>
      </c>
      <c r="M101" s="23" t="s">
        <v>16</v>
      </c>
      <c r="N101" s="24" t="s">
        <v>17</v>
      </c>
      <c r="O101" s="24" t="s">
        <v>18</v>
      </c>
      <c r="P101" s="24" t="s">
        <v>19</v>
      </c>
      <c r="Q101" s="536" t="s">
        <v>20</v>
      </c>
      <c r="R101" s="536" t="s">
        <v>21</v>
      </c>
      <c r="S101" s="537" t="s">
        <v>3</v>
      </c>
      <c r="T101" s="536" t="s">
        <v>22</v>
      </c>
      <c r="U101" s="536" t="s">
        <v>23</v>
      </c>
      <c r="V101" s="536" t="s">
        <v>24</v>
      </c>
      <c r="W101" s="536" t="s">
        <v>24</v>
      </c>
      <c r="X101" s="25"/>
      <c r="Y101" s="26"/>
      <c r="Z101" s="27" t="s">
        <v>25</v>
      </c>
      <c r="AA101" s="24" t="s">
        <v>26</v>
      </c>
      <c r="AB101" s="6" t="s">
        <v>27</v>
      </c>
      <c r="AC101" s="6" t="s">
        <v>28</v>
      </c>
      <c r="AD101" s="6" t="s">
        <v>29</v>
      </c>
      <c r="AE101" s="24" t="s">
        <v>30</v>
      </c>
      <c r="AF101" s="24" t="s">
        <v>31</v>
      </c>
      <c r="AG101" s="28" t="s">
        <v>32</v>
      </c>
      <c r="AH101" s="28" t="s">
        <v>33</v>
      </c>
      <c r="AI101" s="6" t="s">
        <v>34</v>
      </c>
      <c r="AJ101" s="24" t="s">
        <v>35</v>
      </c>
      <c r="AK101" s="24" t="s">
        <v>36</v>
      </c>
      <c r="AL101" s="24" t="s">
        <v>37</v>
      </c>
      <c r="AM101" s="6" t="s">
        <v>38</v>
      </c>
      <c r="AN101" s="537" t="s">
        <v>39</v>
      </c>
      <c r="AO101" s="24" t="s">
        <v>40</v>
      </c>
      <c r="AP101" s="24" t="s">
        <v>41</v>
      </c>
      <c r="AQ101" s="6" t="s">
        <v>3</v>
      </c>
      <c r="AR101" s="24" t="s">
        <v>42</v>
      </c>
      <c r="AS101" s="24" t="s">
        <v>43</v>
      </c>
      <c r="AT101" s="536" t="s">
        <v>24</v>
      </c>
      <c r="AU101" s="536" t="s">
        <v>24</v>
      </c>
      <c r="AV101" s="25"/>
      <c r="AX101" s="29" t="s">
        <v>44</v>
      </c>
      <c r="AY101" s="29" t="s">
        <v>27</v>
      </c>
      <c r="AZ101" s="30" t="s">
        <v>90</v>
      </c>
      <c r="BA101" s="31" t="s">
        <v>91</v>
      </c>
      <c r="BC101" s="6" t="s">
        <v>92</v>
      </c>
      <c r="BD101" s="6" t="s">
        <v>93</v>
      </c>
      <c r="BE101" s="6" t="s">
        <v>49</v>
      </c>
      <c r="BF101" s="6" t="s">
        <v>50</v>
      </c>
      <c r="BG101" s="6" t="s">
        <v>51</v>
      </c>
      <c r="BH101" s="6" t="s">
        <v>52</v>
      </c>
      <c r="BI101" s="6" t="s">
        <v>53</v>
      </c>
      <c r="BJ101" s="6" t="s">
        <v>94</v>
      </c>
      <c r="BK101" s="6" t="s">
        <v>55</v>
      </c>
      <c r="BL101" s="6" t="s">
        <v>56</v>
      </c>
      <c r="BM101" s="32" t="s">
        <v>95</v>
      </c>
      <c r="BN101" s="32" t="s">
        <v>96</v>
      </c>
      <c r="BO101" s="32" t="s">
        <v>97</v>
      </c>
      <c r="BP101" s="32" t="s">
        <v>98</v>
      </c>
      <c r="BQ101" s="32" t="s">
        <v>99</v>
      </c>
      <c r="BR101" s="33"/>
      <c r="BS101" s="24" t="s">
        <v>100</v>
      </c>
      <c r="BT101" s="24" t="s">
        <v>101</v>
      </c>
      <c r="BU101" s="536" t="s">
        <v>102</v>
      </c>
      <c r="BV101" s="536" t="s">
        <v>103</v>
      </c>
      <c r="BW101" s="536" t="s">
        <v>104</v>
      </c>
    </row>
    <row r="102" spans="1:86">
      <c r="B102" s="34" t="s">
        <v>67</v>
      </c>
      <c r="C102" s="35"/>
      <c r="D102" s="36">
        <f>E102-C102</f>
        <v>0</v>
      </c>
      <c r="E102" s="37"/>
      <c r="F102" s="35"/>
      <c r="G102" s="36">
        <f>H102-F102</f>
        <v>0</v>
      </c>
      <c r="H102" s="37"/>
      <c r="I102" s="38"/>
      <c r="K102" s="39" t="e">
        <f>(C102/E102)/(F102/H102)</f>
        <v>#DIV/0!</v>
      </c>
      <c r="L102" s="40" t="e">
        <f>(D102/(C102*E102)+(G102/(F102*H102)))</f>
        <v>#DIV/0!</v>
      </c>
      <c r="M102" s="41" t="e">
        <f>1/L102</f>
        <v>#DIV/0!</v>
      </c>
      <c r="N102" s="42" t="e">
        <f>LN(K102)</f>
        <v>#DIV/0!</v>
      </c>
      <c r="O102" s="42" t="e">
        <f>M102*N102</f>
        <v>#DIV/0!</v>
      </c>
      <c r="P102" s="42" t="e">
        <f>LN(K102)</f>
        <v>#DIV/0!</v>
      </c>
      <c r="Q102" s="116" t="e">
        <f>K102</f>
        <v>#DIV/0!</v>
      </c>
      <c r="R102" s="44" t="e">
        <f>SQRT(1/M102)</f>
        <v>#DIV/0!</v>
      </c>
      <c r="S102" s="45">
        <f>$H$2</f>
        <v>1.9599639845400536</v>
      </c>
      <c r="T102" s="46" t="e">
        <f>P102-(R102*S102)</f>
        <v>#DIV/0!</v>
      </c>
      <c r="U102" s="46" t="e">
        <f>P102+(R102*S102)</f>
        <v>#DIV/0!</v>
      </c>
      <c r="V102" s="47" t="e">
        <f>EXP(T102)</f>
        <v>#DIV/0!</v>
      </c>
      <c r="W102" s="48" t="e">
        <f>EXP(U102)</f>
        <v>#DIV/0!</v>
      </c>
      <c r="X102" s="49"/>
      <c r="Z102" s="50" t="e">
        <f>(N102-P414)^2</f>
        <v>#DIV/0!</v>
      </c>
      <c r="AA102" s="51" t="e">
        <f>M102*Z102</f>
        <v>#DIV/0!</v>
      </c>
      <c r="AB102" s="5">
        <v>1</v>
      </c>
      <c r="AC102" s="33"/>
      <c r="AD102" s="33"/>
      <c r="AE102" s="41" t="e">
        <f>M102^2</f>
        <v>#DIV/0!</v>
      </c>
      <c r="AF102" s="52"/>
      <c r="AG102" s="53" t="e">
        <f>AG116</f>
        <v>#DIV/0!</v>
      </c>
      <c r="AH102" s="53" t="e">
        <f>AH116</f>
        <v>#DIV/0!</v>
      </c>
      <c r="AI102" s="51" t="e">
        <f>1/M102</f>
        <v>#DIV/0!</v>
      </c>
      <c r="AJ102" s="54" t="e">
        <f>1/(AH102+AI102)</f>
        <v>#DIV/0!</v>
      </c>
      <c r="AK102" s="55" t="e">
        <f>AJ102/AJ116</f>
        <v>#DIV/0!</v>
      </c>
      <c r="AL102" s="56" t="e">
        <f>AJ102*N102</f>
        <v>#DIV/0!</v>
      </c>
      <c r="AM102" s="56" t="e">
        <f>AL102/AJ102</f>
        <v>#DIV/0!</v>
      </c>
      <c r="AN102" s="48" t="e">
        <f>EXP(AM102)</f>
        <v>#DIV/0!</v>
      </c>
      <c r="AO102" s="57" t="e">
        <f>1/AJ102</f>
        <v>#DIV/0!</v>
      </c>
      <c r="AP102" s="48" t="e">
        <f>SQRT(AO102)</f>
        <v>#DIV/0!</v>
      </c>
      <c r="AQ102" s="45">
        <f>$H$2</f>
        <v>1.9599639845400536</v>
      </c>
      <c r="AR102" s="46" t="e">
        <f>AM102-(AQ102*AP102)</f>
        <v>#DIV/0!</v>
      </c>
      <c r="AS102" s="46" t="e">
        <f>AM102+(1.96*AP102)</f>
        <v>#DIV/0!</v>
      </c>
      <c r="AT102" s="58" t="e">
        <f>EXP(AR102)</f>
        <v>#DIV/0!</v>
      </c>
      <c r="AU102" s="58" t="e">
        <f>EXP(AS102)</f>
        <v>#DIV/0!</v>
      </c>
      <c r="AV102" s="22"/>
      <c r="AX102" s="59"/>
      <c r="AY102" s="59">
        <v>1</v>
      </c>
      <c r="AZ102" s="60"/>
      <c r="BA102" s="60"/>
      <c r="BC102" s="33"/>
      <c r="BD102" s="33"/>
      <c r="BE102" s="5"/>
      <c r="BF102" s="5"/>
      <c r="BG102" s="5"/>
      <c r="BH102" s="5"/>
      <c r="BI102" s="5"/>
      <c r="BJ102" s="5"/>
      <c r="BK102" s="5"/>
      <c r="BL102" s="5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</row>
    <row r="103" spans="1:86">
      <c r="B103" s="34" t="s">
        <v>68</v>
      </c>
      <c r="C103" s="35"/>
      <c r="D103" s="36">
        <f t="shared" ref="D103:D115" si="112">E103-C103</f>
        <v>0</v>
      </c>
      <c r="E103" s="37"/>
      <c r="F103" s="35"/>
      <c r="G103" s="36">
        <f t="shared" ref="G103:G115" si="113">H103-F103</f>
        <v>0</v>
      </c>
      <c r="H103" s="37"/>
      <c r="I103" s="38"/>
      <c r="K103" s="39" t="e">
        <f t="shared" ref="K103:K115" si="114">(C103/E103)/(F103/H103)</f>
        <v>#DIV/0!</v>
      </c>
      <c r="L103" s="40" t="e">
        <f t="shared" ref="L103:L114" si="115">(D103/(C103*E103)+(G103/(F103*H103)))</f>
        <v>#DIV/0!</v>
      </c>
      <c r="M103" s="41" t="e">
        <f t="shared" ref="M103:M115" si="116">1/L103</f>
        <v>#DIV/0!</v>
      </c>
      <c r="N103" s="42" t="e">
        <f t="shared" ref="N103:N115" si="117">LN(K103)</f>
        <v>#DIV/0!</v>
      </c>
      <c r="O103" s="42" t="e">
        <f t="shared" ref="O103:O115" si="118">M103*N103</f>
        <v>#DIV/0!</v>
      </c>
      <c r="P103" s="42" t="e">
        <f t="shared" ref="P103:P115" si="119">LN(K103)</f>
        <v>#DIV/0!</v>
      </c>
      <c r="Q103" s="116" t="e">
        <f t="shared" ref="Q103:Q115" si="120">K103</f>
        <v>#DIV/0!</v>
      </c>
      <c r="R103" s="44" t="e">
        <f t="shared" ref="R103:R115" si="121">SQRT(1/M103)</f>
        <v>#DIV/0!</v>
      </c>
      <c r="S103" s="45">
        <f t="shared" ref="S103:S116" si="122">$H$2</f>
        <v>1.9599639845400536</v>
      </c>
      <c r="T103" s="46" t="e">
        <f t="shared" ref="T103:T115" si="123">P103-(R103*S103)</f>
        <v>#DIV/0!</v>
      </c>
      <c r="U103" s="46" t="e">
        <f t="shared" ref="U103:U115" si="124">P103+(R103*S103)</f>
        <v>#DIV/0!</v>
      </c>
      <c r="V103" s="47" t="e">
        <f t="shared" ref="V103:W115" si="125">EXP(T103)</f>
        <v>#DIV/0!</v>
      </c>
      <c r="W103" s="48" t="e">
        <f t="shared" si="125"/>
        <v>#DIV/0!</v>
      </c>
      <c r="X103" s="49"/>
      <c r="Z103" s="50" t="e">
        <f>(N103-P116)^2</f>
        <v>#DIV/0!</v>
      </c>
      <c r="AA103" s="51" t="e">
        <f t="shared" ref="AA103:AA115" si="126">M103*Z103</f>
        <v>#DIV/0!</v>
      </c>
      <c r="AB103" s="5">
        <v>1</v>
      </c>
      <c r="AC103" s="33"/>
      <c r="AD103" s="33"/>
      <c r="AE103" s="41" t="e">
        <f t="shared" ref="AE103:AE115" si="127">M103^2</f>
        <v>#DIV/0!</v>
      </c>
      <c r="AF103" s="52"/>
      <c r="AG103" s="53" t="e">
        <f>AG116</f>
        <v>#DIV/0!</v>
      </c>
      <c r="AH103" s="53" t="e">
        <f>AH116</f>
        <v>#DIV/0!</v>
      </c>
      <c r="AI103" s="51" t="e">
        <f t="shared" ref="AI103:AI115" si="128">1/M103</f>
        <v>#DIV/0!</v>
      </c>
      <c r="AJ103" s="54" t="e">
        <f t="shared" ref="AJ103:AJ115" si="129">1/(AH103+AI103)</f>
        <v>#DIV/0!</v>
      </c>
      <c r="AK103" s="55" t="e">
        <f>AJ103/AJ116</f>
        <v>#DIV/0!</v>
      </c>
      <c r="AL103" s="56" t="e">
        <f t="shared" ref="AL103:AL115" si="130">AJ103*N103</f>
        <v>#DIV/0!</v>
      </c>
      <c r="AM103" s="56" t="e">
        <f t="shared" ref="AM103:AM115" si="131">AL103/AJ103</f>
        <v>#DIV/0!</v>
      </c>
      <c r="AN103" s="48" t="e">
        <f t="shared" ref="AN103:AN115" si="132">EXP(AM103)</f>
        <v>#DIV/0!</v>
      </c>
      <c r="AO103" s="57" t="e">
        <f t="shared" ref="AO103:AO115" si="133">1/AJ103</f>
        <v>#DIV/0!</v>
      </c>
      <c r="AP103" s="48" t="e">
        <f t="shared" ref="AP103:AP115" si="134">SQRT(AO103)</f>
        <v>#DIV/0!</v>
      </c>
      <c r="AQ103" s="45">
        <f t="shared" ref="AQ103:AQ116" si="135">$H$2</f>
        <v>1.9599639845400536</v>
      </c>
      <c r="AR103" s="46" t="e">
        <f t="shared" ref="AR103:AR115" si="136">AM103-(AQ103*AP103)</f>
        <v>#DIV/0!</v>
      </c>
      <c r="AS103" s="46" t="e">
        <f t="shared" ref="AS103:AS115" si="137">AM103+(1.96*AP103)</f>
        <v>#DIV/0!</v>
      </c>
      <c r="AT103" s="58" t="e">
        <f t="shared" ref="AT103:AU115" si="138">EXP(AR103)</f>
        <v>#DIV/0!</v>
      </c>
      <c r="AU103" s="58" t="e">
        <f t="shared" si="138"/>
        <v>#DIV/0!</v>
      </c>
      <c r="AV103" s="22"/>
      <c r="AX103" s="59"/>
      <c r="AY103" s="59">
        <v>1</v>
      </c>
      <c r="AZ103" s="60"/>
      <c r="BA103" s="60"/>
      <c r="BC103" s="33"/>
      <c r="BD103" s="33"/>
      <c r="BE103" s="5"/>
      <c r="BF103" s="5"/>
      <c r="BG103" s="5"/>
      <c r="BH103" s="5"/>
      <c r="BI103" s="5"/>
      <c r="BJ103" s="5"/>
      <c r="BK103" s="5"/>
      <c r="BL103" s="5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</row>
    <row r="104" spans="1:86">
      <c r="B104" s="34" t="s">
        <v>69</v>
      </c>
      <c r="C104" s="35"/>
      <c r="D104" s="36">
        <f t="shared" si="112"/>
        <v>0</v>
      </c>
      <c r="E104" s="37"/>
      <c r="F104" s="35"/>
      <c r="G104" s="36">
        <f t="shared" si="113"/>
        <v>0</v>
      </c>
      <c r="H104" s="37"/>
      <c r="I104" s="38"/>
      <c r="K104" s="39" t="e">
        <f t="shared" si="114"/>
        <v>#DIV/0!</v>
      </c>
      <c r="L104" s="40" t="e">
        <f t="shared" si="115"/>
        <v>#DIV/0!</v>
      </c>
      <c r="M104" s="41" t="e">
        <f t="shared" si="116"/>
        <v>#DIV/0!</v>
      </c>
      <c r="N104" s="42" t="e">
        <f t="shared" si="117"/>
        <v>#DIV/0!</v>
      </c>
      <c r="O104" s="42" t="e">
        <f t="shared" si="118"/>
        <v>#DIV/0!</v>
      </c>
      <c r="P104" s="42" t="e">
        <f t="shared" si="119"/>
        <v>#DIV/0!</v>
      </c>
      <c r="Q104" s="116" t="e">
        <f t="shared" si="120"/>
        <v>#DIV/0!</v>
      </c>
      <c r="R104" s="44" t="e">
        <f t="shared" si="121"/>
        <v>#DIV/0!</v>
      </c>
      <c r="S104" s="45">
        <f t="shared" si="122"/>
        <v>1.9599639845400536</v>
      </c>
      <c r="T104" s="46" t="e">
        <f t="shared" si="123"/>
        <v>#DIV/0!</v>
      </c>
      <c r="U104" s="46" t="e">
        <f t="shared" si="124"/>
        <v>#DIV/0!</v>
      </c>
      <c r="V104" s="47" t="e">
        <f t="shared" si="125"/>
        <v>#DIV/0!</v>
      </c>
      <c r="W104" s="48" t="e">
        <f t="shared" si="125"/>
        <v>#DIV/0!</v>
      </c>
      <c r="X104" s="49"/>
      <c r="Z104" s="50" t="e">
        <f>(N104-P116)^2</f>
        <v>#DIV/0!</v>
      </c>
      <c r="AA104" s="51" t="e">
        <f t="shared" si="126"/>
        <v>#DIV/0!</v>
      </c>
      <c r="AB104" s="5">
        <v>1</v>
      </c>
      <c r="AC104" s="33"/>
      <c r="AD104" s="33"/>
      <c r="AE104" s="41" t="e">
        <f t="shared" si="127"/>
        <v>#DIV/0!</v>
      </c>
      <c r="AF104" s="52"/>
      <c r="AG104" s="53" t="e">
        <f>AG116</f>
        <v>#DIV/0!</v>
      </c>
      <c r="AH104" s="53" t="e">
        <f>AH116</f>
        <v>#DIV/0!</v>
      </c>
      <c r="AI104" s="51" t="e">
        <f t="shared" si="128"/>
        <v>#DIV/0!</v>
      </c>
      <c r="AJ104" s="54" t="e">
        <f t="shared" si="129"/>
        <v>#DIV/0!</v>
      </c>
      <c r="AK104" s="55" t="e">
        <f>AJ104/AJ116</f>
        <v>#DIV/0!</v>
      </c>
      <c r="AL104" s="56" t="e">
        <f t="shared" si="130"/>
        <v>#DIV/0!</v>
      </c>
      <c r="AM104" s="56" t="e">
        <f t="shared" si="131"/>
        <v>#DIV/0!</v>
      </c>
      <c r="AN104" s="48" t="e">
        <f t="shared" si="132"/>
        <v>#DIV/0!</v>
      </c>
      <c r="AO104" s="57" t="e">
        <f t="shared" si="133"/>
        <v>#DIV/0!</v>
      </c>
      <c r="AP104" s="48" t="e">
        <f t="shared" si="134"/>
        <v>#DIV/0!</v>
      </c>
      <c r="AQ104" s="45">
        <f t="shared" si="135"/>
        <v>1.9599639845400536</v>
      </c>
      <c r="AR104" s="46" t="e">
        <f t="shared" si="136"/>
        <v>#DIV/0!</v>
      </c>
      <c r="AS104" s="46" t="e">
        <f t="shared" si="137"/>
        <v>#DIV/0!</v>
      </c>
      <c r="AT104" s="58" t="e">
        <f t="shared" si="138"/>
        <v>#DIV/0!</v>
      </c>
      <c r="AU104" s="58" t="e">
        <f t="shared" si="138"/>
        <v>#DIV/0!</v>
      </c>
      <c r="AV104" s="22"/>
      <c r="AX104" s="59"/>
      <c r="AY104" s="59">
        <v>1</v>
      </c>
      <c r="AZ104" s="60"/>
      <c r="BA104" s="60"/>
      <c r="BC104" s="33"/>
      <c r="BD104" s="33"/>
      <c r="BE104" s="5"/>
      <c r="BF104" s="5"/>
      <c r="BG104" s="5"/>
      <c r="BH104" s="5"/>
      <c r="BI104" s="5"/>
      <c r="BJ104" s="5"/>
      <c r="BK104" s="5"/>
      <c r="BL104" s="5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</row>
    <row r="105" spans="1:86">
      <c r="B105" s="34" t="s">
        <v>70</v>
      </c>
      <c r="C105" s="35"/>
      <c r="D105" s="36">
        <f t="shared" si="112"/>
        <v>0</v>
      </c>
      <c r="E105" s="37"/>
      <c r="F105" s="35"/>
      <c r="G105" s="36">
        <f t="shared" si="113"/>
        <v>0</v>
      </c>
      <c r="H105" s="37"/>
      <c r="I105" s="38"/>
      <c r="K105" s="39" t="e">
        <f t="shared" si="114"/>
        <v>#DIV/0!</v>
      </c>
      <c r="L105" s="40" t="e">
        <f t="shared" si="115"/>
        <v>#DIV/0!</v>
      </c>
      <c r="M105" s="41" t="e">
        <f t="shared" si="116"/>
        <v>#DIV/0!</v>
      </c>
      <c r="N105" s="42" t="e">
        <f t="shared" si="117"/>
        <v>#DIV/0!</v>
      </c>
      <c r="O105" s="42" t="e">
        <f t="shared" si="118"/>
        <v>#DIV/0!</v>
      </c>
      <c r="P105" s="42" t="e">
        <f t="shared" si="119"/>
        <v>#DIV/0!</v>
      </c>
      <c r="Q105" s="116" t="e">
        <f t="shared" si="120"/>
        <v>#DIV/0!</v>
      </c>
      <c r="R105" s="44" t="e">
        <f t="shared" si="121"/>
        <v>#DIV/0!</v>
      </c>
      <c r="S105" s="45">
        <f t="shared" si="122"/>
        <v>1.9599639845400536</v>
      </c>
      <c r="T105" s="46" t="e">
        <f t="shared" si="123"/>
        <v>#DIV/0!</v>
      </c>
      <c r="U105" s="46" t="e">
        <f t="shared" si="124"/>
        <v>#DIV/0!</v>
      </c>
      <c r="V105" s="47" t="e">
        <f t="shared" si="125"/>
        <v>#DIV/0!</v>
      </c>
      <c r="W105" s="48" t="e">
        <f t="shared" si="125"/>
        <v>#DIV/0!</v>
      </c>
      <c r="X105" s="49"/>
      <c r="Z105" s="50" t="e">
        <f>(N105-P116)^2</f>
        <v>#DIV/0!</v>
      </c>
      <c r="AA105" s="51" t="e">
        <f t="shared" si="126"/>
        <v>#DIV/0!</v>
      </c>
      <c r="AB105" s="5">
        <v>1</v>
      </c>
      <c r="AC105" s="33"/>
      <c r="AD105" s="33"/>
      <c r="AE105" s="41" t="e">
        <f t="shared" si="127"/>
        <v>#DIV/0!</v>
      </c>
      <c r="AF105" s="52"/>
      <c r="AG105" s="53" t="e">
        <f>AG116</f>
        <v>#DIV/0!</v>
      </c>
      <c r="AH105" s="53" t="e">
        <f>AH116</f>
        <v>#DIV/0!</v>
      </c>
      <c r="AI105" s="51" t="e">
        <f t="shared" si="128"/>
        <v>#DIV/0!</v>
      </c>
      <c r="AJ105" s="54" t="e">
        <f t="shared" si="129"/>
        <v>#DIV/0!</v>
      </c>
      <c r="AK105" s="55" t="e">
        <f>AJ105/AJ116</f>
        <v>#DIV/0!</v>
      </c>
      <c r="AL105" s="56" t="e">
        <f t="shared" si="130"/>
        <v>#DIV/0!</v>
      </c>
      <c r="AM105" s="56" t="e">
        <f t="shared" si="131"/>
        <v>#DIV/0!</v>
      </c>
      <c r="AN105" s="48" t="e">
        <f t="shared" si="132"/>
        <v>#DIV/0!</v>
      </c>
      <c r="AO105" s="57" t="e">
        <f t="shared" si="133"/>
        <v>#DIV/0!</v>
      </c>
      <c r="AP105" s="48" t="e">
        <f t="shared" si="134"/>
        <v>#DIV/0!</v>
      </c>
      <c r="AQ105" s="45">
        <f t="shared" si="135"/>
        <v>1.9599639845400536</v>
      </c>
      <c r="AR105" s="46" t="e">
        <f t="shared" si="136"/>
        <v>#DIV/0!</v>
      </c>
      <c r="AS105" s="46" t="e">
        <f t="shared" si="137"/>
        <v>#DIV/0!</v>
      </c>
      <c r="AT105" s="58" t="e">
        <f t="shared" si="138"/>
        <v>#DIV/0!</v>
      </c>
      <c r="AU105" s="58" t="e">
        <f t="shared" si="138"/>
        <v>#DIV/0!</v>
      </c>
      <c r="AV105" s="22"/>
      <c r="AX105" s="59"/>
      <c r="AY105" s="59">
        <v>1</v>
      </c>
      <c r="AZ105" s="60"/>
      <c r="BA105" s="60"/>
      <c r="BC105" s="33"/>
      <c r="BD105" s="33"/>
      <c r="BE105" s="5"/>
      <c r="BF105" s="5"/>
      <c r="BG105" s="5"/>
      <c r="BH105" s="5"/>
      <c r="BI105" s="5"/>
      <c r="BJ105" s="5"/>
      <c r="BK105" s="5"/>
      <c r="BL105" s="5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</row>
    <row r="106" spans="1:86">
      <c r="B106" s="34" t="s">
        <v>71</v>
      </c>
      <c r="C106" s="35"/>
      <c r="D106" s="36">
        <f t="shared" si="112"/>
        <v>0</v>
      </c>
      <c r="E106" s="37"/>
      <c r="F106" s="35"/>
      <c r="G106" s="36">
        <f t="shared" si="113"/>
        <v>0</v>
      </c>
      <c r="H106" s="37"/>
      <c r="I106" s="38"/>
      <c r="K106" s="39" t="e">
        <f t="shared" si="114"/>
        <v>#DIV/0!</v>
      </c>
      <c r="L106" s="40" t="e">
        <f t="shared" si="115"/>
        <v>#DIV/0!</v>
      </c>
      <c r="M106" s="41" t="e">
        <f t="shared" si="116"/>
        <v>#DIV/0!</v>
      </c>
      <c r="N106" s="42" t="e">
        <f t="shared" si="117"/>
        <v>#DIV/0!</v>
      </c>
      <c r="O106" s="42" t="e">
        <f t="shared" si="118"/>
        <v>#DIV/0!</v>
      </c>
      <c r="P106" s="42" t="e">
        <f t="shared" si="119"/>
        <v>#DIV/0!</v>
      </c>
      <c r="Q106" s="116" t="e">
        <f t="shared" si="120"/>
        <v>#DIV/0!</v>
      </c>
      <c r="R106" s="44" t="e">
        <f t="shared" si="121"/>
        <v>#DIV/0!</v>
      </c>
      <c r="S106" s="45">
        <f t="shared" si="122"/>
        <v>1.9599639845400536</v>
      </c>
      <c r="T106" s="46" t="e">
        <f t="shared" si="123"/>
        <v>#DIV/0!</v>
      </c>
      <c r="U106" s="46" t="e">
        <f t="shared" si="124"/>
        <v>#DIV/0!</v>
      </c>
      <c r="V106" s="47" t="e">
        <f t="shared" si="125"/>
        <v>#DIV/0!</v>
      </c>
      <c r="W106" s="48" t="e">
        <f t="shared" si="125"/>
        <v>#DIV/0!</v>
      </c>
      <c r="X106" s="49"/>
      <c r="Z106" s="50" t="e">
        <f>(N106-P116)^2</f>
        <v>#DIV/0!</v>
      </c>
      <c r="AA106" s="51" t="e">
        <f t="shared" si="126"/>
        <v>#DIV/0!</v>
      </c>
      <c r="AB106" s="5">
        <v>1</v>
      </c>
      <c r="AC106" s="33"/>
      <c r="AD106" s="33"/>
      <c r="AE106" s="41" t="e">
        <f t="shared" si="127"/>
        <v>#DIV/0!</v>
      </c>
      <c r="AF106" s="52"/>
      <c r="AG106" s="53" t="e">
        <f>AG116</f>
        <v>#DIV/0!</v>
      </c>
      <c r="AH106" s="53" t="e">
        <f>AH116</f>
        <v>#DIV/0!</v>
      </c>
      <c r="AI106" s="51" t="e">
        <f t="shared" si="128"/>
        <v>#DIV/0!</v>
      </c>
      <c r="AJ106" s="54" t="e">
        <f t="shared" si="129"/>
        <v>#DIV/0!</v>
      </c>
      <c r="AK106" s="55" t="e">
        <f>AJ106/AJ116</f>
        <v>#DIV/0!</v>
      </c>
      <c r="AL106" s="56" t="e">
        <f t="shared" si="130"/>
        <v>#DIV/0!</v>
      </c>
      <c r="AM106" s="56" t="e">
        <f t="shared" si="131"/>
        <v>#DIV/0!</v>
      </c>
      <c r="AN106" s="48" t="e">
        <f t="shared" si="132"/>
        <v>#DIV/0!</v>
      </c>
      <c r="AO106" s="57" t="e">
        <f t="shared" si="133"/>
        <v>#DIV/0!</v>
      </c>
      <c r="AP106" s="48" t="e">
        <f t="shared" si="134"/>
        <v>#DIV/0!</v>
      </c>
      <c r="AQ106" s="45">
        <f t="shared" si="135"/>
        <v>1.9599639845400536</v>
      </c>
      <c r="AR106" s="46" t="e">
        <f t="shared" si="136"/>
        <v>#DIV/0!</v>
      </c>
      <c r="AS106" s="46" t="e">
        <f t="shared" si="137"/>
        <v>#DIV/0!</v>
      </c>
      <c r="AT106" s="58" t="e">
        <f t="shared" si="138"/>
        <v>#DIV/0!</v>
      </c>
      <c r="AU106" s="58" t="e">
        <f t="shared" si="138"/>
        <v>#DIV/0!</v>
      </c>
      <c r="AV106" s="22"/>
      <c r="AX106" s="59"/>
      <c r="AY106" s="59">
        <v>1</v>
      </c>
      <c r="AZ106" s="60"/>
      <c r="BA106" s="60"/>
      <c r="BC106" s="33"/>
      <c r="BD106" s="33"/>
      <c r="BE106" s="5"/>
      <c r="BF106" s="5"/>
      <c r="BG106" s="5"/>
      <c r="BH106" s="5"/>
      <c r="BI106" s="5"/>
      <c r="BJ106" s="5"/>
      <c r="BK106" s="5"/>
      <c r="BL106" s="5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</row>
    <row r="107" spans="1:86">
      <c r="B107" s="34" t="s">
        <v>72</v>
      </c>
      <c r="C107" s="35"/>
      <c r="D107" s="36">
        <f t="shared" si="112"/>
        <v>0</v>
      </c>
      <c r="E107" s="37"/>
      <c r="F107" s="35"/>
      <c r="G107" s="36">
        <f t="shared" si="113"/>
        <v>0</v>
      </c>
      <c r="H107" s="37"/>
      <c r="I107" s="38"/>
      <c r="K107" s="39" t="e">
        <f t="shared" si="114"/>
        <v>#DIV/0!</v>
      </c>
      <c r="L107" s="40" t="e">
        <f t="shared" si="115"/>
        <v>#DIV/0!</v>
      </c>
      <c r="M107" s="41" t="e">
        <f t="shared" si="116"/>
        <v>#DIV/0!</v>
      </c>
      <c r="N107" s="42" t="e">
        <f t="shared" si="117"/>
        <v>#DIV/0!</v>
      </c>
      <c r="O107" s="42" t="e">
        <f t="shared" si="118"/>
        <v>#DIV/0!</v>
      </c>
      <c r="P107" s="42" t="e">
        <f t="shared" si="119"/>
        <v>#DIV/0!</v>
      </c>
      <c r="Q107" s="116" t="e">
        <f t="shared" si="120"/>
        <v>#DIV/0!</v>
      </c>
      <c r="R107" s="44" t="e">
        <f t="shared" si="121"/>
        <v>#DIV/0!</v>
      </c>
      <c r="S107" s="45">
        <f t="shared" si="122"/>
        <v>1.9599639845400536</v>
      </c>
      <c r="T107" s="46" t="e">
        <f t="shared" si="123"/>
        <v>#DIV/0!</v>
      </c>
      <c r="U107" s="46" t="e">
        <f t="shared" si="124"/>
        <v>#DIV/0!</v>
      </c>
      <c r="V107" s="47" t="e">
        <f t="shared" si="125"/>
        <v>#DIV/0!</v>
      </c>
      <c r="W107" s="48" t="e">
        <f t="shared" si="125"/>
        <v>#DIV/0!</v>
      </c>
      <c r="X107" s="49"/>
      <c r="Z107" s="50" t="e">
        <f>(N107-P116)^2</f>
        <v>#DIV/0!</v>
      </c>
      <c r="AA107" s="51" t="e">
        <f t="shared" si="126"/>
        <v>#DIV/0!</v>
      </c>
      <c r="AB107" s="5">
        <v>1</v>
      </c>
      <c r="AC107" s="33"/>
      <c r="AD107" s="33"/>
      <c r="AE107" s="41" t="e">
        <f t="shared" si="127"/>
        <v>#DIV/0!</v>
      </c>
      <c r="AF107" s="52"/>
      <c r="AG107" s="53" t="e">
        <f>AG116</f>
        <v>#DIV/0!</v>
      </c>
      <c r="AH107" s="53" t="e">
        <f>AH116</f>
        <v>#DIV/0!</v>
      </c>
      <c r="AI107" s="51" t="e">
        <f t="shared" si="128"/>
        <v>#DIV/0!</v>
      </c>
      <c r="AJ107" s="54" t="e">
        <f t="shared" si="129"/>
        <v>#DIV/0!</v>
      </c>
      <c r="AK107" s="55" t="e">
        <f>AJ107/AJ116</f>
        <v>#DIV/0!</v>
      </c>
      <c r="AL107" s="56" t="e">
        <f t="shared" si="130"/>
        <v>#DIV/0!</v>
      </c>
      <c r="AM107" s="56" t="e">
        <f t="shared" si="131"/>
        <v>#DIV/0!</v>
      </c>
      <c r="AN107" s="48" t="e">
        <f t="shared" si="132"/>
        <v>#DIV/0!</v>
      </c>
      <c r="AO107" s="57" t="e">
        <f t="shared" si="133"/>
        <v>#DIV/0!</v>
      </c>
      <c r="AP107" s="48" t="e">
        <f t="shared" si="134"/>
        <v>#DIV/0!</v>
      </c>
      <c r="AQ107" s="45">
        <f t="shared" si="135"/>
        <v>1.9599639845400536</v>
      </c>
      <c r="AR107" s="46" t="e">
        <f t="shared" si="136"/>
        <v>#DIV/0!</v>
      </c>
      <c r="AS107" s="46" t="e">
        <f t="shared" si="137"/>
        <v>#DIV/0!</v>
      </c>
      <c r="AT107" s="58" t="e">
        <f t="shared" si="138"/>
        <v>#DIV/0!</v>
      </c>
      <c r="AU107" s="58" t="e">
        <f t="shared" si="138"/>
        <v>#DIV/0!</v>
      </c>
      <c r="AV107" s="22"/>
      <c r="AX107" s="59"/>
      <c r="AY107" s="59">
        <v>1</v>
      </c>
      <c r="AZ107" s="60"/>
      <c r="BA107" s="60"/>
      <c r="BC107" s="33"/>
      <c r="BD107" s="33"/>
      <c r="BE107" s="5"/>
      <c r="BF107" s="5"/>
      <c r="BG107" s="5"/>
      <c r="BH107" s="5"/>
      <c r="BI107" s="5"/>
      <c r="BJ107" s="5"/>
      <c r="BK107" s="5"/>
      <c r="BL107" s="5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</row>
    <row r="108" spans="1:86">
      <c r="B108" s="34" t="s">
        <v>73</v>
      </c>
      <c r="C108" s="35"/>
      <c r="D108" s="36">
        <f t="shared" si="112"/>
        <v>0</v>
      </c>
      <c r="E108" s="37"/>
      <c r="F108" s="35"/>
      <c r="G108" s="36">
        <f t="shared" si="113"/>
        <v>0</v>
      </c>
      <c r="H108" s="37"/>
      <c r="I108" s="38"/>
      <c r="K108" s="39" t="e">
        <f t="shared" si="114"/>
        <v>#DIV/0!</v>
      </c>
      <c r="L108" s="40" t="e">
        <f t="shared" si="115"/>
        <v>#DIV/0!</v>
      </c>
      <c r="M108" s="41" t="e">
        <f t="shared" si="116"/>
        <v>#DIV/0!</v>
      </c>
      <c r="N108" s="42" t="e">
        <f t="shared" si="117"/>
        <v>#DIV/0!</v>
      </c>
      <c r="O108" s="42" t="e">
        <f t="shared" si="118"/>
        <v>#DIV/0!</v>
      </c>
      <c r="P108" s="42" t="e">
        <f t="shared" si="119"/>
        <v>#DIV/0!</v>
      </c>
      <c r="Q108" s="116" t="e">
        <f t="shared" si="120"/>
        <v>#DIV/0!</v>
      </c>
      <c r="R108" s="44" t="e">
        <f t="shared" si="121"/>
        <v>#DIV/0!</v>
      </c>
      <c r="S108" s="45">
        <f t="shared" si="122"/>
        <v>1.9599639845400536</v>
      </c>
      <c r="T108" s="46" t="e">
        <f t="shared" si="123"/>
        <v>#DIV/0!</v>
      </c>
      <c r="U108" s="46" t="e">
        <f t="shared" si="124"/>
        <v>#DIV/0!</v>
      </c>
      <c r="V108" s="47" t="e">
        <f t="shared" si="125"/>
        <v>#DIV/0!</v>
      </c>
      <c r="W108" s="48" t="e">
        <f t="shared" si="125"/>
        <v>#DIV/0!</v>
      </c>
      <c r="X108" s="49"/>
      <c r="Z108" s="50" t="e">
        <f>(N108-P116)^2</f>
        <v>#DIV/0!</v>
      </c>
      <c r="AA108" s="51" t="e">
        <f t="shared" si="126"/>
        <v>#DIV/0!</v>
      </c>
      <c r="AB108" s="5">
        <v>1</v>
      </c>
      <c r="AC108" s="33"/>
      <c r="AD108" s="33"/>
      <c r="AE108" s="41" t="e">
        <f t="shared" si="127"/>
        <v>#DIV/0!</v>
      </c>
      <c r="AF108" s="52"/>
      <c r="AG108" s="53" t="e">
        <f>AG116</f>
        <v>#DIV/0!</v>
      </c>
      <c r="AH108" s="53" t="e">
        <f>AH116</f>
        <v>#DIV/0!</v>
      </c>
      <c r="AI108" s="51" t="e">
        <f t="shared" si="128"/>
        <v>#DIV/0!</v>
      </c>
      <c r="AJ108" s="54" t="e">
        <f t="shared" si="129"/>
        <v>#DIV/0!</v>
      </c>
      <c r="AK108" s="55" t="e">
        <f>AJ108/AJ116</f>
        <v>#DIV/0!</v>
      </c>
      <c r="AL108" s="56" t="e">
        <f t="shared" si="130"/>
        <v>#DIV/0!</v>
      </c>
      <c r="AM108" s="56" t="e">
        <f t="shared" si="131"/>
        <v>#DIV/0!</v>
      </c>
      <c r="AN108" s="48" t="e">
        <f t="shared" si="132"/>
        <v>#DIV/0!</v>
      </c>
      <c r="AO108" s="57" t="e">
        <f t="shared" si="133"/>
        <v>#DIV/0!</v>
      </c>
      <c r="AP108" s="48" t="e">
        <f t="shared" si="134"/>
        <v>#DIV/0!</v>
      </c>
      <c r="AQ108" s="45">
        <f t="shared" si="135"/>
        <v>1.9599639845400536</v>
      </c>
      <c r="AR108" s="46" t="e">
        <f t="shared" si="136"/>
        <v>#DIV/0!</v>
      </c>
      <c r="AS108" s="46" t="e">
        <f t="shared" si="137"/>
        <v>#DIV/0!</v>
      </c>
      <c r="AT108" s="58" t="e">
        <f t="shared" si="138"/>
        <v>#DIV/0!</v>
      </c>
      <c r="AU108" s="58" t="e">
        <f t="shared" si="138"/>
        <v>#DIV/0!</v>
      </c>
      <c r="AV108" s="22"/>
      <c r="AX108" s="59"/>
      <c r="AY108" s="59">
        <v>1</v>
      </c>
      <c r="AZ108" s="60"/>
      <c r="BA108" s="60"/>
      <c r="BC108" s="33"/>
      <c r="BD108" s="33"/>
      <c r="BE108" s="5"/>
      <c r="BF108" s="5"/>
      <c r="BG108" s="5"/>
      <c r="BH108" s="5"/>
      <c r="BI108" s="5"/>
      <c r="BJ108" s="5"/>
      <c r="BK108" s="5"/>
      <c r="BL108" s="5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</row>
    <row r="109" spans="1:86">
      <c r="B109" s="34" t="s">
        <v>74</v>
      </c>
      <c r="C109" s="35"/>
      <c r="D109" s="36">
        <f t="shared" si="112"/>
        <v>0</v>
      </c>
      <c r="E109" s="37"/>
      <c r="F109" s="35"/>
      <c r="G109" s="36">
        <f t="shared" si="113"/>
        <v>0</v>
      </c>
      <c r="H109" s="37"/>
      <c r="I109" s="38"/>
      <c r="K109" s="39" t="e">
        <f t="shared" si="114"/>
        <v>#DIV/0!</v>
      </c>
      <c r="L109" s="40" t="e">
        <f t="shared" si="115"/>
        <v>#DIV/0!</v>
      </c>
      <c r="M109" s="41" t="e">
        <f t="shared" si="116"/>
        <v>#DIV/0!</v>
      </c>
      <c r="N109" s="42" t="e">
        <f t="shared" si="117"/>
        <v>#DIV/0!</v>
      </c>
      <c r="O109" s="42" t="e">
        <f t="shared" si="118"/>
        <v>#DIV/0!</v>
      </c>
      <c r="P109" s="42" t="e">
        <f t="shared" si="119"/>
        <v>#DIV/0!</v>
      </c>
      <c r="Q109" s="116" t="e">
        <f t="shared" si="120"/>
        <v>#DIV/0!</v>
      </c>
      <c r="R109" s="44" t="e">
        <f t="shared" si="121"/>
        <v>#DIV/0!</v>
      </c>
      <c r="S109" s="45">
        <f t="shared" si="122"/>
        <v>1.9599639845400536</v>
      </c>
      <c r="T109" s="46" t="e">
        <f t="shared" si="123"/>
        <v>#DIV/0!</v>
      </c>
      <c r="U109" s="46" t="e">
        <f t="shared" si="124"/>
        <v>#DIV/0!</v>
      </c>
      <c r="V109" s="47" t="e">
        <f t="shared" si="125"/>
        <v>#DIV/0!</v>
      </c>
      <c r="W109" s="48" t="e">
        <f t="shared" si="125"/>
        <v>#DIV/0!</v>
      </c>
      <c r="X109" s="49"/>
      <c r="Z109" s="50" t="e">
        <f>(N109-P116)^2</f>
        <v>#DIV/0!</v>
      </c>
      <c r="AA109" s="51" t="e">
        <f t="shared" si="126"/>
        <v>#DIV/0!</v>
      </c>
      <c r="AB109" s="5">
        <v>1</v>
      </c>
      <c r="AC109" s="33"/>
      <c r="AD109" s="33"/>
      <c r="AE109" s="41" t="e">
        <f t="shared" si="127"/>
        <v>#DIV/0!</v>
      </c>
      <c r="AF109" s="52"/>
      <c r="AG109" s="53" t="e">
        <f>AG116</f>
        <v>#DIV/0!</v>
      </c>
      <c r="AH109" s="53" t="e">
        <f>AH116</f>
        <v>#DIV/0!</v>
      </c>
      <c r="AI109" s="51" t="e">
        <f t="shared" si="128"/>
        <v>#DIV/0!</v>
      </c>
      <c r="AJ109" s="54" t="e">
        <f t="shared" si="129"/>
        <v>#DIV/0!</v>
      </c>
      <c r="AK109" s="55" t="e">
        <f>AJ109/AJ116</f>
        <v>#DIV/0!</v>
      </c>
      <c r="AL109" s="56" t="e">
        <f t="shared" si="130"/>
        <v>#DIV/0!</v>
      </c>
      <c r="AM109" s="56" t="e">
        <f t="shared" si="131"/>
        <v>#DIV/0!</v>
      </c>
      <c r="AN109" s="48" t="e">
        <f t="shared" si="132"/>
        <v>#DIV/0!</v>
      </c>
      <c r="AO109" s="57" t="e">
        <f t="shared" si="133"/>
        <v>#DIV/0!</v>
      </c>
      <c r="AP109" s="48" t="e">
        <f t="shared" si="134"/>
        <v>#DIV/0!</v>
      </c>
      <c r="AQ109" s="45">
        <f t="shared" si="135"/>
        <v>1.9599639845400536</v>
      </c>
      <c r="AR109" s="46" t="e">
        <f t="shared" si="136"/>
        <v>#DIV/0!</v>
      </c>
      <c r="AS109" s="46" t="e">
        <f t="shared" si="137"/>
        <v>#DIV/0!</v>
      </c>
      <c r="AT109" s="58" t="e">
        <f t="shared" si="138"/>
        <v>#DIV/0!</v>
      </c>
      <c r="AU109" s="58" t="e">
        <f t="shared" si="138"/>
        <v>#DIV/0!</v>
      </c>
      <c r="AV109" s="22"/>
      <c r="AX109" s="59"/>
      <c r="AY109" s="59">
        <v>1</v>
      </c>
      <c r="AZ109" s="60"/>
      <c r="BA109" s="60"/>
      <c r="BC109" s="33"/>
      <c r="BD109" s="33"/>
      <c r="BE109" s="5"/>
      <c r="BF109" s="5"/>
      <c r="BG109" s="5"/>
      <c r="BH109" s="5"/>
      <c r="BI109" s="5"/>
      <c r="BJ109" s="5"/>
      <c r="BK109" s="5"/>
      <c r="BL109" s="5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</row>
    <row r="110" spans="1:86">
      <c r="B110" s="34" t="s">
        <v>75</v>
      </c>
      <c r="C110" s="35"/>
      <c r="D110" s="36">
        <f t="shared" si="112"/>
        <v>0</v>
      </c>
      <c r="E110" s="37"/>
      <c r="F110" s="35"/>
      <c r="G110" s="36">
        <f t="shared" si="113"/>
        <v>0</v>
      </c>
      <c r="H110" s="37"/>
      <c r="I110" s="38"/>
      <c r="K110" s="39" t="e">
        <f t="shared" si="114"/>
        <v>#DIV/0!</v>
      </c>
      <c r="L110" s="40" t="e">
        <f t="shared" si="115"/>
        <v>#DIV/0!</v>
      </c>
      <c r="M110" s="41" t="e">
        <f t="shared" si="116"/>
        <v>#DIV/0!</v>
      </c>
      <c r="N110" s="42" t="e">
        <f t="shared" si="117"/>
        <v>#DIV/0!</v>
      </c>
      <c r="O110" s="42" t="e">
        <f t="shared" si="118"/>
        <v>#DIV/0!</v>
      </c>
      <c r="P110" s="42" t="e">
        <f t="shared" si="119"/>
        <v>#DIV/0!</v>
      </c>
      <c r="Q110" s="116" t="e">
        <f t="shared" si="120"/>
        <v>#DIV/0!</v>
      </c>
      <c r="R110" s="44" t="e">
        <f t="shared" si="121"/>
        <v>#DIV/0!</v>
      </c>
      <c r="S110" s="45">
        <f t="shared" si="122"/>
        <v>1.9599639845400536</v>
      </c>
      <c r="T110" s="46" t="e">
        <f t="shared" si="123"/>
        <v>#DIV/0!</v>
      </c>
      <c r="U110" s="46" t="e">
        <f t="shared" si="124"/>
        <v>#DIV/0!</v>
      </c>
      <c r="V110" s="47" t="e">
        <f t="shared" si="125"/>
        <v>#DIV/0!</v>
      </c>
      <c r="W110" s="48" t="e">
        <f t="shared" si="125"/>
        <v>#DIV/0!</v>
      </c>
      <c r="X110" s="49"/>
      <c r="Z110" s="50" t="e">
        <f>(N110-P116)^2</f>
        <v>#DIV/0!</v>
      </c>
      <c r="AA110" s="51" t="e">
        <f t="shared" si="126"/>
        <v>#DIV/0!</v>
      </c>
      <c r="AB110" s="5">
        <v>1</v>
      </c>
      <c r="AC110" s="33"/>
      <c r="AD110" s="33"/>
      <c r="AE110" s="41" t="e">
        <f t="shared" si="127"/>
        <v>#DIV/0!</v>
      </c>
      <c r="AF110" s="52"/>
      <c r="AG110" s="53" t="e">
        <f>AG116</f>
        <v>#DIV/0!</v>
      </c>
      <c r="AH110" s="53" t="e">
        <f>AH116</f>
        <v>#DIV/0!</v>
      </c>
      <c r="AI110" s="51" t="e">
        <f t="shared" si="128"/>
        <v>#DIV/0!</v>
      </c>
      <c r="AJ110" s="54" t="e">
        <f t="shared" si="129"/>
        <v>#DIV/0!</v>
      </c>
      <c r="AK110" s="55" t="e">
        <f>AJ110/AJ116</f>
        <v>#DIV/0!</v>
      </c>
      <c r="AL110" s="56" t="e">
        <f t="shared" si="130"/>
        <v>#DIV/0!</v>
      </c>
      <c r="AM110" s="56" t="e">
        <f t="shared" si="131"/>
        <v>#DIV/0!</v>
      </c>
      <c r="AN110" s="48" t="e">
        <f t="shared" si="132"/>
        <v>#DIV/0!</v>
      </c>
      <c r="AO110" s="57" t="e">
        <f t="shared" si="133"/>
        <v>#DIV/0!</v>
      </c>
      <c r="AP110" s="48" t="e">
        <f t="shared" si="134"/>
        <v>#DIV/0!</v>
      </c>
      <c r="AQ110" s="45">
        <f t="shared" si="135"/>
        <v>1.9599639845400536</v>
      </c>
      <c r="AR110" s="46" t="e">
        <f t="shared" si="136"/>
        <v>#DIV/0!</v>
      </c>
      <c r="AS110" s="46" t="e">
        <f t="shared" si="137"/>
        <v>#DIV/0!</v>
      </c>
      <c r="AT110" s="58" t="e">
        <f t="shared" si="138"/>
        <v>#DIV/0!</v>
      </c>
      <c r="AU110" s="58" t="e">
        <f t="shared" si="138"/>
        <v>#DIV/0!</v>
      </c>
      <c r="AV110" s="22"/>
      <c r="AX110" s="59"/>
      <c r="AY110" s="59">
        <v>1</v>
      </c>
      <c r="AZ110" s="60"/>
      <c r="BA110" s="60"/>
      <c r="BC110" s="33"/>
      <c r="BD110" s="33"/>
      <c r="BE110" s="5"/>
      <c r="BF110" s="5"/>
      <c r="BG110" s="5"/>
      <c r="BH110" s="5"/>
      <c r="BI110" s="5"/>
      <c r="BJ110" s="5"/>
      <c r="BK110" s="5"/>
      <c r="BL110" s="5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</row>
    <row r="111" spans="1:86">
      <c r="B111" s="34" t="s">
        <v>76</v>
      </c>
      <c r="C111" s="35"/>
      <c r="D111" s="36">
        <f t="shared" si="112"/>
        <v>0</v>
      </c>
      <c r="E111" s="37"/>
      <c r="F111" s="35"/>
      <c r="G111" s="36">
        <f t="shared" si="113"/>
        <v>0</v>
      </c>
      <c r="H111" s="37"/>
      <c r="I111" s="38"/>
      <c r="K111" s="39" t="e">
        <f t="shared" si="114"/>
        <v>#DIV/0!</v>
      </c>
      <c r="L111" s="40" t="e">
        <f t="shared" si="115"/>
        <v>#DIV/0!</v>
      </c>
      <c r="M111" s="41" t="e">
        <f t="shared" si="116"/>
        <v>#DIV/0!</v>
      </c>
      <c r="N111" s="42" t="e">
        <f t="shared" si="117"/>
        <v>#DIV/0!</v>
      </c>
      <c r="O111" s="42" t="e">
        <f t="shared" si="118"/>
        <v>#DIV/0!</v>
      </c>
      <c r="P111" s="42" t="e">
        <f t="shared" si="119"/>
        <v>#DIV/0!</v>
      </c>
      <c r="Q111" s="116" t="e">
        <f t="shared" si="120"/>
        <v>#DIV/0!</v>
      </c>
      <c r="R111" s="44" t="e">
        <f t="shared" si="121"/>
        <v>#DIV/0!</v>
      </c>
      <c r="S111" s="45">
        <f t="shared" si="122"/>
        <v>1.9599639845400536</v>
      </c>
      <c r="T111" s="46" t="e">
        <f t="shared" si="123"/>
        <v>#DIV/0!</v>
      </c>
      <c r="U111" s="46" t="e">
        <f t="shared" si="124"/>
        <v>#DIV/0!</v>
      </c>
      <c r="V111" s="47" t="e">
        <f t="shared" si="125"/>
        <v>#DIV/0!</v>
      </c>
      <c r="W111" s="48" t="e">
        <f t="shared" si="125"/>
        <v>#DIV/0!</v>
      </c>
      <c r="X111" s="49"/>
      <c r="Z111" s="50" t="e">
        <f>(N111-P116)^2</f>
        <v>#DIV/0!</v>
      </c>
      <c r="AA111" s="51" t="e">
        <f t="shared" si="126"/>
        <v>#DIV/0!</v>
      </c>
      <c r="AB111" s="5">
        <v>1</v>
      </c>
      <c r="AC111" s="33"/>
      <c r="AD111" s="33"/>
      <c r="AE111" s="41" t="e">
        <f t="shared" si="127"/>
        <v>#DIV/0!</v>
      </c>
      <c r="AF111" s="52"/>
      <c r="AG111" s="53" t="e">
        <f>AG116</f>
        <v>#DIV/0!</v>
      </c>
      <c r="AH111" s="53" t="e">
        <f>AH116</f>
        <v>#DIV/0!</v>
      </c>
      <c r="AI111" s="51" t="e">
        <f t="shared" si="128"/>
        <v>#DIV/0!</v>
      </c>
      <c r="AJ111" s="54" t="e">
        <f t="shared" si="129"/>
        <v>#DIV/0!</v>
      </c>
      <c r="AK111" s="55" t="e">
        <f>AJ111/AJ116</f>
        <v>#DIV/0!</v>
      </c>
      <c r="AL111" s="56" t="e">
        <f t="shared" si="130"/>
        <v>#DIV/0!</v>
      </c>
      <c r="AM111" s="56" t="e">
        <f t="shared" si="131"/>
        <v>#DIV/0!</v>
      </c>
      <c r="AN111" s="48" t="e">
        <f t="shared" si="132"/>
        <v>#DIV/0!</v>
      </c>
      <c r="AO111" s="57" t="e">
        <f t="shared" si="133"/>
        <v>#DIV/0!</v>
      </c>
      <c r="AP111" s="48" t="e">
        <f t="shared" si="134"/>
        <v>#DIV/0!</v>
      </c>
      <c r="AQ111" s="45">
        <f t="shared" si="135"/>
        <v>1.9599639845400536</v>
      </c>
      <c r="AR111" s="46" t="e">
        <f t="shared" si="136"/>
        <v>#DIV/0!</v>
      </c>
      <c r="AS111" s="46" t="e">
        <f t="shared" si="137"/>
        <v>#DIV/0!</v>
      </c>
      <c r="AT111" s="58" t="e">
        <f t="shared" si="138"/>
        <v>#DIV/0!</v>
      </c>
      <c r="AU111" s="58" t="e">
        <f t="shared" si="138"/>
        <v>#DIV/0!</v>
      </c>
      <c r="AV111" s="22"/>
      <c r="AX111" s="59"/>
      <c r="AY111" s="59">
        <v>1</v>
      </c>
      <c r="AZ111" s="60"/>
      <c r="BA111" s="60"/>
      <c r="BC111" s="33"/>
      <c r="BD111" s="33"/>
      <c r="BE111" s="5"/>
      <c r="BF111" s="5"/>
      <c r="BG111" s="5"/>
      <c r="BH111" s="5"/>
      <c r="BI111" s="5"/>
      <c r="BJ111" s="5"/>
      <c r="BK111" s="5"/>
      <c r="BL111" s="5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</row>
    <row r="112" spans="1:86">
      <c r="B112" s="34" t="s">
        <v>77</v>
      </c>
      <c r="C112" s="35"/>
      <c r="D112" s="36">
        <f t="shared" si="112"/>
        <v>0</v>
      </c>
      <c r="E112" s="37"/>
      <c r="F112" s="35"/>
      <c r="G112" s="36">
        <f t="shared" si="113"/>
        <v>0</v>
      </c>
      <c r="H112" s="37"/>
      <c r="I112" s="38"/>
      <c r="K112" s="39" t="e">
        <f t="shared" si="114"/>
        <v>#DIV/0!</v>
      </c>
      <c r="L112" s="40" t="e">
        <f t="shared" si="115"/>
        <v>#DIV/0!</v>
      </c>
      <c r="M112" s="41" t="e">
        <f t="shared" si="116"/>
        <v>#DIV/0!</v>
      </c>
      <c r="N112" s="42" t="e">
        <f t="shared" si="117"/>
        <v>#DIV/0!</v>
      </c>
      <c r="O112" s="42" t="e">
        <f t="shared" si="118"/>
        <v>#DIV/0!</v>
      </c>
      <c r="P112" s="42" t="e">
        <f t="shared" si="119"/>
        <v>#DIV/0!</v>
      </c>
      <c r="Q112" s="116" t="e">
        <f t="shared" si="120"/>
        <v>#DIV/0!</v>
      </c>
      <c r="R112" s="44" t="e">
        <f t="shared" si="121"/>
        <v>#DIV/0!</v>
      </c>
      <c r="S112" s="45">
        <f t="shared" si="122"/>
        <v>1.9599639845400536</v>
      </c>
      <c r="T112" s="46" t="e">
        <f t="shared" si="123"/>
        <v>#DIV/0!</v>
      </c>
      <c r="U112" s="46" t="e">
        <f t="shared" si="124"/>
        <v>#DIV/0!</v>
      </c>
      <c r="V112" s="47" t="e">
        <f t="shared" si="125"/>
        <v>#DIV/0!</v>
      </c>
      <c r="W112" s="48" t="e">
        <f t="shared" si="125"/>
        <v>#DIV/0!</v>
      </c>
      <c r="X112" s="49"/>
      <c r="Z112" s="50" t="e">
        <f>(N112-P116)^2</f>
        <v>#DIV/0!</v>
      </c>
      <c r="AA112" s="51" t="e">
        <f t="shared" si="126"/>
        <v>#DIV/0!</v>
      </c>
      <c r="AB112" s="5">
        <v>1</v>
      </c>
      <c r="AC112" s="33"/>
      <c r="AD112" s="33"/>
      <c r="AE112" s="41" t="e">
        <f t="shared" si="127"/>
        <v>#DIV/0!</v>
      </c>
      <c r="AF112" s="52"/>
      <c r="AG112" s="53" t="e">
        <f>AG116</f>
        <v>#DIV/0!</v>
      </c>
      <c r="AH112" s="53" t="e">
        <f>AH116</f>
        <v>#DIV/0!</v>
      </c>
      <c r="AI112" s="51" t="e">
        <f t="shared" si="128"/>
        <v>#DIV/0!</v>
      </c>
      <c r="AJ112" s="54" t="e">
        <f t="shared" si="129"/>
        <v>#DIV/0!</v>
      </c>
      <c r="AK112" s="55" t="e">
        <f>AJ112/AJ116</f>
        <v>#DIV/0!</v>
      </c>
      <c r="AL112" s="56" t="e">
        <f t="shared" si="130"/>
        <v>#DIV/0!</v>
      </c>
      <c r="AM112" s="56" t="e">
        <f t="shared" si="131"/>
        <v>#DIV/0!</v>
      </c>
      <c r="AN112" s="48" t="e">
        <f t="shared" si="132"/>
        <v>#DIV/0!</v>
      </c>
      <c r="AO112" s="57" t="e">
        <f t="shared" si="133"/>
        <v>#DIV/0!</v>
      </c>
      <c r="AP112" s="48" t="e">
        <f t="shared" si="134"/>
        <v>#DIV/0!</v>
      </c>
      <c r="AQ112" s="45">
        <f t="shared" si="135"/>
        <v>1.9599639845400536</v>
      </c>
      <c r="AR112" s="46" t="e">
        <f t="shared" si="136"/>
        <v>#DIV/0!</v>
      </c>
      <c r="AS112" s="46" t="e">
        <f t="shared" si="137"/>
        <v>#DIV/0!</v>
      </c>
      <c r="AT112" s="58" t="e">
        <f t="shared" si="138"/>
        <v>#DIV/0!</v>
      </c>
      <c r="AU112" s="58" t="e">
        <f t="shared" si="138"/>
        <v>#DIV/0!</v>
      </c>
      <c r="AV112" s="22"/>
      <c r="AX112" s="59"/>
      <c r="AY112" s="59">
        <v>1</v>
      </c>
      <c r="AZ112" s="60"/>
      <c r="BA112" s="60"/>
      <c r="BC112" s="33"/>
      <c r="BD112" s="33"/>
      <c r="BE112" s="5"/>
      <c r="BF112" s="5"/>
      <c r="BG112" s="5"/>
      <c r="BH112" s="5"/>
      <c r="BI112" s="5"/>
      <c r="BJ112" s="5"/>
      <c r="BK112" s="5"/>
      <c r="BL112" s="5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</row>
    <row r="113" spans="1:75">
      <c r="B113" s="34" t="s">
        <v>78</v>
      </c>
      <c r="C113" s="35"/>
      <c r="D113" s="36">
        <f t="shared" si="112"/>
        <v>0</v>
      </c>
      <c r="E113" s="37"/>
      <c r="F113" s="35"/>
      <c r="G113" s="36">
        <f t="shared" si="113"/>
        <v>0</v>
      </c>
      <c r="H113" s="37"/>
      <c r="I113" s="38"/>
      <c r="K113" s="39" t="e">
        <f t="shared" si="114"/>
        <v>#DIV/0!</v>
      </c>
      <c r="L113" s="40" t="e">
        <f t="shared" si="115"/>
        <v>#DIV/0!</v>
      </c>
      <c r="M113" s="41" t="e">
        <f t="shared" si="116"/>
        <v>#DIV/0!</v>
      </c>
      <c r="N113" s="42" t="e">
        <f t="shared" si="117"/>
        <v>#DIV/0!</v>
      </c>
      <c r="O113" s="42" t="e">
        <f t="shared" si="118"/>
        <v>#DIV/0!</v>
      </c>
      <c r="P113" s="42" t="e">
        <f t="shared" si="119"/>
        <v>#DIV/0!</v>
      </c>
      <c r="Q113" s="116" t="e">
        <f t="shared" si="120"/>
        <v>#DIV/0!</v>
      </c>
      <c r="R113" s="44" t="e">
        <f t="shared" si="121"/>
        <v>#DIV/0!</v>
      </c>
      <c r="S113" s="45">
        <f t="shared" si="122"/>
        <v>1.9599639845400536</v>
      </c>
      <c r="T113" s="46" t="e">
        <f t="shared" si="123"/>
        <v>#DIV/0!</v>
      </c>
      <c r="U113" s="46" t="e">
        <f t="shared" si="124"/>
        <v>#DIV/0!</v>
      </c>
      <c r="V113" s="47" t="e">
        <f t="shared" si="125"/>
        <v>#DIV/0!</v>
      </c>
      <c r="W113" s="48" t="e">
        <f t="shared" si="125"/>
        <v>#DIV/0!</v>
      </c>
      <c r="X113" s="49"/>
      <c r="Z113" s="50" t="e">
        <f>(N113-P116)^2</f>
        <v>#DIV/0!</v>
      </c>
      <c r="AA113" s="51" t="e">
        <f t="shared" si="126"/>
        <v>#DIV/0!</v>
      </c>
      <c r="AB113" s="5">
        <v>1</v>
      </c>
      <c r="AC113" s="33"/>
      <c r="AD113" s="33"/>
      <c r="AE113" s="41" t="e">
        <f t="shared" si="127"/>
        <v>#DIV/0!</v>
      </c>
      <c r="AF113" s="52"/>
      <c r="AG113" s="53" t="e">
        <f>AG116</f>
        <v>#DIV/0!</v>
      </c>
      <c r="AH113" s="53" t="e">
        <f>AH116</f>
        <v>#DIV/0!</v>
      </c>
      <c r="AI113" s="51" t="e">
        <f t="shared" si="128"/>
        <v>#DIV/0!</v>
      </c>
      <c r="AJ113" s="54" t="e">
        <f t="shared" si="129"/>
        <v>#DIV/0!</v>
      </c>
      <c r="AK113" s="55" t="e">
        <f>AJ113/AJ116</f>
        <v>#DIV/0!</v>
      </c>
      <c r="AL113" s="56" t="e">
        <f t="shared" si="130"/>
        <v>#DIV/0!</v>
      </c>
      <c r="AM113" s="56" t="e">
        <f t="shared" si="131"/>
        <v>#DIV/0!</v>
      </c>
      <c r="AN113" s="48" t="e">
        <f t="shared" si="132"/>
        <v>#DIV/0!</v>
      </c>
      <c r="AO113" s="57" t="e">
        <f t="shared" si="133"/>
        <v>#DIV/0!</v>
      </c>
      <c r="AP113" s="48" t="e">
        <f t="shared" si="134"/>
        <v>#DIV/0!</v>
      </c>
      <c r="AQ113" s="45">
        <f t="shared" si="135"/>
        <v>1.9599639845400536</v>
      </c>
      <c r="AR113" s="46" t="e">
        <f t="shared" si="136"/>
        <v>#DIV/0!</v>
      </c>
      <c r="AS113" s="46" t="e">
        <f t="shared" si="137"/>
        <v>#DIV/0!</v>
      </c>
      <c r="AT113" s="58" t="e">
        <f t="shared" si="138"/>
        <v>#DIV/0!</v>
      </c>
      <c r="AU113" s="58" t="e">
        <f t="shared" si="138"/>
        <v>#DIV/0!</v>
      </c>
      <c r="AV113" s="22"/>
      <c r="AX113" s="59"/>
      <c r="AY113" s="59">
        <v>1</v>
      </c>
      <c r="AZ113" s="60"/>
      <c r="BA113" s="60"/>
      <c r="BC113" s="33"/>
      <c r="BD113" s="33"/>
      <c r="BE113" s="5"/>
      <c r="BF113" s="5"/>
      <c r="BG113" s="5"/>
      <c r="BH113" s="5"/>
      <c r="BI113" s="5"/>
      <c r="BJ113" s="5"/>
      <c r="BK113" s="5"/>
      <c r="BL113" s="5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</row>
    <row r="114" spans="1:75">
      <c r="B114" s="34" t="s">
        <v>79</v>
      </c>
      <c r="C114" s="35"/>
      <c r="D114" s="36">
        <f t="shared" si="112"/>
        <v>0</v>
      </c>
      <c r="E114" s="37"/>
      <c r="F114" s="35"/>
      <c r="G114" s="36">
        <f t="shared" si="113"/>
        <v>0</v>
      </c>
      <c r="H114" s="37"/>
      <c r="I114" s="38"/>
      <c r="K114" s="39" t="e">
        <f t="shared" si="114"/>
        <v>#DIV/0!</v>
      </c>
      <c r="L114" s="40" t="e">
        <f t="shared" si="115"/>
        <v>#DIV/0!</v>
      </c>
      <c r="M114" s="41" t="e">
        <f t="shared" si="116"/>
        <v>#DIV/0!</v>
      </c>
      <c r="N114" s="42" t="e">
        <f t="shared" si="117"/>
        <v>#DIV/0!</v>
      </c>
      <c r="O114" s="42" t="e">
        <f t="shared" si="118"/>
        <v>#DIV/0!</v>
      </c>
      <c r="P114" s="42" t="e">
        <f t="shared" si="119"/>
        <v>#DIV/0!</v>
      </c>
      <c r="Q114" s="116" t="e">
        <f t="shared" si="120"/>
        <v>#DIV/0!</v>
      </c>
      <c r="R114" s="44" t="e">
        <f t="shared" si="121"/>
        <v>#DIV/0!</v>
      </c>
      <c r="S114" s="45">
        <f t="shared" si="122"/>
        <v>1.9599639845400536</v>
      </c>
      <c r="T114" s="46" t="e">
        <f t="shared" si="123"/>
        <v>#DIV/0!</v>
      </c>
      <c r="U114" s="46" t="e">
        <f t="shared" si="124"/>
        <v>#DIV/0!</v>
      </c>
      <c r="V114" s="47" t="e">
        <f t="shared" si="125"/>
        <v>#DIV/0!</v>
      </c>
      <c r="W114" s="48" t="e">
        <f t="shared" si="125"/>
        <v>#DIV/0!</v>
      </c>
      <c r="X114" s="49"/>
      <c r="Z114" s="50" t="e">
        <f>(N114-P116)^2</f>
        <v>#DIV/0!</v>
      </c>
      <c r="AA114" s="51" t="e">
        <f t="shared" si="126"/>
        <v>#DIV/0!</v>
      </c>
      <c r="AB114" s="5">
        <v>1</v>
      </c>
      <c r="AC114" s="33"/>
      <c r="AD114" s="33"/>
      <c r="AE114" s="41" t="e">
        <f t="shared" si="127"/>
        <v>#DIV/0!</v>
      </c>
      <c r="AF114" s="52"/>
      <c r="AG114" s="53" t="e">
        <f>AG116</f>
        <v>#DIV/0!</v>
      </c>
      <c r="AH114" s="53" t="e">
        <f>AH116</f>
        <v>#DIV/0!</v>
      </c>
      <c r="AI114" s="51" t="e">
        <f t="shared" si="128"/>
        <v>#DIV/0!</v>
      </c>
      <c r="AJ114" s="54" t="e">
        <f t="shared" si="129"/>
        <v>#DIV/0!</v>
      </c>
      <c r="AK114" s="55" t="e">
        <f>AJ114/AJ116</f>
        <v>#DIV/0!</v>
      </c>
      <c r="AL114" s="56" t="e">
        <f t="shared" si="130"/>
        <v>#DIV/0!</v>
      </c>
      <c r="AM114" s="56" t="e">
        <f t="shared" si="131"/>
        <v>#DIV/0!</v>
      </c>
      <c r="AN114" s="48" t="e">
        <f t="shared" si="132"/>
        <v>#DIV/0!</v>
      </c>
      <c r="AO114" s="57" t="e">
        <f t="shared" si="133"/>
        <v>#DIV/0!</v>
      </c>
      <c r="AP114" s="48" t="e">
        <f t="shared" si="134"/>
        <v>#DIV/0!</v>
      </c>
      <c r="AQ114" s="45">
        <f t="shared" si="135"/>
        <v>1.9599639845400536</v>
      </c>
      <c r="AR114" s="46" t="e">
        <f t="shared" si="136"/>
        <v>#DIV/0!</v>
      </c>
      <c r="AS114" s="46" t="e">
        <f t="shared" si="137"/>
        <v>#DIV/0!</v>
      </c>
      <c r="AT114" s="58" t="e">
        <f t="shared" si="138"/>
        <v>#DIV/0!</v>
      </c>
      <c r="AU114" s="58" t="e">
        <f t="shared" si="138"/>
        <v>#DIV/0!</v>
      </c>
      <c r="AV114" s="22"/>
      <c r="AX114" s="59"/>
      <c r="AY114" s="59">
        <v>1</v>
      </c>
      <c r="AZ114" s="60"/>
      <c r="BA114" s="60"/>
      <c r="BC114" s="33"/>
      <c r="BD114" s="33"/>
      <c r="BE114" s="5"/>
      <c r="BF114" s="5"/>
      <c r="BG114" s="5"/>
      <c r="BH114" s="5"/>
      <c r="BI114" s="5"/>
      <c r="BJ114" s="5"/>
      <c r="BK114" s="5"/>
      <c r="BL114" s="5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</row>
    <row r="115" spans="1:75">
      <c r="B115" s="34" t="s">
        <v>80</v>
      </c>
      <c r="C115" s="35"/>
      <c r="D115" s="36">
        <f t="shared" si="112"/>
        <v>0</v>
      </c>
      <c r="E115" s="37"/>
      <c r="F115" s="35"/>
      <c r="G115" s="36">
        <f t="shared" si="113"/>
        <v>0</v>
      </c>
      <c r="H115" s="37"/>
      <c r="I115" s="38"/>
      <c r="K115" s="39" t="e">
        <f t="shared" si="114"/>
        <v>#DIV/0!</v>
      </c>
      <c r="L115" s="40" t="e">
        <f>(D115/(C115*E115)+(G115/(F115*H115)))</f>
        <v>#DIV/0!</v>
      </c>
      <c r="M115" s="41" t="e">
        <f t="shared" si="116"/>
        <v>#DIV/0!</v>
      </c>
      <c r="N115" s="42" t="e">
        <f t="shared" si="117"/>
        <v>#DIV/0!</v>
      </c>
      <c r="O115" s="42" t="e">
        <f t="shared" si="118"/>
        <v>#DIV/0!</v>
      </c>
      <c r="P115" s="42" t="e">
        <f t="shared" si="119"/>
        <v>#DIV/0!</v>
      </c>
      <c r="Q115" s="116" t="e">
        <f t="shared" si="120"/>
        <v>#DIV/0!</v>
      </c>
      <c r="R115" s="44" t="e">
        <f t="shared" si="121"/>
        <v>#DIV/0!</v>
      </c>
      <c r="S115" s="45">
        <f t="shared" si="122"/>
        <v>1.9599639845400536</v>
      </c>
      <c r="T115" s="46" t="e">
        <f t="shared" si="123"/>
        <v>#DIV/0!</v>
      </c>
      <c r="U115" s="46" t="e">
        <f t="shared" si="124"/>
        <v>#DIV/0!</v>
      </c>
      <c r="V115" s="47" t="e">
        <f t="shared" si="125"/>
        <v>#DIV/0!</v>
      </c>
      <c r="W115" s="48" t="e">
        <f t="shared" si="125"/>
        <v>#DIV/0!</v>
      </c>
      <c r="X115" s="49"/>
      <c r="Z115" s="50" t="e">
        <f>(N115-P116)^2</f>
        <v>#DIV/0!</v>
      </c>
      <c r="AA115" s="51" t="e">
        <f t="shared" si="126"/>
        <v>#DIV/0!</v>
      </c>
      <c r="AB115" s="5">
        <v>1</v>
      </c>
      <c r="AC115" s="33"/>
      <c r="AD115" s="33"/>
      <c r="AE115" s="41" t="e">
        <f t="shared" si="127"/>
        <v>#DIV/0!</v>
      </c>
      <c r="AF115" s="52"/>
      <c r="AG115" s="53" t="e">
        <f>AG116</f>
        <v>#DIV/0!</v>
      </c>
      <c r="AH115" s="53" t="e">
        <f>AH116</f>
        <v>#DIV/0!</v>
      </c>
      <c r="AI115" s="51" t="e">
        <f t="shared" si="128"/>
        <v>#DIV/0!</v>
      </c>
      <c r="AJ115" s="54" t="e">
        <f t="shared" si="129"/>
        <v>#DIV/0!</v>
      </c>
      <c r="AK115" s="55" t="e">
        <f>AJ115/AJ116</f>
        <v>#DIV/0!</v>
      </c>
      <c r="AL115" s="56" t="e">
        <f t="shared" si="130"/>
        <v>#DIV/0!</v>
      </c>
      <c r="AM115" s="56" t="e">
        <f t="shared" si="131"/>
        <v>#DIV/0!</v>
      </c>
      <c r="AN115" s="48" t="e">
        <f t="shared" si="132"/>
        <v>#DIV/0!</v>
      </c>
      <c r="AO115" s="57" t="e">
        <f t="shared" si="133"/>
        <v>#DIV/0!</v>
      </c>
      <c r="AP115" s="48" t="e">
        <f t="shared" si="134"/>
        <v>#DIV/0!</v>
      </c>
      <c r="AQ115" s="45">
        <f t="shared" si="135"/>
        <v>1.9599639845400536</v>
      </c>
      <c r="AR115" s="46" t="e">
        <f t="shared" si="136"/>
        <v>#DIV/0!</v>
      </c>
      <c r="AS115" s="46" t="e">
        <f t="shared" si="137"/>
        <v>#DIV/0!</v>
      </c>
      <c r="AT115" s="58" t="e">
        <f t="shared" si="138"/>
        <v>#DIV/0!</v>
      </c>
      <c r="AU115" s="58" t="e">
        <f t="shared" si="138"/>
        <v>#DIV/0!</v>
      </c>
      <c r="AV115" s="22"/>
      <c r="AX115" s="59"/>
      <c r="AY115" s="59">
        <v>1</v>
      </c>
      <c r="AZ115" s="60"/>
      <c r="BA115" s="60"/>
      <c r="BC115" s="33"/>
      <c r="BD115" s="33"/>
      <c r="BE115" s="5"/>
      <c r="BF115" s="5"/>
      <c r="BG115" s="5"/>
      <c r="BH115" s="5"/>
      <c r="BI115" s="5"/>
      <c r="BJ115" s="5"/>
      <c r="BK115" s="5"/>
      <c r="BL115" s="5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</row>
    <row r="116" spans="1:75">
      <c r="B116" s="61">
        <f>COUNT(D102:D115)</f>
        <v>14</v>
      </c>
      <c r="C116" s="62">
        <f t="shared" ref="C116:H116" si="139">SUM(C102:C115)</f>
        <v>0</v>
      </c>
      <c r="D116" s="62">
        <f t="shared" si="139"/>
        <v>0</v>
      </c>
      <c r="E116" s="62">
        <f t="shared" si="139"/>
        <v>0</v>
      </c>
      <c r="F116" s="62">
        <f t="shared" si="139"/>
        <v>0</v>
      </c>
      <c r="G116" s="62">
        <f t="shared" si="139"/>
        <v>0</v>
      </c>
      <c r="H116" s="62">
        <f t="shared" si="139"/>
        <v>0</v>
      </c>
      <c r="I116" s="63"/>
      <c r="K116" s="64"/>
      <c r="L116" s="118"/>
      <c r="M116" s="66" t="e">
        <f>SUM(M102:M115)</f>
        <v>#DIV/0!</v>
      </c>
      <c r="N116" s="67"/>
      <c r="O116" s="68" t="e">
        <f>SUM(O102:O115)</f>
        <v>#DIV/0!</v>
      </c>
      <c r="P116" s="69" t="e">
        <f>O116/M116</f>
        <v>#DIV/0!</v>
      </c>
      <c r="Q116" s="538" t="e">
        <f>EXP(P116)</f>
        <v>#DIV/0!</v>
      </c>
      <c r="R116" s="538" t="e">
        <f>SQRT(1/M116)</f>
        <v>#DIV/0!</v>
      </c>
      <c r="S116" s="539">
        <f t="shared" si="122"/>
        <v>1.9599639845400536</v>
      </c>
      <c r="T116" s="540" t="e">
        <f>P116-(R116*S116)</f>
        <v>#DIV/0!</v>
      </c>
      <c r="U116" s="540" t="e">
        <f>P116+(R116*S116)</f>
        <v>#DIV/0!</v>
      </c>
      <c r="V116" s="541" t="e">
        <f>EXP(T116)</f>
        <v>#DIV/0!</v>
      </c>
      <c r="W116" s="542" t="e">
        <f>EXP(U116)</f>
        <v>#DIV/0!</v>
      </c>
      <c r="X116" s="71"/>
      <c r="Y116" s="71"/>
      <c r="Z116" s="72"/>
      <c r="AA116" s="73" t="e">
        <f>SUM(AA102:AA115)</f>
        <v>#DIV/0!</v>
      </c>
      <c r="AB116" s="74">
        <f>SUM(AB102:AB115)</f>
        <v>14</v>
      </c>
      <c r="AC116" s="75" t="e">
        <f>AA116-(AB116-1)</f>
        <v>#DIV/0!</v>
      </c>
      <c r="AD116" s="66" t="e">
        <f>M116</f>
        <v>#DIV/0!</v>
      </c>
      <c r="AE116" s="66" t="e">
        <f>SUM(AE102:AE115)</f>
        <v>#DIV/0!</v>
      </c>
      <c r="AF116" s="76" t="e">
        <f>AE116/AD116</f>
        <v>#DIV/0!</v>
      </c>
      <c r="AG116" s="77" t="e">
        <f>AC116/(AD116-AF116)</f>
        <v>#DIV/0!</v>
      </c>
      <c r="AH116" s="77" t="e">
        <f>IF(AA116&lt;AB116-1,"0",AG116)</f>
        <v>#DIV/0!</v>
      </c>
      <c r="AI116" s="72"/>
      <c r="AJ116" s="66" t="e">
        <f>SUM(AJ102:AJ115)</f>
        <v>#DIV/0!</v>
      </c>
      <c r="AK116" s="78" t="e">
        <f>SUM(AK102:AK115)</f>
        <v>#DIV/0!</v>
      </c>
      <c r="AL116" s="75" t="e">
        <f>SUM(AL102:AL115)</f>
        <v>#DIV/0!</v>
      </c>
      <c r="AM116" s="75" t="e">
        <f>AL116/AJ116</f>
        <v>#DIV/0!</v>
      </c>
      <c r="AN116" s="543" t="e">
        <f>EXP(AM116)</f>
        <v>#DIV/0!</v>
      </c>
      <c r="AO116" s="79" t="e">
        <f>1/AJ116</f>
        <v>#DIV/0!</v>
      </c>
      <c r="AP116" s="80" t="e">
        <f>SQRT(AO116)</f>
        <v>#DIV/0!</v>
      </c>
      <c r="AQ116" s="45">
        <f t="shared" si="135"/>
        <v>1.9599639845400536</v>
      </c>
      <c r="AR116" s="70" t="e">
        <f>AM116-(AQ116*AP116)</f>
        <v>#DIV/0!</v>
      </c>
      <c r="AS116" s="70" t="e">
        <f>AM116+(1.96*AP116)</f>
        <v>#DIV/0!</v>
      </c>
      <c r="AT116" s="544" t="e">
        <f>EXP(AR116)</f>
        <v>#DIV/0!</v>
      </c>
      <c r="AU116" s="544" t="e">
        <f>EXP(AS116)</f>
        <v>#DIV/0!</v>
      </c>
      <c r="AV116" s="81"/>
      <c r="AW116" s="82"/>
      <c r="AX116" s="83" t="e">
        <f>AA116</f>
        <v>#DIV/0!</v>
      </c>
      <c r="AY116" s="61">
        <f>SUM(AY102:AY115)</f>
        <v>14</v>
      </c>
      <c r="AZ116" s="84" t="e">
        <f>(AX116-(AY116-1))/AX116</f>
        <v>#DIV/0!</v>
      </c>
      <c r="BA116" s="85" t="e">
        <f>IF(AA116&lt;AB116-1,"0%",AZ116)</f>
        <v>#DIV/0!</v>
      </c>
      <c r="BB116" s="82"/>
      <c r="BC116" s="68" t="e">
        <f>AX116/(AY116-1)</f>
        <v>#DIV/0!</v>
      </c>
      <c r="BD116" s="86" t="e">
        <f>LN(BC116)</f>
        <v>#DIV/0!</v>
      </c>
      <c r="BE116" s="68" t="e">
        <f>LN(AX116)</f>
        <v>#DIV/0!</v>
      </c>
      <c r="BF116" s="68">
        <f>LN(AY116-1)</f>
        <v>2.5649493574615367</v>
      </c>
      <c r="BG116" s="68" t="e">
        <f>SQRT(2*AX116)</f>
        <v>#DIV/0!</v>
      </c>
      <c r="BH116" s="68">
        <f>SQRT(2*AY116-3)</f>
        <v>5</v>
      </c>
      <c r="BI116" s="68">
        <f>2*(AY116-2)</f>
        <v>24</v>
      </c>
      <c r="BJ116" s="68">
        <f>3*(AY116-2)^2</f>
        <v>432</v>
      </c>
      <c r="BK116" s="68">
        <f>1/BI116</f>
        <v>4.1666666666666664E-2</v>
      </c>
      <c r="BL116" s="87">
        <f>1/BJ116</f>
        <v>2.3148148148148147E-3</v>
      </c>
      <c r="BM116" s="87">
        <f>SQRT(BK116*(1-BL116))</f>
        <v>0.20388775355421107</v>
      </c>
      <c r="BN116" s="88" t="e">
        <f>0.5*(BE116-BF116)/(BG116-BH116)</f>
        <v>#DIV/0!</v>
      </c>
      <c r="BO116" s="88" t="e">
        <f>IF(AA116&lt;=AB116,BM116,BN116)</f>
        <v>#DIV/0!</v>
      </c>
      <c r="BP116" s="75" t="e">
        <f>BD116-(1.96*BO116)</f>
        <v>#DIV/0!</v>
      </c>
      <c r="BQ116" s="75" t="e">
        <f>BD116+(1.96*BO116)</f>
        <v>#DIV/0!</v>
      </c>
      <c r="BR116" s="75"/>
      <c r="BS116" s="86" t="e">
        <f>EXP(BP116)</f>
        <v>#DIV/0!</v>
      </c>
      <c r="BT116" s="86" t="e">
        <f>EXP(BQ116)</f>
        <v>#DIV/0!</v>
      </c>
      <c r="BU116" s="89" t="e">
        <f>BA116</f>
        <v>#DIV/0!</v>
      </c>
      <c r="BV116" s="89" t="e">
        <f>(BS116-1)/BS116</f>
        <v>#DIV/0!</v>
      </c>
      <c r="BW116" s="89" t="e">
        <f>(BT116-1)/BT116</f>
        <v>#DIV/0!</v>
      </c>
    </row>
    <row r="117" spans="1:75" ht="13.5" thickBot="1">
      <c r="C117" s="90"/>
      <c r="D117" s="90"/>
      <c r="E117" s="90"/>
      <c r="F117" s="90"/>
      <c r="G117" s="90"/>
      <c r="H117" s="90"/>
      <c r="I117" s="91"/>
      <c r="R117" s="92"/>
      <c r="S117" s="92"/>
      <c r="T117" s="92"/>
      <c r="U117" s="92"/>
      <c r="V117" s="92"/>
      <c r="W117" s="92"/>
      <c r="X117" s="92"/>
      <c r="AB117" s="93"/>
      <c r="AC117" s="94"/>
      <c r="AD117" s="95"/>
      <c r="AE117" s="94"/>
      <c r="AF117" s="96"/>
      <c r="AG117" s="96"/>
      <c r="AH117" s="96"/>
      <c r="AI117" s="96"/>
      <c r="AT117" s="97"/>
      <c r="AU117" s="97"/>
      <c r="AV117" s="97"/>
      <c r="AX117" s="8" t="s">
        <v>85</v>
      </c>
      <c r="BG117" s="14"/>
      <c r="BN117" s="94" t="s">
        <v>86</v>
      </c>
      <c r="BT117" s="98" t="s">
        <v>87</v>
      </c>
      <c r="BU117" s="545" t="e">
        <f>BU116</f>
        <v>#DIV/0!</v>
      </c>
      <c r="BV117" s="545" t="e">
        <f>IF(BV116&lt;0,"0%",BV116)</f>
        <v>#DIV/0!</v>
      </c>
      <c r="BW117" s="546" t="e">
        <f>IF(BW116&lt;0,"0%",BW116)</f>
        <v>#DIV/0!</v>
      </c>
    </row>
    <row r="118" spans="1:75" ht="26.5" thickBot="1">
      <c r="B118" s="8"/>
      <c r="C118" s="99"/>
      <c r="D118" s="99"/>
      <c r="E118" s="99"/>
      <c r="F118" s="99"/>
      <c r="G118" s="99"/>
      <c r="H118" s="99"/>
      <c r="I118" s="100"/>
      <c r="J118" s="8"/>
      <c r="K118" s="8"/>
      <c r="R118" s="101"/>
      <c r="S118" s="101"/>
      <c r="T118" s="101"/>
      <c r="U118" s="101"/>
      <c r="V118" s="101"/>
      <c r="W118" s="101"/>
      <c r="X118" s="101"/>
      <c r="AF118" s="1"/>
      <c r="AI118" s="14"/>
      <c r="AJ118" s="102"/>
      <c r="AK118" s="102"/>
      <c r="AL118" s="103"/>
      <c r="AM118" s="104"/>
      <c r="AO118" s="105" t="s">
        <v>88</v>
      </c>
      <c r="AP118" s="106">
        <f>TINV((1-$H$1),(AB116-2))</f>
        <v>2.178812829667228</v>
      </c>
      <c r="AR118" s="547" t="s">
        <v>89</v>
      </c>
      <c r="AS118" s="107">
        <f>$H$1</f>
        <v>0.95</v>
      </c>
      <c r="AT118" s="548" t="e">
        <f>EXP(AM116-AP118*SQRT((1/AD116)+AH116))</f>
        <v>#DIV/0!</v>
      </c>
      <c r="AU118" s="548" t="e">
        <f>EXP(AM116+AP118*SQRT((1/AD116)+AH116))</f>
        <v>#DIV/0!</v>
      </c>
      <c r="AV118" s="22"/>
      <c r="AX118" s="108" t="e">
        <f>_xlfn.CHISQ.DIST.RT(AX116,AY116-1)</f>
        <v>#DIV/0!</v>
      </c>
      <c r="AY118" s="109" t="e">
        <f>IF(AX118&lt;0.05,"heterogeneidad","homogeneidad")</f>
        <v>#DIV/0!</v>
      </c>
      <c r="BF118" s="110"/>
      <c r="BG118" s="14"/>
      <c r="BH118" s="14"/>
      <c r="BJ118" s="49"/>
      <c r="BL118" s="14"/>
      <c r="BM118" s="111"/>
      <c r="BQ118" s="14"/>
    </row>
    <row r="119" spans="1:75" ht="14.5">
      <c r="B119" s="8"/>
      <c r="C119" s="99"/>
      <c r="D119" s="99"/>
      <c r="E119" s="99"/>
      <c r="F119" s="99"/>
      <c r="G119" s="99"/>
      <c r="H119" s="99"/>
      <c r="I119" s="100"/>
      <c r="J119" s="8"/>
      <c r="K119" s="8"/>
      <c r="R119" s="101"/>
      <c r="S119" s="101"/>
      <c r="T119" s="101"/>
      <c r="U119" s="101"/>
      <c r="V119" s="101"/>
      <c r="W119" s="101"/>
      <c r="X119" s="101"/>
      <c r="AF119" s="1"/>
      <c r="AI119" s="14"/>
      <c r="AJ119" s="102"/>
      <c r="AK119" s="102"/>
      <c r="AL119" s="103"/>
      <c r="AM119" s="104"/>
      <c r="AN119" s="112"/>
      <c r="AO119" s="113"/>
      <c r="AP119" s="18"/>
      <c r="AS119" s="114"/>
      <c r="AT119" s="22"/>
      <c r="AU119" s="22"/>
      <c r="AV119" s="22"/>
      <c r="BF119" s="110"/>
      <c r="BG119" s="14"/>
      <c r="BH119" s="14"/>
      <c r="BJ119" s="49"/>
      <c r="BL119" s="14"/>
      <c r="BM119" s="115"/>
      <c r="BQ119" s="14"/>
    </row>
    <row r="120" spans="1:75">
      <c r="C120" s="90"/>
      <c r="D120" s="90"/>
      <c r="E120" s="90"/>
      <c r="F120" s="90"/>
      <c r="G120" s="90"/>
      <c r="H120" s="90"/>
      <c r="I120" s="91"/>
      <c r="J120" s="550" t="s">
        <v>5</v>
      </c>
      <c r="K120" s="551"/>
      <c r="L120" s="551"/>
      <c r="M120" s="551"/>
      <c r="N120" s="551"/>
      <c r="O120" s="551"/>
      <c r="P120" s="551"/>
      <c r="Q120" s="551"/>
      <c r="R120" s="551"/>
      <c r="S120" s="551"/>
      <c r="T120" s="551"/>
      <c r="U120" s="551"/>
      <c r="V120" s="551"/>
      <c r="W120" s="552"/>
      <c r="X120" s="15"/>
      <c r="Y120" s="550" t="s">
        <v>6</v>
      </c>
      <c r="Z120" s="551"/>
      <c r="AA120" s="551"/>
      <c r="AB120" s="551"/>
      <c r="AC120" s="551"/>
      <c r="AD120" s="551"/>
      <c r="AE120" s="551"/>
      <c r="AF120" s="551"/>
      <c r="AG120" s="551"/>
      <c r="AH120" s="551"/>
      <c r="AI120" s="551"/>
      <c r="AJ120" s="551"/>
      <c r="AK120" s="551"/>
      <c r="AL120" s="551"/>
      <c r="AM120" s="551"/>
      <c r="AN120" s="551"/>
      <c r="AO120" s="551"/>
      <c r="AP120" s="551"/>
      <c r="AQ120" s="551"/>
      <c r="AR120" s="551"/>
      <c r="AS120" s="551"/>
      <c r="AT120" s="551"/>
      <c r="AU120" s="552"/>
      <c r="AV120" s="15"/>
      <c r="AW120" s="550" t="s">
        <v>7</v>
      </c>
      <c r="AX120" s="551"/>
      <c r="AY120" s="551"/>
      <c r="AZ120" s="551"/>
      <c r="BA120" s="551"/>
      <c r="BB120" s="551"/>
      <c r="BC120" s="551"/>
      <c r="BD120" s="551"/>
      <c r="BE120" s="551"/>
      <c r="BF120" s="551"/>
      <c r="BG120" s="551"/>
      <c r="BH120" s="551"/>
      <c r="BI120" s="551"/>
      <c r="BJ120" s="551"/>
      <c r="BK120" s="551"/>
      <c r="BL120" s="551"/>
      <c r="BM120" s="551"/>
      <c r="BN120" s="551"/>
      <c r="BO120" s="551"/>
      <c r="BP120" s="551"/>
      <c r="BQ120" s="551"/>
      <c r="BR120" s="551"/>
      <c r="BS120" s="551"/>
      <c r="BT120" s="551"/>
      <c r="BU120" s="551"/>
      <c r="BV120" s="551"/>
      <c r="BW120" s="552"/>
    </row>
    <row r="121" spans="1:75">
      <c r="A121" s="119"/>
      <c r="B121" s="17" t="s">
        <v>8</v>
      </c>
      <c r="C121" s="549" t="s">
        <v>9</v>
      </c>
      <c r="D121" s="549"/>
      <c r="E121" s="549"/>
      <c r="F121" s="549" t="s">
        <v>10</v>
      </c>
      <c r="G121" s="549"/>
      <c r="H121" s="549"/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</row>
    <row r="122" spans="1:75" ht="60">
      <c r="B122" s="20"/>
      <c r="C122" s="21" t="s">
        <v>11</v>
      </c>
      <c r="D122" s="21" t="s">
        <v>12</v>
      </c>
      <c r="E122" s="21" t="s">
        <v>13</v>
      </c>
      <c r="F122" s="21" t="s">
        <v>11</v>
      </c>
      <c r="G122" s="21" t="s">
        <v>12</v>
      </c>
      <c r="H122" s="21" t="s">
        <v>13</v>
      </c>
      <c r="I122" s="22"/>
      <c r="K122" s="23" t="s">
        <v>14</v>
      </c>
      <c r="L122" s="23" t="s">
        <v>15</v>
      </c>
      <c r="M122" s="23" t="s">
        <v>16</v>
      </c>
      <c r="N122" s="24" t="s">
        <v>17</v>
      </c>
      <c r="O122" s="24" t="s">
        <v>18</v>
      </c>
      <c r="P122" s="24" t="s">
        <v>19</v>
      </c>
      <c r="Q122" s="536" t="s">
        <v>20</v>
      </c>
      <c r="R122" s="536" t="s">
        <v>21</v>
      </c>
      <c r="S122" s="537" t="s">
        <v>3</v>
      </c>
      <c r="T122" s="536" t="s">
        <v>22</v>
      </c>
      <c r="U122" s="536" t="s">
        <v>23</v>
      </c>
      <c r="V122" s="536" t="s">
        <v>24</v>
      </c>
      <c r="W122" s="536" t="s">
        <v>24</v>
      </c>
      <c r="X122" s="25"/>
      <c r="Y122" s="26"/>
      <c r="Z122" s="27" t="s">
        <v>25</v>
      </c>
      <c r="AA122" s="24" t="s">
        <v>26</v>
      </c>
      <c r="AB122" s="6" t="s">
        <v>27</v>
      </c>
      <c r="AC122" s="6" t="s">
        <v>28</v>
      </c>
      <c r="AD122" s="6" t="s">
        <v>29</v>
      </c>
      <c r="AE122" s="24" t="s">
        <v>30</v>
      </c>
      <c r="AF122" s="24" t="s">
        <v>31</v>
      </c>
      <c r="AG122" s="28" t="s">
        <v>32</v>
      </c>
      <c r="AH122" s="28" t="s">
        <v>33</v>
      </c>
      <c r="AI122" s="6" t="s">
        <v>34</v>
      </c>
      <c r="AJ122" s="24" t="s">
        <v>35</v>
      </c>
      <c r="AK122" s="24" t="s">
        <v>36</v>
      </c>
      <c r="AL122" s="24" t="s">
        <v>37</v>
      </c>
      <c r="AM122" s="6" t="s">
        <v>38</v>
      </c>
      <c r="AN122" s="537" t="s">
        <v>39</v>
      </c>
      <c r="AO122" s="24" t="s">
        <v>40</v>
      </c>
      <c r="AP122" s="24" t="s">
        <v>41</v>
      </c>
      <c r="AQ122" s="6" t="s">
        <v>3</v>
      </c>
      <c r="AR122" s="24" t="s">
        <v>42</v>
      </c>
      <c r="AS122" s="24" t="s">
        <v>43</v>
      </c>
      <c r="AT122" s="536" t="s">
        <v>24</v>
      </c>
      <c r="AU122" s="536" t="s">
        <v>24</v>
      </c>
      <c r="AV122" s="25"/>
      <c r="AX122" s="29" t="s">
        <v>44</v>
      </c>
      <c r="AY122" s="29" t="s">
        <v>27</v>
      </c>
      <c r="AZ122" s="30" t="s">
        <v>45</v>
      </c>
      <c r="BA122" s="31" t="s">
        <v>46</v>
      </c>
      <c r="BC122" s="6" t="s">
        <v>47</v>
      </c>
      <c r="BD122" s="6" t="s">
        <v>48</v>
      </c>
      <c r="BE122" s="6" t="s">
        <v>49</v>
      </c>
      <c r="BF122" s="6" t="s">
        <v>50</v>
      </c>
      <c r="BG122" s="6" t="s">
        <v>51</v>
      </c>
      <c r="BH122" s="6" t="s">
        <v>52</v>
      </c>
      <c r="BI122" s="6" t="s">
        <v>53</v>
      </c>
      <c r="BJ122" s="6" t="s">
        <v>54</v>
      </c>
      <c r="BK122" s="6" t="s">
        <v>55</v>
      </c>
      <c r="BL122" s="6" t="s">
        <v>56</v>
      </c>
      <c r="BM122" s="32" t="s">
        <v>57</v>
      </c>
      <c r="BN122" s="32" t="s">
        <v>58</v>
      </c>
      <c r="BO122" s="32" t="s">
        <v>59</v>
      </c>
      <c r="BP122" s="32" t="s">
        <v>60</v>
      </c>
      <c r="BQ122" s="32" t="s">
        <v>61</v>
      </c>
      <c r="BR122" s="33"/>
      <c r="BS122" s="24" t="s">
        <v>62</v>
      </c>
      <c r="BT122" s="24" t="s">
        <v>63</v>
      </c>
      <c r="BU122" s="536" t="s">
        <v>64</v>
      </c>
      <c r="BV122" s="536" t="s">
        <v>65</v>
      </c>
      <c r="BW122" s="536" t="s">
        <v>66</v>
      </c>
    </row>
    <row r="123" spans="1:75">
      <c r="B123" s="34" t="s">
        <v>67</v>
      </c>
      <c r="C123" s="35"/>
      <c r="D123" s="36">
        <f>E123-C123</f>
        <v>0</v>
      </c>
      <c r="E123" s="37"/>
      <c r="F123" s="35"/>
      <c r="G123" s="36">
        <f>H123-F123</f>
        <v>0</v>
      </c>
      <c r="H123" s="37"/>
      <c r="I123" s="38"/>
      <c r="K123" s="39" t="e">
        <f>(C123/E123)/(F123/H123)</f>
        <v>#DIV/0!</v>
      </c>
      <c r="L123" s="40" t="e">
        <f>(D123/(C123*E123)+(G123/(F123*H123)))</f>
        <v>#DIV/0!</v>
      </c>
      <c r="M123" s="41" t="e">
        <f>1/L123</f>
        <v>#DIV/0!</v>
      </c>
      <c r="N123" s="42" t="e">
        <f>LN(K123)</f>
        <v>#DIV/0!</v>
      </c>
      <c r="O123" s="42" t="e">
        <f>M123*N123</f>
        <v>#DIV/0!</v>
      </c>
      <c r="P123" s="42" t="e">
        <f>LN(K123)</f>
        <v>#DIV/0!</v>
      </c>
      <c r="Q123" s="116" t="e">
        <f>K123</f>
        <v>#DIV/0!</v>
      </c>
      <c r="R123" s="44" t="e">
        <f>SQRT(1/M123)</f>
        <v>#DIV/0!</v>
      </c>
      <c r="S123" s="45">
        <f>$H$2</f>
        <v>1.9599639845400536</v>
      </c>
      <c r="T123" s="46" t="e">
        <f>P123-(R123*S123)</f>
        <v>#DIV/0!</v>
      </c>
      <c r="U123" s="46" t="e">
        <f>P123+(R123*S123)</f>
        <v>#DIV/0!</v>
      </c>
      <c r="V123" s="47" t="e">
        <f>EXP(T123)</f>
        <v>#DIV/0!</v>
      </c>
      <c r="W123" s="48" t="e">
        <f>EXP(U123)</f>
        <v>#DIV/0!</v>
      </c>
      <c r="X123" s="49"/>
      <c r="Z123" s="50" t="e">
        <f>(N123-P136)^2</f>
        <v>#DIV/0!</v>
      </c>
      <c r="AA123" s="51" t="e">
        <f>M123*Z123</f>
        <v>#DIV/0!</v>
      </c>
      <c r="AB123" s="5">
        <v>1</v>
      </c>
      <c r="AC123" s="33"/>
      <c r="AD123" s="33"/>
      <c r="AE123" s="41" t="e">
        <f>M123^2</f>
        <v>#DIV/0!</v>
      </c>
      <c r="AF123" s="52"/>
      <c r="AG123" s="53" t="e">
        <f>AG136</f>
        <v>#DIV/0!</v>
      </c>
      <c r="AH123" s="53" t="e">
        <f>AH136</f>
        <v>#DIV/0!</v>
      </c>
      <c r="AI123" s="51" t="e">
        <f>1/M123</f>
        <v>#DIV/0!</v>
      </c>
      <c r="AJ123" s="54" t="e">
        <f>1/(AH123+AI123)</f>
        <v>#DIV/0!</v>
      </c>
      <c r="AK123" s="55" t="e">
        <f>AJ123/AJ136</f>
        <v>#DIV/0!</v>
      </c>
      <c r="AL123" s="56" t="e">
        <f>AJ123*N123</f>
        <v>#DIV/0!</v>
      </c>
      <c r="AM123" s="56" t="e">
        <f>AL123/AJ123</f>
        <v>#DIV/0!</v>
      </c>
      <c r="AN123" s="48" t="e">
        <f>EXP(AM123)</f>
        <v>#DIV/0!</v>
      </c>
      <c r="AO123" s="57" t="e">
        <f>1/AJ123</f>
        <v>#DIV/0!</v>
      </c>
      <c r="AP123" s="48" t="e">
        <f>SQRT(AO123)</f>
        <v>#DIV/0!</v>
      </c>
      <c r="AQ123" s="45">
        <f>$H$2</f>
        <v>1.9599639845400536</v>
      </c>
      <c r="AR123" s="46" t="e">
        <f>AM123-(AQ123*AP123)</f>
        <v>#DIV/0!</v>
      </c>
      <c r="AS123" s="46" t="e">
        <f>AM123+(1.96*AP123)</f>
        <v>#DIV/0!</v>
      </c>
      <c r="AT123" s="58" t="e">
        <f>EXP(AR123)</f>
        <v>#DIV/0!</v>
      </c>
      <c r="AU123" s="58" t="e">
        <f>EXP(AS123)</f>
        <v>#DIV/0!</v>
      </c>
      <c r="AV123" s="22"/>
      <c r="AX123" s="59"/>
      <c r="AY123" s="59">
        <v>1</v>
      </c>
      <c r="AZ123" s="60"/>
      <c r="BA123" s="60"/>
      <c r="BC123" s="33"/>
      <c r="BD123" s="33"/>
      <c r="BE123" s="5"/>
      <c r="BF123" s="5"/>
      <c r="BG123" s="5"/>
      <c r="BH123" s="5"/>
      <c r="BI123" s="5"/>
      <c r="BJ123" s="5"/>
      <c r="BK123" s="5"/>
      <c r="BL123" s="5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</row>
    <row r="124" spans="1:75">
      <c r="B124" s="34" t="s">
        <v>68</v>
      </c>
      <c r="C124" s="35"/>
      <c r="D124" s="36">
        <f t="shared" ref="D124:D135" si="140">E124-C124</f>
        <v>0</v>
      </c>
      <c r="E124" s="37"/>
      <c r="F124" s="35"/>
      <c r="G124" s="36">
        <f t="shared" ref="G124:G135" si="141">H124-F124</f>
        <v>0</v>
      </c>
      <c r="H124" s="37"/>
      <c r="I124" s="38"/>
      <c r="K124" s="39" t="e">
        <f t="shared" ref="K124:K135" si="142">(C124/E124)/(F124/H124)</f>
        <v>#DIV/0!</v>
      </c>
      <c r="L124" s="40" t="e">
        <f t="shared" ref="L124:L134" si="143">(D124/(C124*E124)+(G124/(F124*H124)))</f>
        <v>#DIV/0!</v>
      </c>
      <c r="M124" s="41" t="e">
        <f t="shared" ref="M124:M135" si="144">1/L124</f>
        <v>#DIV/0!</v>
      </c>
      <c r="N124" s="42" t="e">
        <f t="shared" ref="N124:N135" si="145">LN(K124)</f>
        <v>#DIV/0!</v>
      </c>
      <c r="O124" s="42" t="e">
        <f t="shared" ref="O124:O135" si="146">M124*N124</f>
        <v>#DIV/0!</v>
      </c>
      <c r="P124" s="42" t="e">
        <f t="shared" ref="P124:P135" si="147">LN(K124)</f>
        <v>#DIV/0!</v>
      </c>
      <c r="Q124" s="116" t="e">
        <f t="shared" ref="Q124:Q135" si="148">K124</f>
        <v>#DIV/0!</v>
      </c>
      <c r="R124" s="44" t="e">
        <f t="shared" ref="R124:R135" si="149">SQRT(1/M124)</f>
        <v>#DIV/0!</v>
      </c>
      <c r="S124" s="45">
        <f t="shared" ref="S124:S136" si="150">$H$2</f>
        <v>1.9599639845400536</v>
      </c>
      <c r="T124" s="46" t="e">
        <f t="shared" ref="T124:T135" si="151">P124-(R124*S124)</f>
        <v>#DIV/0!</v>
      </c>
      <c r="U124" s="46" t="e">
        <f t="shared" ref="U124:U135" si="152">P124+(R124*S124)</f>
        <v>#DIV/0!</v>
      </c>
      <c r="V124" s="47" t="e">
        <f t="shared" ref="V124:W135" si="153">EXP(T124)</f>
        <v>#DIV/0!</v>
      </c>
      <c r="W124" s="48" t="e">
        <f t="shared" si="153"/>
        <v>#DIV/0!</v>
      </c>
      <c r="X124" s="49"/>
      <c r="Z124" s="50" t="e">
        <f>(N124-P136)^2</f>
        <v>#DIV/0!</v>
      </c>
      <c r="AA124" s="51" t="e">
        <f t="shared" ref="AA124:AA135" si="154">M124*Z124</f>
        <v>#DIV/0!</v>
      </c>
      <c r="AB124" s="5">
        <v>1</v>
      </c>
      <c r="AC124" s="33"/>
      <c r="AD124" s="33"/>
      <c r="AE124" s="41" t="e">
        <f t="shared" ref="AE124:AE135" si="155">M124^2</f>
        <v>#DIV/0!</v>
      </c>
      <c r="AF124" s="52"/>
      <c r="AG124" s="53" t="e">
        <f>AG136</f>
        <v>#DIV/0!</v>
      </c>
      <c r="AH124" s="53" t="e">
        <f>AH136</f>
        <v>#DIV/0!</v>
      </c>
      <c r="AI124" s="51" t="e">
        <f t="shared" ref="AI124:AI135" si="156">1/M124</f>
        <v>#DIV/0!</v>
      </c>
      <c r="AJ124" s="54" t="e">
        <f t="shared" ref="AJ124:AJ135" si="157">1/(AH124+AI124)</f>
        <v>#DIV/0!</v>
      </c>
      <c r="AK124" s="55" t="e">
        <f>AJ124/AJ136</f>
        <v>#DIV/0!</v>
      </c>
      <c r="AL124" s="56" t="e">
        <f t="shared" ref="AL124:AL135" si="158">AJ124*N124</f>
        <v>#DIV/0!</v>
      </c>
      <c r="AM124" s="56" t="e">
        <f t="shared" ref="AM124:AM135" si="159">AL124/AJ124</f>
        <v>#DIV/0!</v>
      </c>
      <c r="AN124" s="48" t="e">
        <f t="shared" ref="AN124:AN135" si="160">EXP(AM124)</f>
        <v>#DIV/0!</v>
      </c>
      <c r="AO124" s="57" t="e">
        <f t="shared" ref="AO124:AO135" si="161">1/AJ124</f>
        <v>#DIV/0!</v>
      </c>
      <c r="AP124" s="48" t="e">
        <f t="shared" ref="AP124:AP135" si="162">SQRT(AO124)</f>
        <v>#DIV/0!</v>
      </c>
      <c r="AQ124" s="45">
        <f t="shared" ref="AQ124:AQ136" si="163">$H$2</f>
        <v>1.9599639845400536</v>
      </c>
      <c r="AR124" s="46" t="e">
        <f t="shared" ref="AR124:AR135" si="164">AM124-(AQ124*AP124)</f>
        <v>#DIV/0!</v>
      </c>
      <c r="AS124" s="46" t="e">
        <f t="shared" ref="AS124:AS135" si="165">AM124+(1.96*AP124)</f>
        <v>#DIV/0!</v>
      </c>
      <c r="AT124" s="58" t="e">
        <f t="shared" ref="AT124:AU135" si="166">EXP(AR124)</f>
        <v>#DIV/0!</v>
      </c>
      <c r="AU124" s="58" t="e">
        <f t="shared" si="166"/>
        <v>#DIV/0!</v>
      </c>
      <c r="AV124" s="22"/>
      <c r="AX124" s="59"/>
      <c r="AY124" s="59">
        <v>1</v>
      </c>
      <c r="AZ124" s="60"/>
      <c r="BA124" s="60"/>
      <c r="BC124" s="33"/>
      <c r="BD124" s="33"/>
      <c r="BE124" s="5"/>
      <c r="BF124" s="5"/>
      <c r="BG124" s="5"/>
      <c r="BH124" s="5"/>
      <c r="BI124" s="5"/>
      <c r="BJ124" s="5"/>
      <c r="BK124" s="5"/>
      <c r="BL124" s="5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</row>
    <row r="125" spans="1:75">
      <c r="B125" s="34" t="s">
        <v>69</v>
      </c>
      <c r="C125" s="35"/>
      <c r="D125" s="36">
        <f t="shared" si="140"/>
        <v>0</v>
      </c>
      <c r="E125" s="37"/>
      <c r="F125" s="35"/>
      <c r="G125" s="36">
        <f t="shared" si="141"/>
        <v>0</v>
      </c>
      <c r="H125" s="37"/>
      <c r="I125" s="38"/>
      <c r="K125" s="39" t="e">
        <f t="shared" si="142"/>
        <v>#DIV/0!</v>
      </c>
      <c r="L125" s="40" t="e">
        <f t="shared" si="143"/>
        <v>#DIV/0!</v>
      </c>
      <c r="M125" s="41" t="e">
        <f t="shared" si="144"/>
        <v>#DIV/0!</v>
      </c>
      <c r="N125" s="42" t="e">
        <f t="shared" si="145"/>
        <v>#DIV/0!</v>
      </c>
      <c r="O125" s="42" t="e">
        <f t="shared" si="146"/>
        <v>#DIV/0!</v>
      </c>
      <c r="P125" s="42" t="e">
        <f t="shared" si="147"/>
        <v>#DIV/0!</v>
      </c>
      <c r="Q125" s="116" t="e">
        <f t="shared" si="148"/>
        <v>#DIV/0!</v>
      </c>
      <c r="R125" s="44" t="e">
        <f t="shared" si="149"/>
        <v>#DIV/0!</v>
      </c>
      <c r="S125" s="45">
        <f t="shared" si="150"/>
        <v>1.9599639845400536</v>
      </c>
      <c r="T125" s="46" t="e">
        <f t="shared" si="151"/>
        <v>#DIV/0!</v>
      </c>
      <c r="U125" s="46" t="e">
        <f t="shared" si="152"/>
        <v>#DIV/0!</v>
      </c>
      <c r="V125" s="47" t="e">
        <f t="shared" si="153"/>
        <v>#DIV/0!</v>
      </c>
      <c r="W125" s="48" t="e">
        <f t="shared" si="153"/>
        <v>#DIV/0!</v>
      </c>
      <c r="X125" s="49"/>
      <c r="Z125" s="50" t="e">
        <f>(N125-P136)^2</f>
        <v>#DIV/0!</v>
      </c>
      <c r="AA125" s="51" t="e">
        <f t="shared" si="154"/>
        <v>#DIV/0!</v>
      </c>
      <c r="AB125" s="5">
        <v>1</v>
      </c>
      <c r="AC125" s="33"/>
      <c r="AD125" s="33"/>
      <c r="AE125" s="41" t="e">
        <f t="shared" si="155"/>
        <v>#DIV/0!</v>
      </c>
      <c r="AF125" s="52"/>
      <c r="AG125" s="53" t="e">
        <f>AG136</f>
        <v>#DIV/0!</v>
      </c>
      <c r="AH125" s="53" t="e">
        <f>AH136</f>
        <v>#DIV/0!</v>
      </c>
      <c r="AI125" s="51" t="e">
        <f t="shared" si="156"/>
        <v>#DIV/0!</v>
      </c>
      <c r="AJ125" s="54" t="e">
        <f t="shared" si="157"/>
        <v>#DIV/0!</v>
      </c>
      <c r="AK125" s="55" t="e">
        <f>AJ125/AJ136</f>
        <v>#DIV/0!</v>
      </c>
      <c r="AL125" s="56" t="e">
        <f t="shared" si="158"/>
        <v>#DIV/0!</v>
      </c>
      <c r="AM125" s="56" t="e">
        <f t="shared" si="159"/>
        <v>#DIV/0!</v>
      </c>
      <c r="AN125" s="48" t="e">
        <f t="shared" si="160"/>
        <v>#DIV/0!</v>
      </c>
      <c r="AO125" s="57" t="e">
        <f t="shared" si="161"/>
        <v>#DIV/0!</v>
      </c>
      <c r="AP125" s="48" t="e">
        <f t="shared" si="162"/>
        <v>#DIV/0!</v>
      </c>
      <c r="AQ125" s="45">
        <f t="shared" si="163"/>
        <v>1.9599639845400536</v>
      </c>
      <c r="AR125" s="46" t="e">
        <f t="shared" si="164"/>
        <v>#DIV/0!</v>
      </c>
      <c r="AS125" s="46" t="e">
        <f t="shared" si="165"/>
        <v>#DIV/0!</v>
      </c>
      <c r="AT125" s="58" t="e">
        <f t="shared" si="166"/>
        <v>#DIV/0!</v>
      </c>
      <c r="AU125" s="58" t="e">
        <f t="shared" si="166"/>
        <v>#DIV/0!</v>
      </c>
      <c r="AV125" s="22"/>
      <c r="AX125" s="59"/>
      <c r="AY125" s="59">
        <v>1</v>
      </c>
      <c r="AZ125" s="60"/>
      <c r="BA125" s="60"/>
      <c r="BC125" s="33"/>
      <c r="BD125" s="33"/>
      <c r="BE125" s="5"/>
      <c r="BF125" s="5"/>
      <c r="BG125" s="5"/>
      <c r="BH125" s="5"/>
      <c r="BI125" s="5"/>
      <c r="BJ125" s="5"/>
      <c r="BK125" s="5"/>
      <c r="BL125" s="5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</row>
    <row r="126" spans="1:75">
      <c r="B126" s="34" t="s">
        <v>70</v>
      </c>
      <c r="C126" s="35"/>
      <c r="D126" s="36">
        <f t="shared" si="140"/>
        <v>0</v>
      </c>
      <c r="E126" s="37"/>
      <c r="F126" s="35"/>
      <c r="G126" s="36">
        <f t="shared" si="141"/>
        <v>0</v>
      </c>
      <c r="H126" s="37"/>
      <c r="I126" s="38"/>
      <c r="K126" s="39" t="e">
        <f t="shared" si="142"/>
        <v>#DIV/0!</v>
      </c>
      <c r="L126" s="40" t="e">
        <f t="shared" si="143"/>
        <v>#DIV/0!</v>
      </c>
      <c r="M126" s="41" t="e">
        <f t="shared" si="144"/>
        <v>#DIV/0!</v>
      </c>
      <c r="N126" s="42" t="e">
        <f t="shared" si="145"/>
        <v>#DIV/0!</v>
      </c>
      <c r="O126" s="42" t="e">
        <f t="shared" si="146"/>
        <v>#DIV/0!</v>
      </c>
      <c r="P126" s="42" t="e">
        <f t="shared" si="147"/>
        <v>#DIV/0!</v>
      </c>
      <c r="Q126" s="116" t="e">
        <f t="shared" si="148"/>
        <v>#DIV/0!</v>
      </c>
      <c r="R126" s="44" t="e">
        <f t="shared" si="149"/>
        <v>#DIV/0!</v>
      </c>
      <c r="S126" s="45">
        <f t="shared" si="150"/>
        <v>1.9599639845400536</v>
      </c>
      <c r="T126" s="46" t="e">
        <f t="shared" si="151"/>
        <v>#DIV/0!</v>
      </c>
      <c r="U126" s="46" t="e">
        <f t="shared" si="152"/>
        <v>#DIV/0!</v>
      </c>
      <c r="V126" s="47" t="e">
        <f t="shared" si="153"/>
        <v>#DIV/0!</v>
      </c>
      <c r="W126" s="48" t="e">
        <f t="shared" si="153"/>
        <v>#DIV/0!</v>
      </c>
      <c r="X126" s="49"/>
      <c r="Z126" s="50" t="e">
        <f>(N126-P136)^2</f>
        <v>#DIV/0!</v>
      </c>
      <c r="AA126" s="51" t="e">
        <f t="shared" si="154"/>
        <v>#DIV/0!</v>
      </c>
      <c r="AB126" s="5">
        <v>1</v>
      </c>
      <c r="AC126" s="33"/>
      <c r="AD126" s="33"/>
      <c r="AE126" s="41" t="e">
        <f t="shared" si="155"/>
        <v>#DIV/0!</v>
      </c>
      <c r="AF126" s="52"/>
      <c r="AG126" s="53" t="e">
        <f>AG136</f>
        <v>#DIV/0!</v>
      </c>
      <c r="AH126" s="53" t="e">
        <f>AH136</f>
        <v>#DIV/0!</v>
      </c>
      <c r="AI126" s="51" t="e">
        <f t="shared" si="156"/>
        <v>#DIV/0!</v>
      </c>
      <c r="AJ126" s="54" t="e">
        <f t="shared" si="157"/>
        <v>#DIV/0!</v>
      </c>
      <c r="AK126" s="55" t="e">
        <f>AJ126/AJ136</f>
        <v>#DIV/0!</v>
      </c>
      <c r="AL126" s="56" t="e">
        <f t="shared" si="158"/>
        <v>#DIV/0!</v>
      </c>
      <c r="AM126" s="56" t="e">
        <f t="shared" si="159"/>
        <v>#DIV/0!</v>
      </c>
      <c r="AN126" s="48" t="e">
        <f t="shared" si="160"/>
        <v>#DIV/0!</v>
      </c>
      <c r="AO126" s="57" t="e">
        <f t="shared" si="161"/>
        <v>#DIV/0!</v>
      </c>
      <c r="AP126" s="48" t="e">
        <f t="shared" si="162"/>
        <v>#DIV/0!</v>
      </c>
      <c r="AQ126" s="45">
        <f t="shared" si="163"/>
        <v>1.9599639845400536</v>
      </c>
      <c r="AR126" s="46" t="e">
        <f t="shared" si="164"/>
        <v>#DIV/0!</v>
      </c>
      <c r="AS126" s="46" t="e">
        <f t="shared" si="165"/>
        <v>#DIV/0!</v>
      </c>
      <c r="AT126" s="58" t="e">
        <f t="shared" si="166"/>
        <v>#DIV/0!</v>
      </c>
      <c r="AU126" s="58" t="e">
        <f t="shared" si="166"/>
        <v>#DIV/0!</v>
      </c>
      <c r="AV126" s="22"/>
      <c r="AX126" s="59"/>
      <c r="AY126" s="59">
        <v>1</v>
      </c>
      <c r="AZ126" s="60"/>
      <c r="BA126" s="60"/>
      <c r="BC126" s="33"/>
      <c r="BD126" s="33"/>
      <c r="BE126" s="5"/>
      <c r="BF126" s="5"/>
      <c r="BG126" s="5"/>
      <c r="BH126" s="5"/>
      <c r="BI126" s="5"/>
      <c r="BJ126" s="5"/>
      <c r="BK126" s="5"/>
      <c r="BL126" s="5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</row>
    <row r="127" spans="1:75">
      <c r="B127" s="34" t="s">
        <v>71</v>
      </c>
      <c r="C127" s="35"/>
      <c r="D127" s="36">
        <f t="shared" si="140"/>
        <v>0</v>
      </c>
      <c r="E127" s="37"/>
      <c r="F127" s="35"/>
      <c r="G127" s="36">
        <f t="shared" si="141"/>
        <v>0</v>
      </c>
      <c r="H127" s="37"/>
      <c r="I127" s="38"/>
      <c r="K127" s="39" t="e">
        <f t="shared" si="142"/>
        <v>#DIV/0!</v>
      </c>
      <c r="L127" s="40" t="e">
        <f t="shared" si="143"/>
        <v>#DIV/0!</v>
      </c>
      <c r="M127" s="41" t="e">
        <f t="shared" si="144"/>
        <v>#DIV/0!</v>
      </c>
      <c r="N127" s="42" t="e">
        <f t="shared" si="145"/>
        <v>#DIV/0!</v>
      </c>
      <c r="O127" s="42" t="e">
        <f t="shared" si="146"/>
        <v>#DIV/0!</v>
      </c>
      <c r="P127" s="42" t="e">
        <f t="shared" si="147"/>
        <v>#DIV/0!</v>
      </c>
      <c r="Q127" s="116" t="e">
        <f t="shared" si="148"/>
        <v>#DIV/0!</v>
      </c>
      <c r="R127" s="44" t="e">
        <f t="shared" si="149"/>
        <v>#DIV/0!</v>
      </c>
      <c r="S127" s="45">
        <f t="shared" si="150"/>
        <v>1.9599639845400536</v>
      </c>
      <c r="T127" s="46" t="e">
        <f t="shared" si="151"/>
        <v>#DIV/0!</v>
      </c>
      <c r="U127" s="46" t="e">
        <f t="shared" si="152"/>
        <v>#DIV/0!</v>
      </c>
      <c r="V127" s="47" t="e">
        <f t="shared" si="153"/>
        <v>#DIV/0!</v>
      </c>
      <c r="W127" s="48" t="e">
        <f t="shared" si="153"/>
        <v>#DIV/0!</v>
      </c>
      <c r="X127" s="49"/>
      <c r="Z127" s="50" t="e">
        <f>(N127-P136)^2</f>
        <v>#DIV/0!</v>
      </c>
      <c r="AA127" s="51" t="e">
        <f t="shared" si="154"/>
        <v>#DIV/0!</v>
      </c>
      <c r="AB127" s="5">
        <v>1</v>
      </c>
      <c r="AC127" s="33"/>
      <c r="AD127" s="33"/>
      <c r="AE127" s="41" t="e">
        <f t="shared" si="155"/>
        <v>#DIV/0!</v>
      </c>
      <c r="AF127" s="52"/>
      <c r="AG127" s="53" t="e">
        <f>AG136</f>
        <v>#DIV/0!</v>
      </c>
      <c r="AH127" s="53" t="e">
        <f>AH136</f>
        <v>#DIV/0!</v>
      </c>
      <c r="AI127" s="51" t="e">
        <f t="shared" si="156"/>
        <v>#DIV/0!</v>
      </c>
      <c r="AJ127" s="54" t="e">
        <f t="shared" si="157"/>
        <v>#DIV/0!</v>
      </c>
      <c r="AK127" s="55" t="e">
        <f>AJ127/AJ136</f>
        <v>#DIV/0!</v>
      </c>
      <c r="AL127" s="56" t="e">
        <f t="shared" si="158"/>
        <v>#DIV/0!</v>
      </c>
      <c r="AM127" s="56" t="e">
        <f t="shared" si="159"/>
        <v>#DIV/0!</v>
      </c>
      <c r="AN127" s="48" t="e">
        <f t="shared" si="160"/>
        <v>#DIV/0!</v>
      </c>
      <c r="AO127" s="57" t="e">
        <f t="shared" si="161"/>
        <v>#DIV/0!</v>
      </c>
      <c r="AP127" s="48" t="e">
        <f t="shared" si="162"/>
        <v>#DIV/0!</v>
      </c>
      <c r="AQ127" s="45">
        <f t="shared" si="163"/>
        <v>1.9599639845400536</v>
      </c>
      <c r="AR127" s="46" t="e">
        <f t="shared" si="164"/>
        <v>#DIV/0!</v>
      </c>
      <c r="AS127" s="46" t="e">
        <f t="shared" si="165"/>
        <v>#DIV/0!</v>
      </c>
      <c r="AT127" s="58" t="e">
        <f t="shared" si="166"/>
        <v>#DIV/0!</v>
      </c>
      <c r="AU127" s="58" t="e">
        <f t="shared" si="166"/>
        <v>#DIV/0!</v>
      </c>
      <c r="AV127" s="22"/>
      <c r="AX127" s="59"/>
      <c r="AY127" s="59">
        <v>1</v>
      </c>
      <c r="AZ127" s="60"/>
      <c r="BA127" s="60"/>
      <c r="BC127" s="33"/>
      <c r="BD127" s="33"/>
      <c r="BE127" s="5"/>
      <c r="BF127" s="5"/>
      <c r="BG127" s="5"/>
      <c r="BH127" s="5"/>
      <c r="BI127" s="5"/>
      <c r="BJ127" s="5"/>
      <c r="BK127" s="5"/>
      <c r="BL127" s="5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</row>
    <row r="128" spans="1:75">
      <c r="B128" s="34" t="s">
        <v>72</v>
      </c>
      <c r="C128" s="35"/>
      <c r="D128" s="36">
        <f t="shared" si="140"/>
        <v>0</v>
      </c>
      <c r="E128" s="37"/>
      <c r="F128" s="35"/>
      <c r="G128" s="36">
        <f t="shared" si="141"/>
        <v>0</v>
      </c>
      <c r="H128" s="37"/>
      <c r="I128" s="38"/>
      <c r="K128" s="39" t="e">
        <f t="shared" si="142"/>
        <v>#DIV/0!</v>
      </c>
      <c r="L128" s="40" t="e">
        <f t="shared" si="143"/>
        <v>#DIV/0!</v>
      </c>
      <c r="M128" s="41" t="e">
        <f t="shared" si="144"/>
        <v>#DIV/0!</v>
      </c>
      <c r="N128" s="42" t="e">
        <f t="shared" si="145"/>
        <v>#DIV/0!</v>
      </c>
      <c r="O128" s="42" t="e">
        <f t="shared" si="146"/>
        <v>#DIV/0!</v>
      </c>
      <c r="P128" s="42" t="e">
        <f t="shared" si="147"/>
        <v>#DIV/0!</v>
      </c>
      <c r="Q128" s="116" t="e">
        <f t="shared" si="148"/>
        <v>#DIV/0!</v>
      </c>
      <c r="R128" s="44" t="e">
        <f t="shared" si="149"/>
        <v>#DIV/0!</v>
      </c>
      <c r="S128" s="45">
        <f t="shared" si="150"/>
        <v>1.9599639845400536</v>
      </c>
      <c r="T128" s="46" t="e">
        <f t="shared" si="151"/>
        <v>#DIV/0!</v>
      </c>
      <c r="U128" s="46" t="e">
        <f t="shared" si="152"/>
        <v>#DIV/0!</v>
      </c>
      <c r="V128" s="47" t="e">
        <f t="shared" si="153"/>
        <v>#DIV/0!</v>
      </c>
      <c r="W128" s="48" t="e">
        <f t="shared" si="153"/>
        <v>#DIV/0!</v>
      </c>
      <c r="X128" s="49"/>
      <c r="Z128" s="50" t="e">
        <f>(N128-P136)^2</f>
        <v>#DIV/0!</v>
      </c>
      <c r="AA128" s="51" t="e">
        <f t="shared" si="154"/>
        <v>#DIV/0!</v>
      </c>
      <c r="AB128" s="5">
        <v>1</v>
      </c>
      <c r="AC128" s="33"/>
      <c r="AD128" s="33"/>
      <c r="AE128" s="41" t="e">
        <f t="shared" si="155"/>
        <v>#DIV/0!</v>
      </c>
      <c r="AF128" s="52"/>
      <c r="AG128" s="53" t="e">
        <f>AG136</f>
        <v>#DIV/0!</v>
      </c>
      <c r="AH128" s="53" t="e">
        <f>AH136</f>
        <v>#DIV/0!</v>
      </c>
      <c r="AI128" s="51" t="e">
        <f t="shared" si="156"/>
        <v>#DIV/0!</v>
      </c>
      <c r="AJ128" s="54" t="e">
        <f t="shared" si="157"/>
        <v>#DIV/0!</v>
      </c>
      <c r="AK128" s="55" t="e">
        <f>AJ128/AJ136</f>
        <v>#DIV/0!</v>
      </c>
      <c r="AL128" s="56" t="e">
        <f t="shared" si="158"/>
        <v>#DIV/0!</v>
      </c>
      <c r="AM128" s="56" t="e">
        <f t="shared" si="159"/>
        <v>#DIV/0!</v>
      </c>
      <c r="AN128" s="48" t="e">
        <f t="shared" si="160"/>
        <v>#DIV/0!</v>
      </c>
      <c r="AO128" s="57" t="e">
        <f t="shared" si="161"/>
        <v>#DIV/0!</v>
      </c>
      <c r="AP128" s="48" t="e">
        <f t="shared" si="162"/>
        <v>#DIV/0!</v>
      </c>
      <c r="AQ128" s="45">
        <f t="shared" si="163"/>
        <v>1.9599639845400536</v>
      </c>
      <c r="AR128" s="46" t="e">
        <f t="shared" si="164"/>
        <v>#DIV/0!</v>
      </c>
      <c r="AS128" s="46" t="e">
        <f t="shared" si="165"/>
        <v>#DIV/0!</v>
      </c>
      <c r="AT128" s="58" t="e">
        <f t="shared" si="166"/>
        <v>#DIV/0!</v>
      </c>
      <c r="AU128" s="58" t="e">
        <f t="shared" si="166"/>
        <v>#DIV/0!</v>
      </c>
      <c r="AV128" s="22"/>
      <c r="AX128" s="59"/>
      <c r="AY128" s="59">
        <v>1</v>
      </c>
      <c r="AZ128" s="60"/>
      <c r="BA128" s="60"/>
      <c r="BC128" s="33"/>
      <c r="BD128" s="33"/>
      <c r="BE128" s="5"/>
      <c r="BF128" s="5"/>
      <c r="BG128" s="5"/>
      <c r="BH128" s="5"/>
      <c r="BI128" s="5"/>
      <c r="BJ128" s="5"/>
      <c r="BK128" s="5"/>
      <c r="BL128" s="5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</row>
    <row r="129" spans="1:75">
      <c r="B129" s="34" t="s">
        <v>73</v>
      </c>
      <c r="C129" s="35"/>
      <c r="D129" s="36">
        <f t="shared" si="140"/>
        <v>0</v>
      </c>
      <c r="E129" s="37"/>
      <c r="F129" s="35"/>
      <c r="G129" s="36">
        <f t="shared" si="141"/>
        <v>0</v>
      </c>
      <c r="H129" s="37"/>
      <c r="I129" s="38"/>
      <c r="K129" s="39" t="e">
        <f t="shared" si="142"/>
        <v>#DIV/0!</v>
      </c>
      <c r="L129" s="40" t="e">
        <f t="shared" si="143"/>
        <v>#DIV/0!</v>
      </c>
      <c r="M129" s="41" t="e">
        <f t="shared" si="144"/>
        <v>#DIV/0!</v>
      </c>
      <c r="N129" s="42" t="e">
        <f t="shared" si="145"/>
        <v>#DIV/0!</v>
      </c>
      <c r="O129" s="42" t="e">
        <f t="shared" si="146"/>
        <v>#DIV/0!</v>
      </c>
      <c r="P129" s="42" t="e">
        <f t="shared" si="147"/>
        <v>#DIV/0!</v>
      </c>
      <c r="Q129" s="116" t="e">
        <f t="shared" si="148"/>
        <v>#DIV/0!</v>
      </c>
      <c r="R129" s="44" t="e">
        <f t="shared" si="149"/>
        <v>#DIV/0!</v>
      </c>
      <c r="S129" s="45">
        <f t="shared" si="150"/>
        <v>1.9599639845400536</v>
      </c>
      <c r="T129" s="46" t="e">
        <f t="shared" si="151"/>
        <v>#DIV/0!</v>
      </c>
      <c r="U129" s="46" t="e">
        <f t="shared" si="152"/>
        <v>#DIV/0!</v>
      </c>
      <c r="V129" s="47" t="e">
        <f t="shared" si="153"/>
        <v>#DIV/0!</v>
      </c>
      <c r="W129" s="48" t="e">
        <f t="shared" si="153"/>
        <v>#DIV/0!</v>
      </c>
      <c r="X129" s="49"/>
      <c r="Z129" s="50" t="e">
        <f>(N129-P136)^2</f>
        <v>#DIV/0!</v>
      </c>
      <c r="AA129" s="51" t="e">
        <f t="shared" si="154"/>
        <v>#DIV/0!</v>
      </c>
      <c r="AB129" s="5">
        <v>1</v>
      </c>
      <c r="AC129" s="33"/>
      <c r="AD129" s="33"/>
      <c r="AE129" s="41" t="e">
        <f t="shared" si="155"/>
        <v>#DIV/0!</v>
      </c>
      <c r="AF129" s="52"/>
      <c r="AG129" s="53" t="e">
        <f>AG136</f>
        <v>#DIV/0!</v>
      </c>
      <c r="AH129" s="53" t="e">
        <f>AH136</f>
        <v>#DIV/0!</v>
      </c>
      <c r="AI129" s="51" t="e">
        <f t="shared" si="156"/>
        <v>#DIV/0!</v>
      </c>
      <c r="AJ129" s="54" t="e">
        <f t="shared" si="157"/>
        <v>#DIV/0!</v>
      </c>
      <c r="AK129" s="55" t="e">
        <f>AJ129/AJ136</f>
        <v>#DIV/0!</v>
      </c>
      <c r="AL129" s="56" t="e">
        <f t="shared" si="158"/>
        <v>#DIV/0!</v>
      </c>
      <c r="AM129" s="56" t="e">
        <f t="shared" si="159"/>
        <v>#DIV/0!</v>
      </c>
      <c r="AN129" s="48" t="e">
        <f t="shared" si="160"/>
        <v>#DIV/0!</v>
      </c>
      <c r="AO129" s="57" t="e">
        <f t="shared" si="161"/>
        <v>#DIV/0!</v>
      </c>
      <c r="AP129" s="48" t="e">
        <f t="shared" si="162"/>
        <v>#DIV/0!</v>
      </c>
      <c r="AQ129" s="45">
        <f t="shared" si="163"/>
        <v>1.9599639845400536</v>
      </c>
      <c r="AR129" s="46" t="e">
        <f t="shared" si="164"/>
        <v>#DIV/0!</v>
      </c>
      <c r="AS129" s="46" t="e">
        <f t="shared" si="165"/>
        <v>#DIV/0!</v>
      </c>
      <c r="AT129" s="58" t="e">
        <f t="shared" si="166"/>
        <v>#DIV/0!</v>
      </c>
      <c r="AU129" s="58" t="e">
        <f t="shared" si="166"/>
        <v>#DIV/0!</v>
      </c>
      <c r="AV129" s="22"/>
      <c r="AX129" s="59"/>
      <c r="AY129" s="59">
        <v>1</v>
      </c>
      <c r="AZ129" s="60"/>
      <c r="BA129" s="60"/>
      <c r="BC129" s="33"/>
      <c r="BD129" s="33"/>
      <c r="BE129" s="5"/>
      <c r="BF129" s="5"/>
      <c r="BG129" s="5"/>
      <c r="BH129" s="5"/>
      <c r="BI129" s="5"/>
      <c r="BJ129" s="5"/>
      <c r="BK129" s="5"/>
      <c r="BL129" s="5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</row>
    <row r="130" spans="1:75">
      <c r="B130" s="34" t="s">
        <v>74</v>
      </c>
      <c r="C130" s="35"/>
      <c r="D130" s="36">
        <f t="shared" si="140"/>
        <v>0</v>
      </c>
      <c r="E130" s="37"/>
      <c r="F130" s="35"/>
      <c r="G130" s="36">
        <f t="shared" si="141"/>
        <v>0</v>
      </c>
      <c r="H130" s="37"/>
      <c r="I130" s="38"/>
      <c r="K130" s="39" t="e">
        <f t="shared" si="142"/>
        <v>#DIV/0!</v>
      </c>
      <c r="L130" s="40" t="e">
        <f t="shared" si="143"/>
        <v>#DIV/0!</v>
      </c>
      <c r="M130" s="41" t="e">
        <f t="shared" si="144"/>
        <v>#DIV/0!</v>
      </c>
      <c r="N130" s="42" t="e">
        <f t="shared" si="145"/>
        <v>#DIV/0!</v>
      </c>
      <c r="O130" s="42" t="e">
        <f t="shared" si="146"/>
        <v>#DIV/0!</v>
      </c>
      <c r="P130" s="42" t="e">
        <f t="shared" si="147"/>
        <v>#DIV/0!</v>
      </c>
      <c r="Q130" s="116" t="e">
        <f t="shared" si="148"/>
        <v>#DIV/0!</v>
      </c>
      <c r="R130" s="44" t="e">
        <f t="shared" si="149"/>
        <v>#DIV/0!</v>
      </c>
      <c r="S130" s="45">
        <f t="shared" si="150"/>
        <v>1.9599639845400536</v>
      </c>
      <c r="T130" s="46" t="e">
        <f t="shared" si="151"/>
        <v>#DIV/0!</v>
      </c>
      <c r="U130" s="46" t="e">
        <f t="shared" si="152"/>
        <v>#DIV/0!</v>
      </c>
      <c r="V130" s="47" t="e">
        <f t="shared" si="153"/>
        <v>#DIV/0!</v>
      </c>
      <c r="W130" s="48" t="e">
        <f t="shared" si="153"/>
        <v>#DIV/0!</v>
      </c>
      <c r="X130" s="49"/>
      <c r="Z130" s="50" t="e">
        <f>(N130-P136)^2</f>
        <v>#DIV/0!</v>
      </c>
      <c r="AA130" s="51" t="e">
        <f t="shared" si="154"/>
        <v>#DIV/0!</v>
      </c>
      <c r="AB130" s="5">
        <v>1</v>
      </c>
      <c r="AC130" s="33"/>
      <c r="AD130" s="33"/>
      <c r="AE130" s="41" t="e">
        <f t="shared" si="155"/>
        <v>#DIV/0!</v>
      </c>
      <c r="AF130" s="52"/>
      <c r="AG130" s="53" t="e">
        <f>AG136</f>
        <v>#DIV/0!</v>
      </c>
      <c r="AH130" s="53" t="e">
        <f>AH136</f>
        <v>#DIV/0!</v>
      </c>
      <c r="AI130" s="51" t="e">
        <f t="shared" si="156"/>
        <v>#DIV/0!</v>
      </c>
      <c r="AJ130" s="54" t="e">
        <f t="shared" si="157"/>
        <v>#DIV/0!</v>
      </c>
      <c r="AK130" s="55" t="e">
        <f>AJ130/AJ136</f>
        <v>#DIV/0!</v>
      </c>
      <c r="AL130" s="56" t="e">
        <f t="shared" si="158"/>
        <v>#DIV/0!</v>
      </c>
      <c r="AM130" s="56" t="e">
        <f t="shared" si="159"/>
        <v>#DIV/0!</v>
      </c>
      <c r="AN130" s="48" t="e">
        <f t="shared" si="160"/>
        <v>#DIV/0!</v>
      </c>
      <c r="AO130" s="57" t="e">
        <f t="shared" si="161"/>
        <v>#DIV/0!</v>
      </c>
      <c r="AP130" s="48" t="e">
        <f t="shared" si="162"/>
        <v>#DIV/0!</v>
      </c>
      <c r="AQ130" s="45">
        <f t="shared" si="163"/>
        <v>1.9599639845400536</v>
      </c>
      <c r="AR130" s="46" t="e">
        <f t="shared" si="164"/>
        <v>#DIV/0!</v>
      </c>
      <c r="AS130" s="46" t="e">
        <f t="shared" si="165"/>
        <v>#DIV/0!</v>
      </c>
      <c r="AT130" s="58" t="e">
        <f t="shared" si="166"/>
        <v>#DIV/0!</v>
      </c>
      <c r="AU130" s="58" t="e">
        <f t="shared" si="166"/>
        <v>#DIV/0!</v>
      </c>
      <c r="AV130" s="22"/>
      <c r="AX130" s="59"/>
      <c r="AY130" s="59">
        <v>1</v>
      </c>
      <c r="AZ130" s="60"/>
      <c r="BA130" s="60"/>
      <c r="BC130" s="33"/>
      <c r="BD130" s="33"/>
      <c r="BE130" s="5"/>
      <c r="BF130" s="5"/>
      <c r="BG130" s="5"/>
      <c r="BH130" s="5"/>
      <c r="BI130" s="5"/>
      <c r="BJ130" s="5"/>
      <c r="BK130" s="5"/>
      <c r="BL130" s="5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</row>
    <row r="131" spans="1:75">
      <c r="B131" s="34" t="s">
        <v>75</v>
      </c>
      <c r="C131" s="35"/>
      <c r="D131" s="36">
        <f t="shared" si="140"/>
        <v>0</v>
      </c>
      <c r="E131" s="37"/>
      <c r="F131" s="35"/>
      <c r="G131" s="36">
        <f t="shared" si="141"/>
        <v>0</v>
      </c>
      <c r="H131" s="37"/>
      <c r="I131" s="38"/>
      <c r="K131" s="39" t="e">
        <f t="shared" si="142"/>
        <v>#DIV/0!</v>
      </c>
      <c r="L131" s="40" t="e">
        <f t="shared" si="143"/>
        <v>#DIV/0!</v>
      </c>
      <c r="M131" s="41" t="e">
        <f t="shared" si="144"/>
        <v>#DIV/0!</v>
      </c>
      <c r="N131" s="42" t="e">
        <f t="shared" si="145"/>
        <v>#DIV/0!</v>
      </c>
      <c r="O131" s="42" t="e">
        <f t="shared" si="146"/>
        <v>#DIV/0!</v>
      </c>
      <c r="P131" s="42" t="e">
        <f t="shared" si="147"/>
        <v>#DIV/0!</v>
      </c>
      <c r="Q131" s="116" t="e">
        <f t="shared" si="148"/>
        <v>#DIV/0!</v>
      </c>
      <c r="R131" s="44" t="e">
        <f t="shared" si="149"/>
        <v>#DIV/0!</v>
      </c>
      <c r="S131" s="45">
        <f t="shared" si="150"/>
        <v>1.9599639845400536</v>
      </c>
      <c r="T131" s="46" t="e">
        <f t="shared" si="151"/>
        <v>#DIV/0!</v>
      </c>
      <c r="U131" s="46" t="e">
        <f t="shared" si="152"/>
        <v>#DIV/0!</v>
      </c>
      <c r="V131" s="47" t="e">
        <f t="shared" si="153"/>
        <v>#DIV/0!</v>
      </c>
      <c r="W131" s="48" t="e">
        <f t="shared" si="153"/>
        <v>#DIV/0!</v>
      </c>
      <c r="X131" s="49"/>
      <c r="Z131" s="50" t="e">
        <f>(N131-P136)^2</f>
        <v>#DIV/0!</v>
      </c>
      <c r="AA131" s="51" t="e">
        <f t="shared" si="154"/>
        <v>#DIV/0!</v>
      </c>
      <c r="AB131" s="5">
        <v>1</v>
      </c>
      <c r="AC131" s="33"/>
      <c r="AD131" s="33"/>
      <c r="AE131" s="41" t="e">
        <f t="shared" si="155"/>
        <v>#DIV/0!</v>
      </c>
      <c r="AF131" s="52"/>
      <c r="AG131" s="53" t="e">
        <f>AG136</f>
        <v>#DIV/0!</v>
      </c>
      <c r="AH131" s="53" t="e">
        <f>AH136</f>
        <v>#DIV/0!</v>
      </c>
      <c r="AI131" s="51" t="e">
        <f t="shared" si="156"/>
        <v>#DIV/0!</v>
      </c>
      <c r="AJ131" s="54" t="e">
        <f t="shared" si="157"/>
        <v>#DIV/0!</v>
      </c>
      <c r="AK131" s="55" t="e">
        <f>AJ131/AJ136</f>
        <v>#DIV/0!</v>
      </c>
      <c r="AL131" s="56" t="e">
        <f t="shared" si="158"/>
        <v>#DIV/0!</v>
      </c>
      <c r="AM131" s="56" t="e">
        <f t="shared" si="159"/>
        <v>#DIV/0!</v>
      </c>
      <c r="AN131" s="48" t="e">
        <f t="shared" si="160"/>
        <v>#DIV/0!</v>
      </c>
      <c r="AO131" s="57" t="e">
        <f t="shared" si="161"/>
        <v>#DIV/0!</v>
      </c>
      <c r="AP131" s="48" t="e">
        <f t="shared" si="162"/>
        <v>#DIV/0!</v>
      </c>
      <c r="AQ131" s="45">
        <f t="shared" si="163"/>
        <v>1.9599639845400536</v>
      </c>
      <c r="AR131" s="46" t="e">
        <f t="shared" si="164"/>
        <v>#DIV/0!</v>
      </c>
      <c r="AS131" s="46" t="e">
        <f t="shared" si="165"/>
        <v>#DIV/0!</v>
      </c>
      <c r="AT131" s="58" t="e">
        <f t="shared" si="166"/>
        <v>#DIV/0!</v>
      </c>
      <c r="AU131" s="58" t="e">
        <f t="shared" si="166"/>
        <v>#DIV/0!</v>
      </c>
      <c r="AV131" s="22"/>
      <c r="AX131" s="59"/>
      <c r="AY131" s="59">
        <v>1</v>
      </c>
      <c r="AZ131" s="60"/>
      <c r="BA131" s="60"/>
      <c r="BC131" s="33"/>
      <c r="BD131" s="33"/>
      <c r="BE131" s="5"/>
      <c r="BF131" s="5"/>
      <c r="BG131" s="5"/>
      <c r="BH131" s="5"/>
      <c r="BI131" s="5"/>
      <c r="BJ131" s="5"/>
      <c r="BK131" s="5"/>
      <c r="BL131" s="5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</row>
    <row r="132" spans="1:75">
      <c r="B132" s="34" t="s">
        <v>76</v>
      </c>
      <c r="C132" s="35"/>
      <c r="D132" s="36">
        <f t="shared" si="140"/>
        <v>0</v>
      </c>
      <c r="E132" s="37"/>
      <c r="F132" s="35"/>
      <c r="G132" s="36">
        <f t="shared" si="141"/>
        <v>0</v>
      </c>
      <c r="H132" s="37"/>
      <c r="I132" s="38"/>
      <c r="K132" s="39" t="e">
        <f t="shared" si="142"/>
        <v>#DIV/0!</v>
      </c>
      <c r="L132" s="40" t="e">
        <f t="shared" si="143"/>
        <v>#DIV/0!</v>
      </c>
      <c r="M132" s="41" t="e">
        <f t="shared" si="144"/>
        <v>#DIV/0!</v>
      </c>
      <c r="N132" s="42" t="e">
        <f t="shared" si="145"/>
        <v>#DIV/0!</v>
      </c>
      <c r="O132" s="42" t="e">
        <f t="shared" si="146"/>
        <v>#DIV/0!</v>
      </c>
      <c r="P132" s="42" t="e">
        <f t="shared" si="147"/>
        <v>#DIV/0!</v>
      </c>
      <c r="Q132" s="116" t="e">
        <f t="shared" si="148"/>
        <v>#DIV/0!</v>
      </c>
      <c r="R132" s="44" t="e">
        <f t="shared" si="149"/>
        <v>#DIV/0!</v>
      </c>
      <c r="S132" s="45">
        <f t="shared" si="150"/>
        <v>1.9599639845400536</v>
      </c>
      <c r="T132" s="46" t="e">
        <f t="shared" si="151"/>
        <v>#DIV/0!</v>
      </c>
      <c r="U132" s="46" t="e">
        <f t="shared" si="152"/>
        <v>#DIV/0!</v>
      </c>
      <c r="V132" s="47" t="e">
        <f t="shared" si="153"/>
        <v>#DIV/0!</v>
      </c>
      <c r="W132" s="48" t="e">
        <f t="shared" si="153"/>
        <v>#DIV/0!</v>
      </c>
      <c r="X132" s="49"/>
      <c r="Z132" s="50" t="e">
        <f>(N132-P136)^2</f>
        <v>#DIV/0!</v>
      </c>
      <c r="AA132" s="51" t="e">
        <f t="shared" si="154"/>
        <v>#DIV/0!</v>
      </c>
      <c r="AB132" s="5">
        <v>1</v>
      </c>
      <c r="AC132" s="33"/>
      <c r="AD132" s="33"/>
      <c r="AE132" s="41" t="e">
        <f t="shared" si="155"/>
        <v>#DIV/0!</v>
      </c>
      <c r="AF132" s="52"/>
      <c r="AG132" s="53" t="e">
        <f>AG136</f>
        <v>#DIV/0!</v>
      </c>
      <c r="AH132" s="53" t="e">
        <f>AH136</f>
        <v>#DIV/0!</v>
      </c>
      <c r="AI132" s="51" t="e">
        <f t="shared" si="156"/>
        <v>#DIV/0!</v>
      </c>
      <c r="AJ132" s="54" t="e">
        <f t="shared" si="157"/>
        <v>#DIV/0!</v>
      </c>
      <c r="AK132" s="55" t="e">
        <f>AJ132/AJ136</f>
        <v>#DIV/0!</v>
      </c>
      <c r="AL132" s="56" t="e">
        <f t="shared" si="158"/>
        <v>#DIV/0!</v>
      </c>
      <c r="AM132" s="56" t="e">
        <f t="shared" si="159"/>
        <v>#DIV/0!</v>
      </c>
      <c r="AN132" s="48" t="e">
        <f t="shared" si="160"/>
        <v>#DIV/0!</v>
      </c>
      <c r="AO132" s="57" t="e">
        <f t="shared" si="161"/>
        <v>#DIV/0!</v>
      </c>
      <c r="AP132" s="48" t="e">
        <f t="shared" si="162"/>
        <v>#DIV/0!</v>
      </c>
      <c r="AQ132" s="45">
        <f t="shared" si="163"/>
        <v>1.9599639845400536</v>
      </c>
      <c r="AR132" s="46" t="e">
        <f t="shared" si="164"/>
        <v>#DIV/0!</v>
      </c>
      <c r="AS132" s="46" t="e">
        <f t="shared" si="165"/>
        <v>#DIV/0!</v>
      </c>
      <c r="AT132" s="58" t="e">
        <f t="shared" si="166"/>
        <v>#DIV/0!</v>
      </c>
      <c r="AU132" s="58" t="e">
        <f t="shared" si="166"/>
        <v>#DIV/0!</v>
      </c>
      <c r="AV132" s="22"/>
      <c r="AX132" s="59"/>
      <c r="AY132" s="59">
        <v>1</v>
      </c>
      <c r="AZ132" s="60"/>
      <c r="BA132" s="60"/>
      <c r="BC132" s="33"/>
      <c r="BD132" s="33"/>
      <c r="BE132" s="5"/>
      <c r="BF132" s="5"/>
      <c r="BG132" s="5"/>
      <c r="BH132" s="5"/>
      <c r="BI132" s="5"/>
      <c r="BJ132" s="5"/>
      <c r="BK132" s="5"/>
      <c r="BL132" s="5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</row>
    <row r="133" spans="1:75">
      <c r="B133" s="34" t="s">
        <v>77</v>
      </c>
      <c r="C133" s="35"/>
      <c r="D133" s="36">
        <f t="shared" si="140"/>
        <v>0</v>
      </c>
      <c r="E133" s="37"/>
      <c r="F133" s="35"/>
      <c r="G133" s="36">
        <f t="shared" si="141"/>
        <v>0</v>
      </c>
      <c r="H133" s="37"/>
      <c r="I133" s="38"/>
      <c r="K133" s="39" t="e">
        <f t="shared" si="142"/>
        <v>#DIV/0!</v>
      </c>
      <c r="L133" s="40" t="e">
        <f t="shared" si="143"/>
        <v>#DIV/0!</v>
      </c>
      <c r="M133" s="41" t="e">
        <f t="shared" si="144"/>
        <v>#DIV/0!</v>
      </c>
      <c r="N133" s="42" t="e">
        <f t="shared" si="145"/>
        <v>#DIV/0!</v>
      </c>
      <c r="O133" s="42" t="e">
        <f t="shared" si="146"/>
        <v>#DIV/0!</v>
      </c>
      <c r="P133" s="42" t="e">
        <f t="shared" si="147"/>
        <v>#DIV/0!</v>
      </c>
      <c r="Q133" s="116" t="e">
        <f t="shared" si="148"/>
        <v>#DIV/0!</v>
      </c>
      <c r="R133" s="44" t="e">
        <f t="shared" si="149"/>
        <v>#DIV/0!</v>
      </c>
      <c r="S133" s="45">
        <f t="shared" si="150"/>
        <v>1.9599639845400536</v>
      </c>
      <c r="T133" s="46" t="e">
        <f t="shared" si="151"/>
        <v>#DIV/0!</v>
      </c>
      <c r="U133" s="46" t="e">
        <f t="shared" si="152"/>
        <v>#DIV/0!</v>
      </c>
      <c r="V133" s="47" t="e">
        <f t="shared" si="153"/>
        <v>#DIV/0!</v>
      </c>
      <c r="W133" s="48" t="e">
        <f t="shared" si="153"/>
        <v>#DIV/0!</v>
      </c>
      <c r="X133" s="49"/>
      <c r="Z133" s="50" t="e">
        <f>(N133-P136)^2</f>
        <v>#DIV/0!</v>
      </c>
      <c r="AA133" s="51" t="e">
        <f t="shared" si="154"/>
        <v>#DIV/0!</v>
      </c>
      <c r="AB133" s="5">
        <v>1</v>
      </c>
      <c r="AC133" s="33"/>
      <c r="AD133" s="33"/>
      <c r="AE133" s="41" t="e">
        <f t="shared" si="155"/>
        <v>#DIV/0!</v>
      </c>
      <c r="AF133" s="52"/>
      <c r="AG133" s="53" t="e">
        <f>AG136</f>
        <v>#DIV/0!</v>
      </c>
      <c r="AH133" s="53" t="e">
        <f>AH136</f>
        <v>#DIV/0!</v>
      </c>
      <c r="AI133" s="51" t="e">
        <f t="shared" si="156"/>
        <v>#DIV/0!</v>
      </c>
      <c r="AJ133" s="54" t="e">
        <f t="shared" si="157"/>
        <v>#DIV/0!</v>
      </c>
      <c r="AK133" s="55" t="e">
        <f>AJ133/AJ136</f>
        <v>#DIV/0!</v>
      </c>
      <c r="AL133" s="56" t="e">
        <f t="shared" si="158"/>
        <v>#DIV/0!</v>
      </c>
      <c r="AM133" s="56" t="e">
        <f t="shared" si="159"/>
        <v>#DIV/0!</v>
      </c>
      <c r="AN133" s="48" t="e">
        <f t="shared" si="160"/>
        <v>#DIV/0!</v>
      </c>
      <c r="AO133" s="57" t="e">
        <f t="shared" si="161"/>
        <v>#DIV/0!</v>
      </c>
      <c r="AP133" s="48" t="e">
        <f t="shared" si="162"/>
        <v>#DIV/0!</v>
      </c>
      <c r="AQ133" s="45">
        <f t="shared" si="163"/>
        <v>1.9599639845400536</v>
      </c>
      <c r="AR133" s="46" t="e">
        <f t="shared" si="164"/>
        <v>#DIV/0!</v>
      </c>
      <c r="AS133" s="46" t="e">
        <f t="shared" si="165"/>
        <v>#DIV/0!</v>
      </c>
      <c r="AT133" s="58" t="e">
        <f t="shared" si="166"/>
        <v>#DIV/0!</v>
      </c>
      <c r="AU133" s="58" t="e">
        <f t="shared" si="166"/>
        <v>#DIV/0!</v>
      </c>
      <c r="AV133" s="22"/>
      <c r="AX133" s="59"/>
      <c r="AY133" s="59">
        <v>1</v>
      </c>
      <c r="AZ133" s="60"/>
      <c r="BA133" s="60"/>
      <c r="BC133" s="33"/>
      <c r="BD133" s="33"/>
      <c r="BE133" s="5"/>
      <c r="BF133" s="5"/>
      <c r="BG133" s="5"/>
      <c r="BH133" s="5"/>
      <c r="BI133" s="5"/>
      <c r="BJ133" s="5"/>
      <c r="BK133" s="5"/>
      <c r="BL133" s="5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</row>
    <row r="134" spans="1:75">
      <c r="B134" s="34" t="s">
        <v>78</v>
      </c>
      <c r="C134" s="35"/>
      <c r="D134" s="36">
        <f t="shared" si="140"/>
        <v>0</v>
      </c>
      <c r="E134" s="37"/>
      <c r="F134" s="35"/>
      <c r="G134" s="36">
        <f t="shared" si="141"/>
        <v>0</v>
      </c>
      <c r="H134" s="37"/>
      <c r="I134" s="38"/>
      <c r="K134" s="39" t="e">
        <f t="shared" si="142"/>
        <v>#DIV/0!</v>
      </c>
      <c r="L134" s="40" t="e">
        <f t="shared" si="143"/>
        <v>#DIV/0!</v>
      </c>
      <c r="M134" s="41" t="e">
        <f t="shared" si="144"/>
        <v>#DIV/0!</v>
      </c>
      <c r="N134" s="42" t="e">
        <f t="shared" si="145"/>
        <v>#DIV/0!</v>
      </c>
      <c r="O134" s="42" t="e">
        <f t="shared" si="146"/>
        <v>#DIV/0!</v>
      </c>
      <c r="P134" s="42" t="e">
        <f t="shared" si="147"/>
        <v>#DIV/0!</v>
      </c>
      <c r="Q134" s="116" t="e">
        <f t="shared" si="148"/>
        <v>#DIV/0!</v>
      </c>
      <c r="R134" s="44" t="e">
        <f t="shared" si="149"/>
        <v>#DIV/0!</v>
      </c>
      <c r="S134" s="45">
        <f t="shared" si="150"/>
        <v>1.9599639845400536</v>
      </c>
      <c r="T134" s="46" t="e">
        <f t="shared" si="151"/>
        <v>#DIV/0!</v>
      </c>
      <c r="U134" s="46" t="e">
        <f t="shared" si="152"/>
        <v>#DIV/0!</v>
      </c>
      <c r="V134" s="47" t="e">
        <f t="shared" si="153"/>
        <v>#DIV/0!</v>
      </c>
      <c r="W134" s="48" t="e">
        <f t="shared" si="153"/>
        <v>#DIV/0!</v>
      </c>
      <c r="X134" s="49"/>
      <c r="Z134" s="50" t="e">
        <f>(N134-P136)^2</f>
        <v>#DIV/0!</v>
      </c>
      <c r="AA134" s="51" t="e">
        <f t="shared" si="154"/>
        <v>#DIV/0!</v>
      </c>
      <c r="AB134" s="5">
        <v>1</v>
      </c>
      <c r="AC134" s="33"/>
      <c r="AD134" s="33"/>
      <c r="AE134" s="41" t="e">
        <f t="shared" si="155"/>
        <v>#DIV/0!</v>
      </c>
      <c r="AF134" s="52"/>
      <c r="AG134" s="53" t="e">
        <f>AG136</f>
        <v>#DIV/0!</v>
      </c>
      <c r="AH134" s="53" t="e">
        <f>AH136</f>
        <v>#DIV/0!</v>
      </c>
      <c r="AI134" s="51" t="e">
        <f t="shared" si="156"/>
        <v>#DIV/0!</v>
      </c>
      <c r="AJ134" s="54" t="e">
        <f t="shared" si="157"/>
        <v>#DIV/0!</v>
      </c>
      <c r="AK134" s="55" t="e">
        <f>AJ134/AJ136</f>
        <v>#DIV/0!</v>
      </c>
      <c r="AL134" s="56" t="e">
        <f t="shared" si="158"/>
        <v>#DIV/0!</v>
      </c>
      <c r="AM134" s="56" t="e">
        <f t="shared" si="159"/>
        <v>#DIV/0!</v>
      </c>
      <c r="AN134" s="48" t="e">
        <f t="shared" si="160"/>
        <v>#DIV/0!</v>
      </c>
      <c r="AO134" s="57" t="e">
        <f t="shared" si="161"/>
        <v>#DIV/0!</v>
      </c>
      <c r="AP134" s="48" t="e">
        <f t="shared" si="162"/>
        <v>#DIV/0!</v>
      </c>
      <c r="AQ134" s="45">
        <f t="shared" si="163"/>
        <v>1.9599639845400536</v>
      </c>
      <c r="AR134" s="46" t="e">
        <f t="shared" si="164"/>
        <v>#DIV/0!</v>
      </c>
      <c r="AS134" s="46" t="e">
        <f t="shared" si="165"/>
        <v>#DIV/0!</v>
      </c>
      <c r="AT134" s="58" t="e">
        <f t="shared" si="166"/>
        <v>#DIV/0!</v>
      </c>
      <c r="AU134" s="58" t="e">
        <f t="shared" si="166"/>
        <v>#DIV/0!</v>
      </c>
      <c r="AV134" s="22"/>
      <c r="AX134" s="59"/>
      <c r="AY134" s="59">
        <v>1</v>
      </c>
      <c r="AZ134" s="60"/>
      <c r="BA134" s="60"/>
      <c r="BC134" s="33"/>
      <c r="BD134" s="33"/>
      <c r="BE134" s="5"/>
      <c r="BF134" s="5"/>
      <c r="BG134" s="5"/>
      <c r="BH134" s="5"/>
      <c r="BI134" s="5"/>
      <c r="BJ134" s="5"/>
      <c r="BK134" s="5"/>
      <c r="BL134" s="5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</row>
    <row r="135" spans="1:75">
      <c r="B135" s="34" t="s">
        <v>79</v>
      </c>
      <c r="C135" s="35"/>
      <c r="D135" s="36">
        <f t="shared" si="140"/>
        <v>0</v>
      </c>
      <c r="E135" s="37"/>
      <c r="F135" s="35"/>
      <c r="G135" s="36">
        <f t="shared" si="141"/>
        <v>0</v>
      </c>
      <c r="H135" s="37"/>
      <c r="I135" s="38"/>
      <c r="K135" s="39" t="e">
        <f t="shared" si="142"/>
        <v>#DIV/0!</v>
      </c>
      <c r="L135" s="40" t="e">
        <f>(D135/(C135*E135)+(G135/(F135*H135)))</f>
        <v>#DIV/0!</v>
      </c>
      <c r="M135" s="41" t="e">
        <f t="shared" si="144"/>
        <v>#DIV/0!</v>
      </c>
      <c r="N135" s="42" t="e">
        <f t="shared" si="145"/>
        <v>#DIV/0!</v>
      </c>
      <c r="O135" s="42" t="e">
        <f t="shared" si="146"/>
        <v>#DIV/0!</v>
      </c>
      <c r="P135" s="42" t="e">
        <f t="shared" si="147"/>
        <v>#DIV/0!</v>
      </c>
      <c r="Q135" s="116" t="e">
        <f t="shared" si="148"/>
        <v>#DIV/0!</v>
      </c>
      <c r="R135" s="44" t="e">
        <f t="shared" si="149"/>
        <v>#DIV/0!</v>
      </c>
      <c r="S135" s="45">
        <f t="shared" si="150"/>
        <v>1.9599639845400536</v>
      </c>
      <c r="T135" s="46" t="e">
        <f t="shared" si="151"/>
        <v>#DIV/0!</v>
      </c>
      <c r="U135" s="46" t="e">
        <f t="shared" si="152"/>
        <v>#DIV/0!</v>
      </c>
      <c r="V135" s="47" t="e">
        <f t="shared" si="153"/>
        <v>#DIV/0!</v>
      </c>
      <c r="W135" s="48" t="e">
        <f t="shared" si="153"/>
        <v>#DIV/0!</v>
      </c>
      <c r="X135" s="49"/>
      <c r="Z135" s="50" t="e">
        <f>(N135-P136)^2</f>
        <v>#DIV/0!</v>
      </c>
      <c r="AA135" s="51" t="e">
        <f t="shared" si="154"/>
        <v>#DIV/0!</v>
      </c>
      <c r="AB135" s="5">
        <v>1</v>
      </c>
      <c r="AC135" s="33"/>
      <c r="AD135" s="33"/>
      <c r="AE135" s="41" t="e">
        <f t="shared" si="155"/>
        <v>#DIV/0!</v>
      </c>
      <c r="AF135" s="52"/>
      <c r="AG135" s="53" t="e">
        <f>AG136</f>
        <v>#DIV/0!</v>
      </c>
      <c r="AH135" s="53" t="e">
        <f>AH136</f>
        <v>#DIV/0!</v>
      </c>
      <c r="AI135" s="51" t="e">
        <f t="shared" si="156"/>
        <v>#DIV/0!</v>
      </c>
      <c r="AJ135" s="54" t="e">
        <f t="shared" si="157"/>
        <v>#DIV/0!</v>
      </c>
      <c r="AK135" s="55" t="e">
        <f>AJ135/AJ136</f>
        <v>#DIV/0!</v>
      </c>
      <c r="AL135" s="56" t="e">
        <f t="shared" si="158"/>
        <v>#DIV/0!</v>
      </c>
      <c r="AM135" s="56" t="e">
        <f t="shared" si="159"/>
        <v>#DIV/0!</v>
      </c>
      <c r="AN135" s="48" t="e">
        <f t="shared" si="160"/>
        <v>#DIV/0!</v>
      </c>
      <c r="AO135" s="57" t="e">
        <f t="shared" si="161"/>
        <v>#DIV/0!</v>
      </c>
      <c r="AP135" s="48" t="e">
        <f t="shared" si="162"/>
        <v>#DIV/0!</v>
      </c>
      <c r="AQ135" s="45">
        <f t="shared" si="163"/>
        <v>1.9599639845400536</v>
      </c>
      <c r="AR135" s="46" t="e">
        <f t="shared" si="164"/>
        <v>#DIV/0!</v>
      </c>
      <c r="AS135" s="46" t="e">
        <f t="shared" si="165"/>
        <v>#DIV/0!</v>
      </c>
      <c r="AT135" s="58" t="e">
        <f t="shared" si="166"/>
        <v>#DIV/0!</v>
      </c>
      <c r="AU135" s="58" t="e">
        <f t="shared" si="166"/>
        <v>#DIV/0!</v>
      </c>
      <c r="AV135" s="22"/>
      <c r="AX135" s="59"/>
      <c r="AY135" s="59">
        <v>1</v>
      </c>
      <c r="AZ135" s="60"/>
      <c r="BA135" s="60"/>
      <c r="BC135" s="33"/>
      <c r="BD135" s="33"/>
      <c r="BE135" s="5"/>
      <c r="BF135" s="5"/>
      <c r="BG135" s="5"/>
      <c r="BH135" s="5"/>
      <c r="BI135" s="5"/>
      <c r="BJ135" s="5"/>
      <c r="BK135" s="5"/>
      <c r="BL135" s="5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</row>
    <row r="136" spans="1:75">
      <c r="B136" s="61">
        <f>COUNT(D123:D135)</f>
        <v>13</v>
      </c>
      <c r="C136" s="62">
        <f t="shared" ref="C136:H136" si="167">SUM(C123:C135)</f>
        <v>0</v>
      </c>
      <c r="D136" s="62">
        <f t="shared" si="167"/>
        <v>0</v>
      </c>
      <c r="E136" s="62">
        <f t="shared" si="167"/>
        <v>0</v>
      </c>
      <c r="F136" s="62">
        <f t="shared" si="167"/>
        <v>0</v>
      </c>
      <c r="G136" s="62">
        <f t="shared" si="167"/>
        <v>0</v>
      </c>
      <c r="H136" s="62">
        <f t="shared" si="167"/>
        <v>0</v>
      </c>
      <c r="I136" s="63"/>
      <c r="K136" s="64"/>
      <c r="L136" s="118"/>
      <c r="M136" s="66" t="e">
        <f>SUM(M123:M135)</f>
        <v>#DIV/0!</v>
      </c>
      <c r="N136" s="67"/>
      <c r="O136" s="68" t="e">
        <f>SUM(O123:O135)</f>
        <v>#DIV/0!</v>
      </c>
      <c r="P136" s="69" t="e">
        <f>O136/M136</f>
        <v>#DIV/0!</v>
      </c>
      <c r="Q136" s="538" t="e">
        <f>EXP(P136)</f>
        <v>#DIV/0!</v>
      </c>
      <c r="R136" s="538" t="e">
        <f>SQRT(1/M136)</f>
        <v>#DIV/0!</v>
      </c>
      <c r="S136" s="539">
        <f t="shared" si="150"/>
        <v>1.9599639845400536</v>
      </c>
      <c r="T136" s="540" t="e">
        <f>P136-(R136*S136)</f>
        <v>#DIV/0!</v>
      </c>
      <c r="U136" s="540" t="e">
        <f>P136+(R136*S136)</f>
        <v>#DIV/0!</v>
      </c>
      <c r="V136" s="541" t="e">
        <f>EXP(T136)</f>
        <v>#DIV/0!</v>
      </c>
      <c r="W136" s="542" t="e">
        <f>EXP(U136)</f>
        <v>#DIV/0!</v>
      </c>
      <c r="X136" s="71"/>
      <c r="Y136" s="71"/>
      <c r="Z136" s="72"/>
      <c r="AA136" s="73" t="e">
        <f>SUM(AA123:AA135)</f>
        <v>#DIV/0!</v>
      </c>
      <c r="AB136" s="74">
        <f>SUM(AB123:AB135)</f>
        <v>13</v>
      </c>
      <c r="AC136" s="75" t="e">
        <f>AA136-(AB136-1)</f>
        <v>#DIV/0!</v>
      </c>
      <c r="AD136" s="66" t="e">
        <f>M136</f>
        <v>#DIV/0!</v>
      </c>
      <c r="AE136" s="66" t="e">
        <f>SUM(AE123:AE135)</f>
        <v>#DIV/0!</v>
      </c>
      <c r="AF136" s="76" t="e">
        <f>AE136/AD136</f>
        <v>#DIV/0!</v>
      </c>
      <c r="AG136" s="77" t="e">
        <f>AC136/(AD136-AF136)</f>
        <v>#DIV/0!</v>
      </c>
      <c r="AH136" s="77" t="e">
        <f>IF(AA136&lt;AB136-1,"0",AG136)</f>
        <v>#DIV/0!</v>
      </c>
      <c r="AI136" s="72"/>
      <c r="AJ136" s="66" t="e">
        <f>SUM(AJ123:AJ135)</f>
        <v>#DIV/0!</v>
      </c>
      <c r="AK136" s="78" t="e">
        <f>SUM(AK123:AK135)</f>
        <v>#DIV/0!</v>
      </c>
      <c r="AL136" s="75" t="e">
        <f>SUM(AL123:AL135)</f>
        <v>#DIV/0!</v>
      </c>
      <c r="AM136" s="75" t="e">
        <f>AL136/AJ136</f>
        <v>#DIV/0!</v>
      </c>
      <c r="AN136" s="543" t="e">
        <f>EXP(AM136)</f>
        <v>#DIV/0!</v>
      </c>
      <c r="AO136" s="79" t="e">
        <f>1/AJ136</f>
        <v>#DIV/0!</v>
      </c>
      <c r="AP136" s="80" t="e">
        <f>SQRT(AO136)</f>
        <v>#DIV/0!</v>
      </c>
      <c r="AQ136" s="45">
        <f t="shared" si="163"/>
        <v>1.9599639845400536</v>
      </c>
      <c r="AR136" s="70" t="e">
        <f>AM136-(AQ136*AP136)</f>
        <v>#DIV/0!</v>
      </c>
      <c r="AS136" s="70" t="e">
        <f>AM136+(1.96*AP136)</f>
        <v>#DIV/0!</v>
      </c>
      <c r="AT136" s="544" t="e">
        <f>EXP(AR136)</f>
        <v>#DIV/0!</v>
      </c>
      <c r="AU136" s="544" t="e">
        <f>EXP(AS136)</f>
        <v>#DIV/0!</v>
      </c>
      <c r="AV136" s="81"/>
      <c r="AW136" s="82"/>
      <c r="AX136" s="83" t="e">
        <f>AA136</f>
        <v>#DIV/0!</v>
      </c>
      <c r="AY136" s="61">
        <f>SUM(AY123:AY135)</f>
        <v>13</v>
      </c>
      <c r="AZ136" s="84" t="e">
        <f>(AX136-(AY136-1))/AX136</f>
        <v>#DIV/0!</v>
      </c>
      <c r="BA136" s="85" t="e">
        <f>IF(AA136&lt;AB136-1,"0%",AZ136)</f>
        <v>#DIV/0!</v>
      </c>
      <c r="BB136" s="82"/>
      <c r="BC136" s="68" t="e">
        <f>AX136/(AY136-1)</f>
        <v>#DIV/0!</v>
      </c>
      <c r="BD136" s="86" t="e">
        <f>LN(BC136)</f>
        <v>#DIV/0!</v>
      </c>
      <c r="BE136" s="68" t="e">
        <f>LN(AX136)</f>
        <v>#DIV/0!</v>
      </c>
      <c r="BF136" s="68">
        <f>LN(AY136-1)</f>
        <v>2.4849066497880004</v>
      </c>
      <c r="BG136" s="68" t="e">
        <f>SQRT(2*AX136)</f>
        <v>#DIV/0!</v>
      </c>
      <c r="BH136" s="68">
        <f>SQRT(2*AY136-3)</f>
        <v>4.7958315233127191</v>
      </c>
      <c r="BI136" s="68">
        <f>2*(AY136-2)</f>
        <v>22</v>
      </c>
      <c r="BJ136" s="68">
        <f>3*(AY136-2)^2</f>
        <v>363</v>
      </c>
      <c r="BK136" s="68">
        <f>1/BI136</f>
        <v>4.5454545454545456E-2</v>
      </c>
      <c r="BL136" s="87">
        <f>1/BJ136</f>
        <v>2.7548209366391185E-3</v>
      </c>
      <c r="BM136" s="87">
        <f>SQRT(BK136*(1-BL136))</f>
        <v>0.21290684892943643</v>
      </c>
      <c r="BN136" s="88" t="e">
        <f>0.5*(BE136-BF136)/(BG136-BH136)</f>
        <v>#DIV/0!</v>
      </c>
      <c r="BO136" s="88" t="e">
        <f>IF(AA136&lt;=AB136,BM136,BN136)</f>
        <v>#DIV/0!</v>
      </c>
      <c r="BP136" s="75" t="e">
        <f>BD136-(1.96*BO136)</f>
        <v>#DIV/0!</v>
      </c>
      <c r="BQ136" s="75" t="e">
        <f>BD136+(1.96*BO136)</f>
        <v>#DIV/0!</v>
      </c>
      <c r="BR136" s="75"/>
      <c r="BS136" s="86" t="e">
        <f>EXP(BP136)</f>
        <v>#DIV/0!</v>
      </c>
      <c r="BT136" s="86" t="e">
        <f>EXP(BQ136)</f>
        <v>#DIV/0!</v>
      </c>
      <c r="BU136" s="89" t="e">
        <f>BA136</f>
        <v>#DIV/0!</v>
      </c>
      <c r="BV136" s="89" t="e">
        <f>(BS136-1)/BS136</f>
        <v>#DIV/0!</v>
      </c>
      <c r="BW136" s="89" t="e">
        <f>(BT136-1)/BT136</f>
        <v>#DIV/0!</v>
      </c>
    </row>
    <row r="137" spans="1:75" ht="13.5" thickBot="1">
      <c r="C137" s="90"/>
      <c r="D137" s="90"/>
      <c r="E137" s="90"/>
      <c r="F137" s="90"/>
      <c r="G137" s="90"/>
      <c r="H137" s="90"/>
      <c r="I137" s="91"/>
      <c r="R137" s="92"/>
      <c r="S137" s="92"/>
      <c r="T137" s="92"/>
      <c r="U137" s="92"/>
      <c r="V137" s="92"/>
      <c r="W137" s="92"/>
      <c r="X137" s="92"/>
      <c r="AB137" s="93"/>
      <c r="AC137" s="94"/>
      <c r="AD137" s="95"/>
      <c r="AE137" s="94"/>
      <c r="AF137" s="96"/>
      <c r="AG137" s="96"/>
      <c r="AH137" s="96"/>
      <c r="AI137" s="96"/>
      <c r="AT137" s="97"/>
      <c r="AU137" s="97"/>
      <c r="AV137" s="97"/>
      <c r="AX137" s="8" t="s">
        <v>85</v>
      </c>
      <c r="BG137" s="14"/>
      <c r="BN137" s="94" t="s">
        <v>86</v>
      </c>
      <c r="BT137" s="98" t="s">
        <v>87</v>
      </c>
      <c r="BU137" s="545" t="e">
        <f>BU136</f>
        <v>#DIV/0!</v>
      </c>
      <c r="BV137" s="545" t="e">
        <f>IF(BV136&lt;0,"0%",BV136)</f>
        <v>#DIV/0!</v>
      </c>
      <c r="BW137" s="546" t="e">
        <f>IF(BW136&lt;0,"0%",BW136)</f>
        <v>#DIV/0!</v>
      </c>
    </row>
    <row r="138" spans="1:75" ht="26.5" thickBot="1">
      <c r="B138" s="8"/>
      <c r="C138" s="99"/>
      <c r="D138" s="99"/>
      <c r="E138" s="99"/>
      <c r="F138" s="99"/>
      <c r="G138" s="99"/>
      <c r="H138" s="99"/>
      <c r="I138" s="100"/>
      <c r="J138" s="8"/>
      <c r="K138" s="8"/>
      <c r="R138" s="101"/>
      <c r="S138" s="101"/>
      <c r="T138" s="101"/>
      <c r="U138" s="101"/>
      <c r="V138" s="101"/>
      <c r="W138" s="101"/>
      <c r="X138" s="101"/>
      <c r="AF138" s="1"/>
      <c r="AI138" s="14"/>
      <c r="AJ138" s="102"/>
      <c r="AK138" s="102"/>
      <c r="AL138" s="103"/>
      <c r="AM138" s="104"/>
      <c r="AO138" s="105" t="s">
        <v>88</v>
      </c>
      <c r="AP138" s="106">
        <f>TINV((1-$H$1),(AB136-2))</f>
        <v>2.2009851600916384</v>
      </c>
      <c r="AR138" s="547" t="s">
        <v>89</v>
      </c>
      <c r="AS138" s="107">
        <f>$H$1</f>
        <v>0.95</v>
      </c>
      <c r="AT138" s="548" t="e">
        <f>EXP(AM136-AP138*SQRT((1/AD136)+AH136))</f>
        <v>#DIV/0!</v>
      </c>
      <c r="AU138" s="548" t="e">
        <f>EXP(AM136+AP138*SQRT((1/AD136)+AH136))</f>
        <v>#DIV/0!</v>
      </c>
      <c r="AV138" s="22"/>
      <c r="AX138" s="108" t="e">
        <f>_xlfn.CHISQ.DIST.RT(AX136,AY136-1)</f>
        <v>#DIV/0!</v>
      </c>
      <c r="AY138" s="109" t="e">
        <f>IF(AX138&lt;0.05,"heterogeneidad","homogeneidad")</f>
        <v>#DIV/0!</v>
      </c>
      <c r="BF138" s="110"/>
      <c r="BG138" s="14"/>
      <c r="BH138" s="14"/>
      <c r="BJ138" s="49"/>
      <c r="BL138" s="14"/>
      <c r="BM138" s="111"/>
      <c r="BQ138" s="14"/>
    </row>
    <row r="139" spans="1:75" ht="14.5">
      <c r="B139" s="8"/>
      <c r="C139" s="99"/>
      <c r="D139" s="99"/>
      <c r="E139" s="99"/>
      <c r="F139" s="99"/>
      <c r="G139" s="99"/>
      <c r="H139" s="99"/>
      <c r="I139" s="100"/>
      <c r="J139" s="8"/>
      <c r="K139" s="8"/>
      <c r="R139" s="101"/>
      <c r="S139" s="101"/>
      <c r="T139" s="101"/>
      <c r="U139" s="101"/>
      <c r="V139" s="101"/>
      <c r="W139" s="101"/>
      <c r="X139" s="101"/>
      <c r="AF139" s="1"/>
      <c r="AI139" s="14"/>
      <c r="AJ139" s="102"/>
      <c r="AK139" s="102"/>
      <c r="AL139" s="103"/>
      <c r="AM139" s="104"/>
      <c r="AN139" s="112"/>
      <c r="AO139" s="113"/>
      <c r="AP139" s="18"/>
      <c r="AS139" s="114"/>
      <c r="AT139" s="22"/>
      <c r="AU139" s="22"/>
      <c r="AV139" s="22"/>
      <c r="BF139" s="110"/>
      <c r="BG139" s="14"/>
      <c r="BH139" s="14"/>
      <c r="BJ139" s="49"/>
      <c r="BL139" s="14"/>
      <c r="BM139" s="115"/>
      <c r="BQ139" s="14"/>
    </row>
    <row r="140" spans="1:75">
      <c r="C140" s="90"/>
      <c r="D140" s="90"/>
      <c r="E140" s="90"/>
      <c r="F140" s="90"/>
      <c r="G140" s="90"/>
      <c r="H140" s="90"/>
      <c r="I140" s="91"/>
      <c r="J140" s="550" t="s">
        <v>5</v>
      </c>
      <c r="K140" s="551"/>
      <c r="L140" s="551"/>
      <c r="M140" s="551"/>
      <c r="N140" s="551"/>
      <c r="O140" s="551"/>
      <c r="P140" s="551"/>
      <c r="Q140" s="551"/>
      <c r="R140" s="551"/>
      <c r="S140" s="551"/>
      <c r="T140" s="551"/>
      <c r="U140" s="551"/>
      <c r="V140" s="551"/>
      <c r="W140" s="552"/>
      <c r="X140" s="15"/>
      <c r="Y140" s="550" t="s">
        <v>6</v>
      </c>
      <c r="Z140" s="551"/>
      <c r="AA140" s="551"/>
      <c r="AB140" s="551"/>
      <c r="AC140" s="551"/>
      <c r="AD140" s="551"/>
      <c r="AE140" s="551"/>
      <c r="AF140" s="551"/>
      <c r="AG140" s="551"/>
      <c r="AH140" s="551"/>
      <c r="AI140" s="551"/>
      <c r="AJ140" s="551"/>
      <c r="AK140" s="551"/>
      <c r="AL140" s="551"/>
      <c r="AM140" s="551"/>
      <c r="AN140" s="551"/>
      <c r="AO140" s="551"/>
      <c r="AP140" s="551"/>
      <c r="AQ140" s="551"/>
      <c r="AR140" s="551"/>
      <c r="AS140" s="551"/>
      <c r="AT140" s="551"/>
      <c r="AU140" s="552"/>
      <c r="AV140" s="15"/>
      <c r="AW140" s="550" t="s">
        <v>7</v>
      </c>
      <c r="AX140" s="551"/>
      <c r="AY140" s="551"/>
      <c r="AZ140" s="551"/>
      <c r="BA140" s="551"/>
      <c r="BB140" s="551"/>
      <c r="BC140" s="551"/>
      <c r="BD140" s="551"/>
      <c r="BE140" s="551"/>
      <c r="BF140" s="551"/>
      <c r="BG140" s="551"/>
      <c r="BH140" s="551"/>
      <c r="BI140" s="551"/>
      <c r="BJ140" s="551"/>
      <c r="BK140" s="551"/>
      <c r="BL140" s="551"/>
      <c r="BM140" s="551"/>
      <c r="BN140" s="551"/>
      <c r="BO140" s="551"/>
      <c r="BP140" s="551"/>
      <c r="BQ140" s="551"/>
      <c r="BR140" s="551"/>
      <c r="BS140" s="551"/>
      <c r="BT140" s="551"/>
      <c r="BU140" s="551"/>
      <c r="BV140" s="551"/>
      <c r="BW140" s="552"/>
    </row>
    <row r="141" spans="1:75">
      <c r="A141" s="119"/>
      <c r="B141" s="17" t="s">
        <v>8</v>
      </c>
      <c r="C141" s="549" t="s">
        <v>9</v>
      </c>
      <c r="D141" s="549"/>
      <c r="E141" s="549"/>
      <c r="F141" s="549" t="s">
        <v>10</v>
      </c>
      <c r="G141" s="549"/>
      <c r="H141" s="549"/>
      <c r="I141" s="1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</row>
    <row r="142" spans="1:75" ht="60">
      <c r="B142" s="20"/>
      <c r="C142" s="21" t="s">
        <v>11</v>
      </c>
      <c r="D142" s="21" t="s">
        <v>12</v>
      </c>
      <c r="E142" s="21" t="s">
        <v>13</v>
      </c>
      <c r="F142" s="21" t="s">
        <v>11</v>
      </c>
      <c r="G142" s="21" t="s">
        <v>12</v>
      </c>
      <c r="H142" s="21" t="s">
        <v>13</v>
      </c>
      <c r="I142" s="22"/>
      <c r="K142" s="23" t="s">
        <v>14</v>
      </c>
      <c r="L142" s="23" t="s">
        <v>15</v>
      </c>
      <c r="M142" s="23" t="s">
        <v>16</v>
      </c>
      <c r="N142" s="24" t="s">
        <v>17</v>
      </c>
      <c r="O142" s="24" t="s">
        <v>18</v>
      </c>
      <c r="P142" s="24" t="s">
        <v>19</v>
      </c>
      <c r="Q142" s="536" t="s">
        <v>20</v>
      </c>
      <c r="R142" s="536" t="s">
        <v>21</v>
      </c>
      <c r="S142" s="537" t="s">
        <v>3</v>
      </c>
      <c r="T142" s="536" t="s">
        <v>22</v>
      </c>
      <c r="U142" s="536" t="s">
        <v>23</v>
      </c>
      <c r="V142" s="536" t="s">
        <v>24</v>
      </c>
      <c r="W142" s="536" t="s">
        <v>24</v>
      </c>
      <c r="X142" s="25"/>
      <c r="Y142" s="26"/>
      <c r="Z142" s="27" t="s">
        <v>25</v>
      </c>
      <c r="AA142" s="24" t="s">
        <v>26</v>
      </c>
      <c r="AB142" s="6" t="s">
        <v>27</v>
      </c>
      <c r="AC142" s="6" t="s">
        <v>28</v>
      </c>
      <c r="AD142" s="6" t="s">
        <v>29</v>
      </c>
      <c r="AE142" s="24" t="s">
        <v>30</v>
      </c>
      <c r="AF142" s="24" t="s">
        <v>31</v>
      </c>
      <c r="AG142" s="28" t="s">
        <v>32</v>
      </c>
      <c r="AH142" s="28" t="s">
        <v>33</v>
      </c>
      <c r="AI142" s="6" t="s">
        <v>34</v>
      </c>
      <c r="AJ142" s="24" t="s">
        <v>35</v>
      </c>
      <c r="AK142" s="24" t="s">
        <v>36</v>
      </c>
      <c r="AL142" s="24" t="s">
        <v>37</v>
      </c>
      <c r="AM142" s="6" t="s">
        <v>38</v>
      </c>
      <c r="AN142" s="537" t="s">
        <v>39</v>
      </c>
      <c r="AO142" s="24" t="s">
        <v>40</v>
      </c>
      <c r="AP142" s="24" t="s">
        <v>41</v>
      </c>
      <c r="AQ142" s="6" t="s">
        <v>3</v>
      </c>
      <c r="AR142" s="24" t="s">
        <v>42</v>
      </c>
      <c r="AS142" s="24" t="s">
        <v>43</v>
      </c>
      <c r="AT142" s="536" t="s">
        <v>24</v>
      </c>
      <c r="AU142" s="536" t="s">
        <v>24</v>
      </c>
      <c r="AV142" s="25"/>
      <c r="AX142" s="29" t="s">
        <v>44</v>
      </c>
      <c r="AY142" s="29" t="s">
        <v>27</v>
      </c>
      <c r="AZ142" s="30" t="s">
        <v>45</v>
      </c>
      <c r="BA142" s="31" t="s">
        <v>46</v>
      </c>
      <c r="BC142" s="6" t="s">
        <v>47</v>
      </c>
      <c r="BD142" s="6" t="s">
        <v>48</v>
      </c>
      <c r="BE142" s="6" t="s">
        <v>49</v>
      </c>
      <c r="BF142" s="6" t="s">
        <v>50</v>
      </c>
      <c r="BG142" s="6" t="s">
        <v>51</v>
      </c>
      <c r="BH142" s="6" t="s">
        <v>52</v>
      </c>
      <c r="BI142" s="6" t="s">
        <v>53</v>
      </c>
      <c r="BJ142" s="6" t="s">
        <v>54</v>
      </c>
      <c r="BK142" s="6" t="s">
        <v>55</v>
      </c>
      <c r="BL142" s="6" t="s">
        <v>56</v>
      </c>
      <c r="BM142" s="32" t="s">
        <v>57</v>
      </c>
      <c r="BN142" s="32" t="s">
        <v>58</v>
      </c>
      <c r="BO142" s="32" t="s">
        <v>59</v>
      </c>
      <c r="BP142" s="32" t="s">
        <v>60</v>
      </c>
      <c r="BQ142" s="32" t="s">
        <v>61</v>
      </c>
      <c r="BR142" s="33"/>
      <c r="BS142" s="24" t="s">
        <v>62</v>
      </c>
      <c r="BT142" s="24" t="s">
        <v>63</v>
      </c>
      <c r="BU142" s="536" t="s">
        <v>64</v>
      </c>
      <c r="BV142" s="536" t="s">
        <v>65</v>
      </c>
      <c r="BW142" s="536" t="s">
        <v>66</v>
      </c>
    </row>
    <row r="143" spans="1:75">
      <c r="B143" s="34" t="s">
        <v>67</v>
      </c>
      <c r="C143" s="35"/>
      <c r="D143" s="36">
        <f>E143-C143</f>
        <v>0</v>
      </c>
      <c r="E143" s="37"/>
      <c r="F143" s="35"/>
      <c r="G143" s="36">
        <f>H143-F143</f>
        <v>0</v>
      </c>
      <c r="H143" s="37"/>
      <c r="I143" s="38"/>
      <c r="K143" s="39" t="e">
        <f>(C143/E143)/(F143/H143)</f>
        <v>#DIV/0!</v>
      </c>
      <c r="L143" s="40" t="e">
        <f>(D143/(C143*E143)+(G143/(F143*H143)))</f>
        <v>#DIV/0!</v>
      </c>
      <c r="M143" s="41" t="e">
        <f>1/L143</f>
        <v>#DIV/0!</v>
      </c>
      <c r="N143" s="42" t="e">
        <f>LN(K143)</f>
        <v>#DIV/0!</v>
      </c>
      <c r="O143" s="42" t="e">
        <f>M143*N143</f>
        <v>#DIV/0!</v>
      </c>
      <c r="P143" s="42" t="e">
        <f>LN(K143)</f>
        <v>#DIV/0!</v>
      </c>
      <c r="Q143" s="116" t="e">
        <f>K143</f>
        <v>#DIV/0!</v>
      </c>
      <c r="R143" s="44" t="e">
        <f>SQRT(1/M143)</f>
        <v>#DIV/0!</v>
      </c>
      <c r="S143" s="45">
        <f>$H$2</f>
        <v>1.9599639845400536</v>
      </c>
      <c r="T143" s="46" t="e">
        <f>P143-(R143*S143)</f>
        <v>#DIV/0!</v>
      </c>
      <c r="U143" s="46" t="e">
        <f>P143+(R143*S143)</f>
        <v>#DIV/0!</v>
      </c>
      <c r="V143" s="47" t="e">
        <f>EXP(T143)</f>
        <v>#DIV/0!</v>
      </c>
      <c r="W143" s="48" t="e">
        <f>EXP(U143)</f>
        <v>#DIV/0!</v>
      </c>
      <c r="X143" s="49"/>
      <c r="Z143" s="50" t="e">
        <f>(N143-P155)^2</f>
        <v>#DIV/0!</v>
      </c>
      <c r="AA143" s="51" t="e">
        <f>M143*Z143</f>
        <v>#DIV/0!</v>
      </c>
      <c r="AB143" s="5">
        <v>1</v>
      </c>
      <c r="AC143" s="33"/>
      <c r="AD143" s="33"/>
      <c r="AE143" s="41" t="e">
        <f>M143^2</f>
        <v>#DIV/0!</v>
      </c>
      <c r="AF143" s="52"/>
      <c r="AG143" s="53" t="e">
        <f>AG155</f>
        <v>#DIV/0!</v>
      </c>
      <c r="AH143" s="53" t="e">
        <f>AH155</f>
        <v>#DIV/0!</v>
      </c>
      <c r="AI143" s="51" t="e">
        <f>1/M143</f>
        <v>#DIV/0!</v>
      </c>
      <c r="AJ143" s="54" t="e">
        <f>1/(AH143+AI143)</f>
        <v>#DIV/0!</v>
      </c>
      <c r="AK143" s="55" t="e">
        <f>AJ143/AJ155</f>
        <v>#DIV/0!</v>
      </c>
      <c r="AL143" s="56" t="e">
        <f>AJ143*N143</f>
        <v>#DIV/0!</v>
      </c>
      <c r="AM143" s="56" t="e">
        <f>AL143/AJ143</f>
        <v>#DIV/0!</v>
      </c>
      <c r="AN143" s="48" t="e">
        <f>EXP(AM143)</f>
        <v>#DIV/0!</v>
      </c>
      <c r="AO143" s="57" t="e">
        <f>1/AJ143</f>
        <v>#DIV/0!</v>
      </c>
      <c r="AP143" s="48" t="e">
        <f>SQRT(AO143)</f>
        <v>#DIV/0!</v>
      </c>
      <c r="AQ143" s="45">
        <f>$H$2</f>
        <v>1.9599639845400536</v>
      </c>
      <c r="AR143" s="46" t="e">
        <f>AM143-(AQ143*AP143)</f>
        <v>#DIV/0!</v>
      </c>
      <c r="AS143" s="46" t="e">
        <f>AM143+(1.96*AP143)</f>
        <v>#DIV/0!</v>
      </c>
      <c r="AT143" s="58" t="e">
        <f>EXP(AR143)</f>
        <v>#DIV/0!</v>
      </c>
      <c r="AU143" s="58" t="e">
        <f>EXP(AS143)</f>
        <v>#DIV/0!</v>
      </c>
      <c r="AV143" s="22"/>
      <c r="AX143" s="59"/>
      <c r="AY143" s="59">
        <v>1</v>
      </c>
      <c r="AZ143" s="60"/>
      <c r="BA143" s="60"/>
      <c r="BC143" s="33"/>
      <c r="BD143" s="33"/>
      <c r="BE143" s="5"/>
      <c r="BF143" s="5"/>
      <c r="BG143" s="5"/>
      <c r="BH143" s="5"/>
      <c r="BI143" s="5"/>
      <c r="BJ143" s="5"/>
      <c r="BK143" s="5"/>
      <c r="BL143" s="5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</row>
    <row r="144" spans="1:75">
      <c r="B144" s="34" t="s">
        <v>68</v>
      </c>
      <c r="C144" s="35"/>
      <c r="D144" s="36">
        <f t="shared" ref="D144:D154" si="168">E144-C144</f>
        <v>0</v>
      </c>
      <c r="E144" s="37"/>
      <c r="F144" s="35"/>
      <c r="G144" s="36">
        <f t="shared" ref="G144:G154" si="169">H144-F144</f>
        <v>0</v>
      </c>
      <c r="H144" s="37"/>
      <c r="I144" s="38"/>
      <c r="K144" s="39" t="e">
        <f t="shared" ref="K144:K154" si="170">(C144/E144)/(F144/H144)</f>
        <v>#DIV/0!</v>
      </c>
      <c r="L144" s="40" t="e">
        <f t="shared" ref="L144:L153" si="171">(D144/(C144*E144)+(G144/(F144*H144)))</f>
        <v>#DIV/0!</v>
      </c>
      <c r="M144" s="41" t="e">
        <f t="shared" ref="M144:M154" si="172">1/L144</f>
        <v>#DIV/0!</v>
      </c>
      <c r="N144" s="42" t="e">
        <f t="shared" ref="N144:N154" si="173">LN(K144)</f>
        <v>#DIV/0!</v>
      </c>
      <c r="O144" s="42" t="e">
        <f t="shared" ref="O144:O154" si="174">M144*N144</f>
        <v>#DIV/0!</v>
      </c>
      <c r="P144" s="42" t="e">
        <f t="shared" ref="P144:P154" si="175">LN(K144)</f>
        <v>#DIV/0!</v>
      </c>
      <c r="Q144" s="116" t="e">
        <f t="shared" ref="Q144:Q154" si="176">K144</f>
        <v>#DIV/0!</v>
      </c>
      <c r="R144" s="44" t="e">
        <f t="shared" ref="R144:R154" si="177">SQRT(1/M144)</f>
        <v>#DIV/0!</v>
      </c>
      <c r="S144" s="45">
        <f t="shared" ref="S144:S155" si="178">$H$2</f>
        <v>1.9599639845400536</v>
      </c>
      <c r="T144" s="46" t="e">
        <f t="shared" ref="T144:T154" si="179">P144-(R144*S144)</f>
        <v>#DIV/0!</v>
      </c>
      <c r="U144" s="46" t="e">
        <f t="shared" ref="U144:U154" si="180">P144+(R144*S144)</f>
        <v>#DIV/0!</v>
      </c>
      <c r="V144" s="47" t="e">
        <f t="shared" ref="V144:W154" si="181">EXP(T144)</f>
        <v>#DIV/0!</v>
      </c>
      <c r="W144" s="48" t="e">
        <f t="shared" si="181"/>
        <v>#DIV/0!</v>
      </c>
      <c r="X144" s="49"/>
      <c r="Z144" s="50" t="e">
        <f>(N144-P155)^2</f>
        <v>#DIV/0!</v>
      </c>
      <c r="AA144" s="51" t="e">
        <f t="shared" ref="AA144:AA154" si="182">M144*Z144</f>
        <v>#DIV/0!</v>
      </c>
      <c r="AB144" s="5">
        <v>1</v>
      </c>
      <c r="AC144" s="33"/>
      <c r="AD144" s="33"/>
      <c r="AE144" s="41" t="e">
        <f t="shared" ref="AE144:AE154" si="183">M144^2</f>
        <v>#DIV/0!</v>
      </c>
      <c r="AF144" s="52"/>
      <c r="AG144" s="53" t="e">
        <f>AG155</f>
        <v>#DIV/0!</v>
      </c>
      <c r="AH144" s="53" t="e">
        <f>AH155</f>
        <v>#DIV/0!</v>
      </c>
      <c r="AI144" s="51" t="e">
        <f t="shared" ref="AI144:AI154" si="184">1/M144</f>
        <v>#DIV/0!</v>
      </c>
      <c r="AJ144" s="54" t="e">
        <f t="shared" ref="AJ144:AJ154" si="185">1/(AH144+AI144)</f>
        <v>#DIV/0!</v>
      </c>
      <c r="AK144" s="55" t="e">
        <f>AJ144/AJ155</f>
        <v>#DIV/0!</v>
      </c>
      <c r="AL144" s="56" t="e">
        <f t="shared" ref="AL144:AL154" si="186">AJ144*N144</f>
        <v>#DIV/0!</v>
      </c>
      <c r="AM144" s="56" t="e">
        <f t="shared" ref="AM144:AM154" si="187">AL144/AJ144</f>
        <v>#DIV/0!</v>
      </c>
      <c r="AN144" s="48" t="e">
        <f t="shared" ref="AN144:AN154" si="188">EXP(AM144)</f>
        <v>#DIV/0!</v>
      </c>
      <c r="AO144" s="57" t="e">
        <f t="shared" ref="AO144:AO154" si="189">1/AJ144</f>
        <v>#DIV/0!</v>
      </c>
      <c r="AP144" s="48" t="e">
        <f t="shared" ref="AP144:AP154" si="190">SQRT(AO144)</f>
        <v>#DIV/0!</v>
      </c>
      <c r="AQ144" s="45">
        <f t="shared" ref="AQ144:AQ155" si="191">$H$2</f>
        <v>1.9599639845400536</v>
      </c>
      <c r="AR144" s="46" t="e">
        <f t="shared" ref="AR144:AR154" si="192">AM144-(AQ144*AP144)</f>
        <v>#DIV/0!</v>
      </c>
      <c r="AS144" s="46" t="e">
        <f t="shared" ref="AS144:AS154" si="193">AM144+(1.96*AP144)</f>
        <v>#DIV/0!</v>
      </c>
      <c r="AT144" s="58" t="e">
        <f t="shared" ref="AT144:AU154" si="194">EXP(AR144)</f>
        <v>#DIV/0!</v>
      </c>
      <c r="AU144" s="58" t="e">
        <f t="shared" si="194"/>
        <v>#DIV/0!</v>
      </c>
      <c r="AV144" s="22"/>
      <c r="AX144" s="59"/>
      <c r="AY144" s="59">
        <v>1</v>
      </c>
      <c r="AZ144" s="60"/>
      <c r="BA144" s="60"/>
      <c r="BC144" s="33"/>
      <c r="BD144" s="33"/>
      <c r="BE144" s="5"/>
      <c r="BF144" s="5"/>
      <c r="BG144" s="5"/>
      <c r="BH144" s="5"/>
      <c r="BI144" s="5"/>
      <c r="BJ144" s="5"/>
      <c r="BK144" s="5"/>
      <c r="BL144" s="5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</row>
    <row r="145" spans="1:75">
      <c r="B145" s="34" t="s">
        <v>69</v>
      </c>
      <c r="C145" s="35"/>
      <c r="D145" s="36">
        <f t="shared" si="168"/>
        <v>0</v>
      </c>
      <c r="E145" s="37"/>
      <c r="F145" s="35"/>
      <c r="G145" s="36">
        <f t="shared" si="169"/>
        <v>0</v>
      </c>
      <c r="H145" s="37"/>
      <c r="I145" s="38"/>
      <c r="K145" s="39" t="e">
        <f t="shared" si="170"/>
        <v>#DIV/0!</v>
      </c>
      <c r="L145" s="40" t="e">
        <f t="shared" si="171"/>
        <v>#DIV/0!</v>
      </c>
      <c r="M145" s="41" t="e">
        <f t="shared" si="172"/>
        <v>#DIV/0!</v>
      </c>
      <c r="N145" s="42" t="e">
        <f t="shared" si="173"/>
        <v>#DIV/0!</v>
      </c>
      <c r="O145" s="42" t="e">
        <f t="shared" si="174"/>
        <v>#DIV/0!</v>
      </c>
      <c r="P145" s="42" t="e">
        <f t="shared" si="175"/>
        <v>#DIV/0!</v>
      </c>
      <c r="Q145" s="116" t="e">
        <f t="shared" si="176"/>
        <v>#DIV/0!</v>
      </c>
      <c r="R145" s="44" t="e">
        <f t="shared" si="177"/>
        <v>#DIV/0!</v>
      </c>
      <c r="S145" s="45">
        <f t="shared" si="178"/>
        <v>1.9599639845400536</v>
      </c>
      <c r="T145" s="46" t="e">
        <f t="shared" si="179"/>
        <v>#DIV/0!</v>
      </c>
      <c r="U145" s="46" t="e">
        <f t="shared" si="180"/>
        <v>#DIV/0!</v>
      </c>
      <c r="V145" s="47" t="e">
        <f t="shared" si="181"/>
        <v>#DIV/0!</v>
      </c>
      <c r="W145" s="48" t="e">
        <f t="shared" si="181"/>
        <v>#DIV/0!</v>
      </c>
      <c r="X145" s="49"/>
      <c r="Z145" s="50" t="e">
        <f>(N145-P155)^2</f>
        <v>#DIV/0!</v>
      </c>
      <c r="AA145" s="51" t="e">
        <f t="shared" si="182"/>
        <v>#DIV/0!</v>
      </c>
      <c r="AB145" s="5">
        <v>1</v>
      </c>
      <c r="AC145" s="33"/>
      <c r="AD145" s="33"/>
      <c r="AE145" s="41" t="e">
        <f t="shared" si="183"/>
        <v>#DIV/0!</v>
      </c>
      <c r="AF145" s="52"/>
      <c r="AG145" s="53" t="e">
        <f>AG155</f>
        <v>#DIV/0!</v>
      </c>
      <c r="AH145" s="53" t="e">
        <f>AH155</f>
        <v>#DIV/0!</v>
      </c>
      <c r="AI145" s="51" t="e">
        <f t="shared" si="184"/>
        <v>#DIV/0!</v>
      </c>
      <c r="AJ145" s="54" t="e">
        <f t="shared" si="185"/>
        <v>#DIV/0!</v>
      </c>
      <c r="AK145" s="55" t="e">
        <f>AJ145/AJ155</f>
        <v>#DIV/0!</v>
      </c>
      <c r="AL145" s="56" t="e">
        <f t="shared" si="186"/>
        <v>#DIV/0!</v>
      </c>
      <c r="AM145" s="56" t="e">
        <f t="shared" si="187"/>
        <v>#DIV/0!</v>
      </c>
      <c r="AN145" s="48" t="e">
        <f t="shared" si="188"/>
        <v>#DIV/0!</v>
      </c>
      <c r="AO145" s="57" t="e">
        <f t="shared" si="189"/>
        <v>#DIV/0!</v>
      </c>
      <c r="AP145" s="48" t="e">
        <f t="shared" si="190"/>
        <v>#DIV/0!</v>
      </c>
      <c r="AQ145" s="45">
        <f t="shared" si="191"/>
        <v>1.9599639845400536</v>
      </c>
      <c r="AR145" s="46" t="e">
        <f t="shared" si="192"/>
        <v>#DIV/0!</v>
      </c>
      <c r="AS145" s="46" t="e">
        <f t="shared" si="193"/>
        <v>#DIV/0!</v>
      </c>
      <c r="AT145" s="58" t="e">
        <f t="shared" si="194"/>
        <v>#DIV/0!</v>
      </c>
      <c r="AU145" s="58" t="e">
        <f t="shared" si="194"/>
        <v>#DIV/0!</v>
      </c>
      <c r="AV145" s="22"/>
      <c r="AX145" s="59"/>
      <c r="AY145" s="59">
        <v>1</v>
      </c>
      <c r="AZ145" s="60"/>
      <c r="BA145" s="60"/>
      <c r="BC145" s="33"/>
      <c r="BD145" s="33"/>
      <c r="BE145" s="5"/>
      <c r="BF145" s="5"/>
      <c r="BG145" s="5"/>
      <c r="BH145" s="5"/>
      <c r="BI145" s="5"/>
      <c r="BJ145" s="5"/>
      <c r="BK145" s="5"/>
      <c r="BL145" s="5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</row>
    <row r="146" spans="1:75">
      <c r="B146" s="34" t="s">
        <v>70</v>
      </c>
      <c r="C146" s="35"/>
      <c r="D146" s="36">
        <f t="shared" si="168"/>
        <v>0</v>
      </c>
      <c r="E146" s="37"/>
      <c r="F146" s="35"/>
      <c r="G146" s="36">
        <f t="shared" si="169"/>
        <v>0</v>
      </c>
      <c r="H146" s="37"/>
      <c r="I146" s="38"/>
      <c r="K146" s="39" t="e">
        <f t="shared" si="170"/>
        <v>#DIV/0!</v>
      </c>
      <c r="L146" s="40" t="e">
        <f t="shared" si="171"/>
        <v>#DIV/0!</v>
      </c>
      <c r="M146" s="41" t="e">
        <f t="shared" si="172"/>
        <v>#DIV/0!</v>
      </c>
      <c r="N146" s="42" t="e">
        <f t="shared" si="173"/>
        <v>#DIV/0!</v>
      </c>
      <c r="O146" s="42" t="e">
        <f t="shared" si="174"/>
        <v>#DIV/0!</v>
      </c>
      <c r="P146" s="42" t="e">
        <f t="shared" si="175"/>
        <v>#DIV/0!</v>
      </c>
      <c r="Q146" s="116" t="e">
        <f t="shared" si="176"/>
        <v>#DIV/0!</v>
      </c>
      <c r="R146" s="44" t="e">
        <f t="shared" si="177"/>
        <v>#DIV/0!</v>
      </c>
      <c r="S146" s="45">
        <f t="shared" si="178"/>
        <v>1.9599639845400536</v>
      </c>
      <c r="T146" s="46" t="e">
        <f t="shared" si="179"/>
        <v>#DIV/0!</v>
      </c>
      <c r="U146" s="46" t="e">
        <f t="shared" si="180"/>
        <v>#DIV/0!</v>
      </c>
      <c r="V146" s="47" t="e">
        <f t="shared" si="181"/>
        <v>#DIV/0!</v>
      </c>
      <c r="W146" s="48" t="e">
        <f t="shared" si="181"/>
        <v>#DIV/0!</v>
      </c>
      <c r="X146" s="49"/>
      <c r="Z146" s="50" t="e">
        <f>(N146-P155)^2</f>
        <v>#DIV/0!</v>
      </c>
      <c r="AA146" s="51" t="e">
        <f t="shared" si="182"/>
        <v>#DIV/0!</v>
      </c>
      <c r="AB146" s="5">
        <v>1</v>
      </c>
      <c r="AC146" s="33"/>
      <c r="AD146" s="33"/>
      <c r="AE146" s="41" t="e">
        <f t="shared" si="183"/>
        <v>#DIV/0!</v>
      </c>
      <c r="AF146" s="52"/>
      <c r="AG146" s="53" t="e">
        <f>AG155</f>
        <v>#DIV/0!</v>
      </c>
      <c r="AH146" s="53" t="e">
        <f>AH155</f>
        <v>#DIV/0!</v>
      </c>
      <c r="AI146" s="51" t="e">
        <f t="shared" si="184"/>
        <v>#DIV/0!</v>
      </c>
      <c r="AJ146" s="54" t="e">
        <f t="shared" si="185"/>
        <v>#DIV/0!</v>
      </c>
      <c r="AK146" s="55" t="e">
        <f>AJ146/AJ155</f>
        <v>#DIV/0!</v>
      </c>
      <c r="AL146" s="56" t="e">
        <f t="shared" si="186"/>
        <v>#DIV/0!</v>
      </c>
      <c r="AM146" s="56" t="e">
        <f t="shared" si="187"/>
        <v>#DIV/0!</v>
      </c>
      <c r="AN146" s="48" t="e">
        <f t="shared" si="188"/>
        <v>#DIV/0!</v>
      </c>
      <c r="AO146" s="57" t="e">
        <f t="shared" si="189"/>
        <v>#DIV/0!</v>
      </c>
      <c r="AP146" s="48" t="e">
        <f t="shared" si="190"/>
        <v>#DIV/0!</v>
      </c>
      <c r="AQ146" s="45">
        <f t="shared" si="191"/>
        <v>1.9599639845400536</v>
      </c>
      <c r="AR146" s="46" t="e">
        <f t="shared" si="192"/>
        <v>#DIV/0!</v>
      </c>
      <c r="AS146" s="46" t="e">
        <f t="shared" si="193"/>
        <v>#DIV/0!</v>
      </c>
      <c r="AT146" s="58" t="e">
        <f t="shared" si="194"/>
        <v>#DIV/0!</v>
      </c>
      <c r="AU146" s="58" t="e">
        <f t="shared" si="194"/>
        <v>#DIV/0!</v>
      </c>
      <c r="AV146" s="22"/>
      <c r="AX146" s="59"/>
      <c r="AY146" s="59">
        <v>1</v>
      </c>
      <c r="AZ146" s="60"/>
      <c r="BA146" s="60"/>
      <c r="BC146" s="33"/>
      <c r="BD146" s="33"/>
      <c r="BE146" s="5"/>
      <c r="BF146" s="5"/>
      <c r="BG146" s="5"/>
      <c r="BH146" s="5"/>
      <c r="BI146" s="5"/>
      <c r="BJ146" s="5"/>
      <c r="BK146" s="5"/>
      <c r="BL146" s="5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</row>
    <row r="147" spans="1:75">
      <c r="B147" s="34" t="s">
        <v>71</v>
      </c>
      <c r="C147" s="35"/>
      <c r="D147" s="36">
        <f t="shared" si="168"/>
        <v>0</v>
      </c>
      <c r="E147" s="37"/>
      <c r="F147" s="35"/>
      <c r="G147" s="36">
        <f t="shared" si="169"/>
        <v>0</v>
      </c>
      <c r="H147" s="37"/>
      <c r="I147" s="38"/>
      <c r="K147" s="39" t="e">
        <f t="shared" si="170"/>
        <v>#DIV/0!</v>
      </c>
      <c r="L147" s="40" t="e">
        <f t="shared" si="171"/>
        <v>#DIV/0!</v>
      </c>
      <c r="M147" s="41" t="e">
        <f t="shared" si="172"/>
        <v>#DIV/0!</v>
      </c>
      <c r="N147" s="42" t="e">
        <f t="shared" si="173"/>
        <v>#DIV/0!</v>
      </c>
      <c r="O147" s="42" t="e">
        <f t="shared" si="174"/>
        <v>#DIV/0!</v>
      </c>
      <c r="P147" s="42" t="e">
        <f t="shared" si="175"/>
        <v>#DIV/0!</v>
      </c>
      <c r="Q147" s="116" t="e">
        <f t="shared" si="176"/>
        <v>#DIV/0!</v>
      </c>
      <c r="R147" s="44" t="e">
        <f t="shared" si="177"/>
        <v>#DIV/0!</v>
      </c>
      <c r="S147" s="45">
        <f t="shared" si="178"/>
        <v>1.9599639845400536</v>
      </c>
      <c r="T147" s="46" t="e">
        <f t="shared" si="179"/>
        <v>#DIV/0!</v>
      </c>
      <c r="U147" s="46" t="e">
        <f t="shared" si="180"/>
        <v>#DIV/0!</v>
      </c>
      <c r="V147" s="47" t="e">
        <f t="shared" si="181"/>
        <v>#DIV/0!</v>
      </c>
      <c r="W147" s="48" t="e">
        <f t="shared" si="181"/>
        <v>#DIV/0!</v>
      </c>
      <c r="X147" s="49"/>
      <c r="Z147" s="50" t="e">
        <f>(N147-P155)^2</f>
        <v>#DIV/0!</v>
      </c>
      <c r="AA147" s="51" t="e">
        <f t="shared" si="182"/>
        <v>#DIV/0!</v>
      </c>
      <c r="AB147" s="5">
        <v>1</v>
      </c>
      <c r="AC147" s="33"/>
      <c r="AD147" s="33"/>
      <c r="AE147" s="41" t="e">
        <f t="shared" si="183"/>
        <v>#DIV/0!</v>
      </c>
      <c r="AF147" s="52"/>
      <c r="AG147" s="53" t="e">
        <f>AG155</f>
        <v>#DIV/0!</v>
      </c>
      <c r="AH147" s="53" t="e">
        <f>AH155</f>
        <v>#DIV/0!</v>
      </c>
      <c r="AI147" s="51" t="e">
        <f t="shared" si="184"/>
        <v>#DIV/0!</v>
      </c>
      <c r="AJ147" s="54" t="e">
        <f t="shared" si="185"/>
        <v>#DIV/0!</v>
      </c>
      <c r="AK147" s="55" t="e">
        <f>AJ147/AJ155</f>
        <v>#DIV/0!</v>
      </c>
      <c r="AL147" s="56" t="e">
        <f t="shared" si="186"/>
        <v>#DIV/0!</v>
      </c>
      <c r="AM147" s="56" t="e">
        <f t="shared" si="187"/>
        <v>#DIV/0!</v>
      </c>
      <c r="AN147" s="48" t="e">
        <f t="shared" si="188"/>
        <v>#DIV/0!</v>
      </c>
      <c r="AO147" s="57" t="e">
        <f t="shared" si="189"/>
        <v>#DIV/0!</v>
      </c>
      <c r="AP147" s="48" t="e">
        <f t="shared" si="190"/>
        <v>#DIV/0!</v>
      </c>
      <c r="AQ147" s="45">
        <f t="shared" si="191"/>
        <v>1.9599639845400536</v>
      </c>
      <c r="AR147" s="46" t="e">
        <f t="shared" si="192"/>
        <v>#DIV/0!</v>
      </c>
      <c r="AS147" s="46" t="e">
        <f t="shared" si="193"/>
        <v>#DIV/0!</v>
      </c>
      <c r="AT147" s="58" t="e">
        <f t="shared" si="194"/>
        <v>#DIV/0!</v>
      </c>
      <c r="AU147" s="58" t="e">
        <f t="shared" si="194"/>
        <v>#DIV/0!</v>
      </c>
      <c r="AV147" s="22"/>
      <c r="AX147" s="59"/>
      <c r="AY147" s="59">
        <v>1</v>
      </c>
      <c r="AZ147" s="60"/>
      <c r="BA147" s="60"/>
      <c r="BC147" s="33"/>
      <c r="BD147" s="33"/>
      <c r="BE147" s="5"/>
      <c r="BF147" s="5"/>
      <c r="BG147" s="5"/>
      <c r="BH147" s="5"/>
      <c r="BI147" s="5"/>
      <c r="BJ147" s="5"/>
      <c r="BK147" s="5"/>
      <c r="BL147" s="5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</row>
    <row r="148" spans="1:75">
      <c r="B148" s="34" t="s">
        <v>72</v>
      </c>
      <c r="C148" s="35"/>
      <c r="D148" s="36">
        <f t="shared" si="168"/>
        <v>0</v>
      </c>
      <c r="E148" s="37"/>
      <c r="F148" s="35"/>
      <c r="G148" s="36">
        <f t="shared" si="169"/>
        <v>0</v>
      </c>
      <c r="H148" s="37"/>
      <c r="I148" s="38"/>
      <c r="K148" s="39" t="e">
        <f t="shared" si="170"/>
        <v>#DIV/0!</v>
      </c>
      <c r="L148" s="40" t="e">
        <f t="shared" si="171"/>
        <v>#DIV/0!</v>
      </c>
      <c r="M148" s="41" t="e">
        <f t="shared" si="172"/>
        <v>#DIV/0!</v>
      </c>
      <c r="N148" s="42" t="e">
        <f t="shared" si="173"/>
        <v>#DIV/0!</v>
      </c>
      <c r="O148" s="42" t="e">
        <f t="shared" si="174"/>
        <v>#DIV/0!</v>
      </c>
      <c r="P148" s="42" t="e">
        <f t="shared" si="175"/>
        <v>#DIV/0!</v>
      </c>
      <c r="Q148" s="116" t="e">
        <f t="shared" si="176"/>
        <v>#DIV/0!</v>
      </c>
      <c r="R148" s="44" t="e">
        <f t="shared" si="177"/>
        <v>#DIV/0!</v>
      </c>
      <c r="S148" s="45">
        <f t="shared" si="178"/>
        <v>1.9599639845400536</v>
      </c>
      <c r="T148" s="46" t="e">
        <f t="shared" si="179"/>
        <v>#DIV/0!</v>
      </c>
      <c r="U148" s="46" t="e">
        <f t="shared" si="180"/>
        <v>#DIV/0!</v>
      </c>
      <c r="V148" s="47" t="e">
        <f t="shared" si="181"/>
        <v>#DIV/0!</v>
      </c>
      <c r="W148" s="48" t="e">
        <f t="shared" si="181"/>
        <v>#DIV/0!</v>
      </c>
      <c r="X148" s="49"/>
      <c r="Z148" s="50" t="e">
        <f>(N148-P155)^2</f>
        <v>#DIV/0!</v>
      </c>
      <c r="AA148" s="51" t="e">
        <f t="shared" si="182"/>
        <v>#DIV/0!</v>
      </c>
      <c r="AB148" s="5">
        <v>1</v>
      </c>
      <c r="AC148" s="33"/>
      <c r="AD148" s="33"/>
      <c r="AE148" s="41" t="e">
        <f t="shared" si="183"/>
        <v>#DIV/0!</v>
      </c>
      <c r="AF148" s="52"/>
      <c r="AG148" s="53" t="e">
        <f>AG155</f>
        <v>#DIV/0!</v>
      </c>
      <c r="AH148" s="53" t="e">
        <f>AH155</f>
        <v>#DIV/0!</v>
      </c>
      <c r="AI148" s="51" t="e">
        <f t="shared" si="184"/>
        <v>#DIV/0!</v>
      </c>
      <c r="AJ148" s="54" t="e">
        <f t="shared" si="185"/>
        <v>#DIV/0!</v>
      </c>
      <c r="AK148" s="55" t="e">
        <f>AJ148/AJ155</f>
        <v>#DIV/0!</v>
      </c>
      <c r="AL148" s="56" t="e">
        <f t="shared" si="186"/>
        <v>#DIV/0!</v>
      </c>
      <c r="AM148" s="56" t="e">
        <f t="shared" si="187"/>
        <v>#DIV/0!</v>
      </c>
      <c r="AN148" s="48" t="e">
        <f t="shared" si="188"/>
        <v>#DIV/0!</v>
      </c>
      <c r="AO148" s="57" t="e">
        <f t="shared" si="189"/>
        <v>#DIV/0!</v>
      </c>
      <c r="AP148" s="48" t="e">
        <f t="shared" si="190"/>
        <v>#DIV/0!</v>
      </c>
      <c r="AQ148" s="45">
        <f t="shared" si="191"/>
        <v>1.9599639845400536</v>
      </c>
      <c r="AR148" s="46" t="e">
        <f t="shared" si="192"/>
        <v>#DIV/0!</v>
      </c>
      <c r="AS148" s="46" t="e">
        <f t="shared" si="193"/>
        <v>#DIV/0!</v>
      </c>
      <c r="AT148" s="58" t="e">
        <f t="shared" si="194"/>
        <v>#DIV/0!</v>
      </c>
      <c r="AU148" s="58" t="e">
        <f t="shared" si="194"/>
        <v>#DIV/0!</v>
      </c>
      <c r="AV148" s="22"/>
      <c r="AX148" s="59"/>
      <c r="AY148" s="59">
        <v>1</v>
      </c>
      <c r="AZ148" s="60"/>
      <c r="BA148" s="60"/>
      <c r="BC148" s="33"/>
      <c r="BD148" s="33"/>
      <c r="BE148" s="5"/>
      <c r="BF148" s="5"/>
      <c r="BG148" s="5"/>
      <c r="BH148" s="5"/>
      <c r="BI148" s="5"/>
      <c r="BJ148" s="5"/>
      <c r="BK148" s="5"/>
      <c r="BL148" s="5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</row>
    <row r="149" spans="1:75">
      <c r="B149" s="34" t="s">
        <v>73</v>
      </c>
      <c r="C149" s="35"/>
      <c r="D149" s="36">
        <f t="shared" si="168"/>
        <v>0</v>
      </c>
      <c r="E149" s="37"/>
      <c r="F149" s="35"/>
      <c r="G149" s="36">
        <f t="shared" si="169"/>
        <v>0</v>
      </c>
      <c r="H149" s="37"/>
      <c r="I149" s="38"/>
      <c r="K149" s="39" t="e">
        <f t="shared" si="170"/>
        <v>#DIV/0!</v>
      </c>
      <c r="L149" s="40" t="e">
        <f t="shared" si="171"/>
        <v>#DIV/0!</v>
      </c>
      <c r="M149" s="41" t="e">
        <f t="shared" si="172"/>
        <v>#DIV/0!</v>
      </c>
      <c r="N149" s="42" t="e">
        <f t="shared" si="173"/>
        <v>#DIV/0!</v>
      </c>
      <c r="O149" s="42" t="e">
        <f t="shared" si="174"/>
        <v>#DIV/0!</v>
      </c>
      <c r="P149" s="42" t="e">
        <f t="shared" si="175"/>
        <v>#DIV/0!</v>
      </c>
      <c r="Q149" s="116" t="e">
        <f t="shared" si="176"/>
        <v>#DIV/0!</v>
      </c>
      <c r="R149" s="44" t="e">
        <f t="shared" si="177"/>
        <v>#DIV/0!</v>
      </c>
      <c r="S149" s="45">
        <f t="shared" si="178"/>
        <v>1.9599639845400536</v>
      </c>
      <c r="T149" s="46" t="e">
        <f t="shared" si="179"/>
        <v>#DIV/0!</v>
      </c>
      <c r="U149" s="46" t="e">
        <f t="shared" si="180"/>
        <v>#DIV/0!</v>
      </c>
      <c r="V149" s="47" t="e">
        <f t="shared" si="181"/>
        <v>#DIV/0!</v>
      </c>
      <c r="W149" s="48" t="e">
        <f t="shared" si="181"/>
        <v>#DIV/0!</v>
      </c>
      <c r="X149" s="49"/>
      <c r="Z149" s="50" t="e">
        <f>(N149-P155)^2</f>
        <v>#DIV/0!</v>
      </c>
      <c r="AA149" s="51" t="e">
        <f t="shared" si="182"/>
        <v>#DIV/0!</v>
      </c>
      <c r="AB149" s="5">
        <v>1</v>
      </c>
      <c r="AC149" s="33"/>
      <c r="AD149" s="33"/>
      <c r="AE149" s="41" t="e">
        <f t="shared" si="183"/>
        <v>#DIV/0!</v>
      </c>
      <c r="AF149" s="52"/>
      <c r="AG149" s="53" t="e">
        <f>AG155</f>
        <v>#DIV/0!</v>
      </c>
      <c r="AH149" s="53" t="e">
        <f>AH155</f>
        <v>#DIV/0!</v>
      </c>
      <c r="AI149" s="51" t="e">
        <f t="shared" si="184"/>
        <v>#DIV/0!</v>
      </c>
      <c r="AJ149" s="54" t="e">
        <f t="shared" si="185"/>
        <v>#DIV/0!</v>
      </c>
      <c r="AK149" s="55" t="e">
        <f>AJ149/AJ155</f>
        <v>#DIV/0!</v>
      </c>
      <c r="AL149" s="56" t="e">
        <f t="shared" si="186"/>
        <v>#DIV/0!</v>
      </c>
      <c r="AM149" s="56" t="e">
        <f t="shared" si="187"/>
        <v>#DIV/0!</v>
      </c>
      <c r="AN149" s="48" t="e">
        <f t="shared" si="188"/>
        <v>#DIV/0!</v>
      </c>
      <c r="AO149" s="57" t="e">
        <f t="shared" si="189"/>
        <v>#DIV/0!</v>
      </c>
      <c r="AP149" s="48" t="e">
        <f t="shared" si="190"/>
        <v>#DIV/0!</v>
      </c>
      <c r="AQ149" s="45">
        <f t="shared" si="191"/>
        <v>1.9599639845400536</v>
      </c>
      <c r="AR149" s="46" t="e">
        <f t="shared" si="192"/>
        <v>#DIV/0!</v>
      </c>
      <c r="AS149" s="46" t="e">
        <f t="shared" si="193"/>
        <v>#DIV/0!</v>
      </c>
      <c r="AT149" s="58" t="e">
        <f t="shared" si="194"/>
        <v>#DIV/0!</v>
      </c>
      <c r="AU149" s="58" t="e">
        <f t="shared" si="194"/>
        <v>#DIV/0!</v>
      </c>
      <c r="AV149" s="22"/>
      <c r="AX149" s="59"/>
      <c r="AY149" s="59">
        <v>1</v>
      </c>
      <c r="AZ149" s="60"/>
      <c r="BA149" s="60"/>
      <c r="BC149" s="33"/>
      <c r="BD149" s="33"/>
      <c r="BE149" s="5"/>
      <c r="BF149" s="5"/>
      <c r="BG149" s="5"/>
      <c r="BH149" s="5"/>
      <c r="BI149" s="5"/>
      <c r="BJ149" s="5"/>
      <c r="BK149" s="5"/>
      <c r="BL149" s="5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</row>
    <row r="150" spans="1:75">
      <c r="B150" s="34" t="s">
        <v>74</v>
      </c>
      <c r="C150" s="35"/>
      <c r="D150" s="36">
        <f t="shared" si="168"/>
        <v>0</v>
      </c>
      <c r="E150" s="37"/>
      <c r="F150" s="35"/>
      <c r="G150" s="36">
        <f t="shared" si="169"/>
        <v>0</v>
      </c>
      <c r="H150" s="37"/>
      <c r="I150" s="38"/>
      <c r="K150" s="39" t="e">
        <f t="shared" si="170"/>
        <v>#DIV/0!</v>
      </c>
      <c r="L150" s="40" t="e">
        <f t="shared" si="171"/>
        <v>#DIV/0!</v>
      </c>
      <c r="M150" s="41" t="e">
        <f t="shared" si="172"/>
        <v>#DIV/0!</v>
      </c>
      <c r="N150" s="42" t="e">
        <f t="shared" si="173"/>
        <v>#DIV/0!</v>
      </c>
      <c r="O150" s="42" t="e">
        <f t="shared" si="174"/>
        <v>#DIV/0!</v>
      </c>
      <c r="P150" s="42" t="e">
        <f t="shared" si="175"/>
        <v>#DIV/0!</v>
      </c>
      <c r="Q150" s="116" t="e">
        <f t="shared" si="176"/>
        <v>#DIV/0!</v>
      </c>
      <c r="R150" s="44" t="e">
        <f t="shared" si="177"/>
        <v>#DIV/0!</v>
      </c>
      <c r="S150" s="45">
        <f t="shared" si="178"/>
        <v>1.9599639845400536</v>
      </c>
      <c r="T150" s="46" t="e">
        <f t="shared" si="179"/>
        <v>#DIV/0!</v>
      </c>
      <c r="U150" s="46" t="e">
        <f t="shared" si="180"/>
        <v>#DIV/0!</v>
      </c>
      <c r="V150" s="47" t="e">
        <f t="shared" si="181"/>
        <v>#DIV/0!</v>
      </c>
      <c r="W150" s="48" t="e">
        <f t="shared" si="181"/>
        <v>#DIV/0!</v>
      </c>
      <c r="X150" s="49"/>
      <c r="Z150" s="50" t="e">
        <f>(N150-P155)^2</f>
        <v>#DIV/0!</v>
      </c>
      <c r="AA150" s="51" t="e">
        <f t="shared" si="182"/>
        <v>#DIV/0!</v>
      </c>
      <c r="AB150" s="5">
        <v>1</v>
      </c>
      <c r="AC150" s="33"/>
      <c r="AD150" s="33"/>
      <c r="AE150" s="41" t="e">
        <f t="shared" si="183"/>
        <v>#DIV/0!</v>
      </c>
      <c r="AF150" s="52"/>
      <c r="AG150" s="53" t="e">
        <f>AG155</f>
        <v>#DIV/0!</v>
      </c>
      <c r="AH150" s="53" t="e">
        <f>AH155</f>
        <v>#DIV/0!</v>
      </c>
      <c r="AI150" s="51" t="e">
        <f t="shared" si="184"/>
        <v>#DIV/0!</v>
      </c>
      <c r="AJ150" s="54" t="e">
        <f t="shared" si="185"/>
        <v>#DIV/0!</v>
      </c>
      <c r="AK150" s="55" t="e">
        <f>AJ150/AJ155</f>
        <v>#DIV/0!</v>
      </c>
      <c r="AL150" s="56" t="e">
        <f t="shared" si="186"/>
        <v>#DIV/0!</v>
      </c>
      <c r="AM150" s="56" t="e">
        <f t="shared" si="187"/>
        <v>#DIV/0!</v>
      </c>
      <c r="AN150" s="48" t="e">
        <f t="shared" si="188"/>
        <v>#DIV/0!</v>
      </c>
      <c r="AO150" s="57" t="e">
        <f t="shared" si="189"/>
        <v>#DIV/0!</v>
      </c>
      <c r="AP150" s="48" t="e">
        <f t="shared" si="190"/>
        <v>#DIV/0!</v>
      </c>
      <c r="AQ150" s="45">
        <f t="shared" si="191"/>
        <v>1.9599639845400536</v>
      </c>
      <c r="AR150" s="46" t="e">
        <f t="shared" si="192"/>
        <v>#DIV/0!</v>
      </c>
      <c r="AS150" s="46" t="e">
        <f t="shared" si="193"/>
        <v>#DIV/0!</v>
      </c>
      <c r="AT150" s="58" t="e">
        <f t="shared" si="194"/>
        <v>#DIV/0!</v>
      </c>
      <c r="AU150" s="58" t="e">
        <f t="shared" si="194"/>
        <v>#DIV/0!</v>
      </c>
      <c r="AV150" s="22"/>
      <c r="AX150" s="59"/>
      <c r="AY150" s="59">
        <v>1</v>
      </c>
      <c r="AZ150" s="60"/>
      <c r="BA150" s="60"/>
      <c r="BC150" s="33"/>
      <c r="BD150" s="33"/>
      <c r="BE150" s="5"/>
      <c r="BF150" s="5"/>
      <c r="BG150" s="5"/>
      <c r="BH150" s="5"/>
      <c r="BI150" s="5"/>
      <c r="BJ150" s="5"/>
      <c r="BK150" s="5"/>
      <c r="BL150" s="5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</row>
    <row r="151" spans="1:75">
      <c r="B151" s="34" t="s">
        <v>75</v>
      </c>
      <c r="C151" s="35"/>
      <c r="D151" s="36">
        <f t="shared" si="168"/>
        <v>0</v>
      </c>
      <c r="E151" s="37"/>
      <c r="F151" s="35"/>
      <c r="G151" s="36">
        <f t="shared" si="169"/>
        <v>0</v>
      </c>
      <c r="H151" s="37"/>
      <c r="I151" s="38"/>
      <c r="K151" s="39" t="e">
        <f t="shared" si="170"/>
        <v>#DIV/0!</v>
      </c>
      <c r="L151" s="40" t="e">
        <f t="shared" si="171"/>
        <v>#DIV/0!</v>
      </c>
      <c r="M151" s="41" t="e">
        <f t="shared" si="172"/>
        <v>#DIV/0!</v>
      </c>
      <c r="N151" s="42" t="e">
        <f t="shared" si="173"/>
        <v>#DIV/0!</v>
      </c>
      <c r="O151" s="42" t="e">
        <f t="shared" si="174"/>
        <v>#DIV/0!</v>
      </c>
      <c r="P151" s="42" t="e">
        <f t="shared" si="175"/>
        <v>#DIV/0!</v>
      </c>
      <c r="Q151" s="116" t="e">
        <f t="shared" si="176"/>
        <v>#DIV/0!</v>
      </c>
      <c r="R151" s="44" t="e">
        <f t="shared" si="177"/>
        <v>#DIV/0!</v>
      </c>
      <c r="S151" s="45">
        <f t="shared" si="178"/>
        <v>1.9599639845400536</v>
      </c>
      <c r="T151" s="46" t="e">
        <f t="shared" si="179"/>
        <v>#DIV/0!</v>
      </c>
      <c r="U151" s="46" t="e">
        <f t="shared" si="180"/>
        <v>#DIV/0!</v>
      </c>
      <c r="V151" s="47" t="e">
        <f t="shared" si="181"/>
        <v>#DIV/0!</v>
      </c>
      <c r="W151" s="48" t="e">
        <f t="shared" si="181"/>
        <v>#DIV/0!</v>
      </c>
      <c r="X151" s="49"/>
      <c r="Z151" s="50" t="e">
        <f>(N151-P155)^2</f>
        <v>#DIV/0!</v>
      </c>
      <c r="AA151" s="51" t="e">
        <f t="shared" si="182"/>
        <v>#DIV/0!</v>
      </c>
      <c r="AB151" s="5">
        <v>1</v>
      </c>
      <c r="AC151" s="33"/>
      <c r="AD151" s="33"/>
      <c r="AE151" s="41" t="e">
        <f t="shared" si="183"/>
        <v>#DIV/0!</v>
      </c>
      <c r="AF151" s="52"/>
      <c r="AG151" s="53" t="e">
        <f>AG155</f>
        <v>#DIV/0!</v>
      </c>
      <c r="AH151" s="53" t="e">
        <f>AH155</f>
        <v>#DIV/0!</v>
      </c>
      <c r="AI151" s="51" t="e">
        <f t="shared" si="184"/>
        <v>#DIV/0!</v>
      </c>
      <c r="AJ151" s="54" t="e">
        <f t="shared" si="185"/>
        <v>#DIV/0!</v>
      </c>
      <c r="AK151" s="55" t="e">
        <f>AJ151/AJ155</f>
        <v>#DIV/0!</v>
      </c>
      <c r="AL151" s="56" t="e">
        <f t="shared" si="186"/>
        <v>#DIV/0!</v>
      </c>
      <c r="AM151" s="56" t="e">
        <f t="shared" si="187"/>
        <v>#DIV/0!</v>
      </c>
      <c r="AN151" s="48" t="e">
        <f t="shared" si="188"/>
        <v>#DIV/0!</v>
      </c>
      <c r="AO151" s="57" t="e">
        <f t="shared" si="189"/>
        <v>#DIV/0!</v>
      </c>
      <c r="AP151" s="48" t="e">
        <f t="shared" si="190"/>
        <v>#DIV/0!</v>
      </c>
      <c r="AQ151" s="45">
        <f t="shared" si="191"/>
        <v>1.9599639845400536</v>
      </c>
      <c r="AR151" s="46" t="e">
        <f t="shared" si="192"/>
        <v>#DIV/0!</v>
      </c>
      <c r="AS151" s="46" t="e">
        <f t="shared" si="193"/>
        <v>#DIV/0!</v>
      </c>
      <c r="AT151" s="58" t="e">
        <f t="shared" si="194"/>
        <v>#DIV/0!</v>
      </c>
      <c r="AU151" s="58" t="e">
        <f t="shared" si="194"/>
        <v>#DIV/0!</v>
      </c>
      <c r="AV151" s="22"/>
      <c r="AX151" s="59"/>
      <c r="AY151" s="59">
        <v>1</v>
      </c>
      <c r="AZ151" s="60"/>
      <c r="BA151" s="60"/>
      <c r="BC151" s="33"/>
      <c r="BD151" s="33"/>
      <c r="BE151" s="5"/>
      <c r="BF151" s="5"/>
      <c r="BG151" s="5"/>
      <c r="BH151" s="5"/>
      <c r="BI151" s="5"/>
      <c r="BJ151" s="5"/>
      <c r="BK151" s="5"/>
      <c r="BL151" s="5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</row>
    <row r="152" spans="1:75">
      <c r="B152" s="34" t="s">
        <v>76</v>
      </c>
      <c r="C152" s="35"/>
      <c r="D152" s="36">
        <f t="shared" si="168"/>
        <v>0</v>
      </c>
      <c r="E152" s="37"/>
      <c r="F152" s="35"/>
      <c r="G152" s="36">
        <f t="shared" si="169"/>
        <v>0</v>
      </c>
      <c r="H152" s="37"/>
      <c r="I152" s="38"/>
      <c r="K152" s="39" t="e">
        <f t="shared" si="170"/>
        <v>#DIV/0!</v>
      </c>
      <c r="L152" s="40" t="e">
        <f t="shared" si="171"/>
        <v>#DIV/0!</v>
      </c>
      <c r="M152" s="41" t="e">
        <f t="shared" si="172"/>
        <v>#DIV/0!</v>
      </c>
      <c r="N152" s="42" t="e">
        <f t="shared" si="173"/>
        <v>#DIV/0!</v>
      </c>
      <c r="O152" s="42" t="e">
        <f t="shared" si="174"/>
        <v>#DIV/0!</v>
      </c>
      <c r="P152" s="42" t="e">
        <f t="shared" si="175"/>
        <v>#DIV/0!</v>
      </c>
      <c r="Q152" s="116" t="e">
        <f t="shared" si="176"/>
        <v>#DIV/0!</v>
      </c>
      <c r="R152" s="44" t="e">
        <f t="shared" si="177"/>
        <v>#DIV/0!</v>
      </c>
      <c r="S152" s="45">
        <f t="shared" si="178"/>
        <v>1.9599639845400536</v>
      </c>
      <c r="T152" s="46" t="e">
        <f t="shared" si="179"/>
        <v>#DIV/0!</v>
      </c>
      <c r="U152" s="46" t="e">
        <f t="shared" si="180"/>
        <v>#DIV/0!</v>
      </c>
      <c r="V152" s="47" t="e">
        <f t="shared" si="181"/>
        <v>#DIV/0!</v>
      </c>
      <c r="W152" s="48" t="e">
        <f t="shared" si="181"/>
        <v>#DIV/0!</v>
      </c>
      <c r="X152" s="49"/>
      <c r="Z152" s="50" t="e">
        <f>(N152-P155)^2</f>
        <v>#DIV/0!</v>
      </c>
      <c r="AA152" s="51" t="e">
        <f t="shared" si="182"/>
        <v>#DIV/0!</v>
      </c>
      <c r="AB152" s="5">
        <v>1</v>
      </c>
      <c r="AC152" s="33"/>
      <c r="AD152" s="33"/>
      <c r="AE152" s="41" t="e">
        <f t="shared" si="183"/>
        <v>#DIV/0!</v>
      </c>
      <c r="AF152" s="52"/>
      <c r="AG152" s="53" t="e">
        <f>AG155</f>
        <v>#DIV/0!</v>
      </c>
      <c r="AH152" s="53" t="e">
        <f>AH155</f>
        <v>#DIV/0!</v>
      </c>
      <c r="AI152" s="51" t="e">
        <f t="shared" si="184"/>
        <v>#DIV/0!</v>
      </c>
      <c r="AJ152" s="54" t="e">
        <f t="shared" si="185"/>
        <v>#DIV/0!</v>
      </c>
      <c r="AK152" s="55" t="e">
        <f>AJ152/AJ155</f>
        <v>#DIV/0!</v>
      </c>
      <c r="AL152" s="56" t="e">
        <f t="shared" si="186"/>
        <v>#DIV/0!</v>
      </c>
      <c r="AM152" s="56" t="e">
        <f t="shared" si="187"/>
        <v>#DIV/0!</v>
      </c>
      <c r="AN152" s="48" t="e">
        <f t="shared" si="188"/>
        <v>#DIV/0!</v>
      </c>
      <c r="AO152" s="57" t="e">
        <f t="shared" si="189"/>
        <v>#DIV/0!</v>
      </c>
      <c r="AP152" s="48" t="e">
        <f t="shared" si="190"/>
        <v>#DIV/0!</v>
      </c>
      <c r="AQ152" s="45">
        <f t="shared" si="191"/>
        <v>1.9599639845400536</v>
      </c>
      <c r="AR152" s="46" t="e">
        <f t="shared" si="192"/>
        <v>#DIV/0!</v>
      </c>
      <c r="AS152" s="46" t="e">
        <f t="shared" si="193"/>
        <v>#DIV/0!</v>
      </c>
      <c r="AT152" s="58" t="e">
        <f t="shared" si="194"/>
        <v>#DIV/0!</v>
      </c>
      <c r="AU152" s="58" t="e">
        <f t="shared" si="194"/>
        <v>#DIV/0!</v>
      </c>
      <c r="AV152" s="22"/>
      <c r="AX152" s="59"/>
      <c r="AY152" s="59">
        <v>1</v>
      </c>
      <c r="AZ152" s="60"/>
      <c r="BA152" s="60"/>
      <c r="BC152" s="33"/>
      <c r="BD152" s="33"/>
      <c r="BE152" s="5"/>
      <c r="BF152" s="5"/>
      <c r="BG152" s="5"/>
      <c r="BH152" s="5"/>
      <c r="BI152" s="5"/>
      <c r="BJ152" s="5"/>
      <c r="BK152" s="5"/>
      <c r="BL152" s="5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</row>
    <row r="153" spans="1:75">
      <c r="B153" s="34" t="s">
        <v>77</v>
      </c>
      <c r="C153" s="35"/>
      <c r="D153" s="36">
        <f t="shared" si="168"/>
        <v>0</v>
      </c>
      <c r="E153" s="37"/>
      <c r="F153" s="35"/>
      <c r="G153" s="36">
        <f t="shared" si="169"/>
        <v>0</v>
      </c>
      <c r="H153" s="37"/>
      <c r="I153" s="38"/>
      <c r="K153" s="39" t="e">
        <f t="shared" si="170"/>
        <v>#DIV/0!</v>
      </c>
      <c r="L153" s="40" t="e">
        <f t="shared" si="171"/>
        <v>#DIV/0!</v>
      </c>
      <c r="M153" s="41" t="e">
        <f t="shared" si="172"/>
        <v>#DIV/0!</v>
      </c>
      <c r="N153" s="42" t="e">
        <f t="shared" si="173"/>
        <v>#DIV/0!</v>
      </c>
      <c r="O153" s="42" t="e">
        <f t="shared" si="174"/>
        <v>#DIV/0!</v>
      </c>
      <c r="P153" s="42" t="e">
        <f t="shared" si="175"/>
        <v>#DIV/0!</v>
      </c>
      <c r="Q153" s="116" t="e">
        <f t="shared" si="176"/>
        <v>#DIV/0!</v>
      </c>
      <c r="R153" s="44" t="e">
        <f t="shared" si="177"/>
        <v>#DIV/0!</v>
      </c>
      <c r="S153" s="45">
        <f t="shared" si="178"/>
        <v>1.9599639845400536</v>
      </c>
      <c r="T153" s="46" t="e">
        <f t="shared" si="179"/>
        <v>#DIV/0!</v>
      </c>
      <c r="U153" s="46" t="e">
        <f t="shared" si="180"/>
        <v>#DIV/0!</v>
      </c>
      <c r="V153" s="47" t="e">
        <f t="shared" si="181"/>
        <v>#DIV/0!</v>
      </c>
      <c r="W153" s="48" t="e">
        <f t="shared" si="181"/>
        <v>#DIV/0!</v>
      </c>
      <c r="X153" s="49"/>
      <c r="Z153" s="50" t="e">
        <f>(N153-P155)^2</f>
        <v>#DIV/0!</v>
      </c>
      <c r="AA153" s="51" t="e">
        <f t="shared" si="182"/>
        <v>#DIV/0!</v>
      </c>
      <c r="AB153" s="5">
        <v>1</v>
      </c>
      <c r="AC153" s="33"/>
      <c r="AD153" s="33"/>
      <c r="AE153" s="41" t="e">
        <f t="shared" si="183"/>
        <v>#DIV/0!</v>
      </c>
      <c r="AF153" s="52"/>
      <c r="AG153" s="53" t="e">
        <f>AG155</f>
        <v>#DIV/0!</v>
      </c>
      <c r="AH153" s="53" t="e">
        <f>AH155</f>
        <v>#DIV/0!</v>
      </c>
      <c r="AI153" s="51" t="e">
        <f t="shared" si="184"/>
        <v>#DIV/0!</v>
      </c>
      <c r="AJ153" s="54" t="e">
        <f t="shared" si="185"/>
        <v>#DIV/0!</v>
      </c>
      <c r="AK153" s="55" t="e">
        <f>AJ153/AJ155</f>
        <v>#DIV/0!</v>
      </c>
      <c r="AL153" s="56" t="e">
        <f t="shared" si="186"/>
        <v>#DIV/0!</v>
      </c>
      <c r="AM153" s="56" t="e">
        <f t="shared" si="187"/>
        <v>#DIV/0!</v>
      </c>
      <c r="AN153" s="48" t="e">
        <f t="shared" si="188"/>
        <v>#DIV/0!</v>
      </c>
      <c r="AO153" s="57" t="e">
        <f t="shared" si="189"/>
        <v>#DIV/0!</v>
      </c>
      <c r="AP153" s="48" t="e">
        <f t="shared" si="190"/>
        <v>#DIV/0!</v>
      </c>
      <c r="AQ153" s="45">
        <f t="shared" si="191"/>
        <v>1.9599639845400536</v>
      </c>
      <c r="AR153" s="46" t="e">
        <f t="shared" si="192"/>
        <v>#DIV/0!</v>
      </c>
      <c r="AS153" s="46" t="e">
        <f t="shared" si="193"/>
        <v>#DIV/0!</v>
      </c>
      <c r="AT153" s="58" t="e">
        <f t="shared" si="194"/>
        <v>#DIV/0!</v>
      </c>
      <c r="AU153" s="58" t="e">
        <f t="shared" si="194"/>
        <v>#DIV/0!</v>
      </c>
      <c r="AV153" s="22"/>
      <c r="AX153" s="59"/>
      <c r="AY153" s="59">
        <v>1</v>
      </c>
      <c r="AZ153" s="60"/>
      <c r="BA153" s="60"/>
      <c r="BC153" s="33"/>
      <c r="BD153" s="33"/>
      <c r="BE153" s="5"/>
      <c r="BF153" s="5"/>
      <c r="BG153" s="5"/>
      <c r="BH153" s="5"/>
      <c r="BI153" s="5"/>
      <c r="BJ153" s="5"/>
      <c r="BK153" s="5"/>
      <c r="BL153" s="5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</row>
    <row r="154" spans="1:75">
      <c r="B154" s="34" t="s">
        <v>78</v>
      </c>
      <c r="C154" s="35"/>
      <c r="D154" s="36">
        <f t="shared" si="168"/>
        <v>0</v>
      </c>
      <c r="E154" s="37"/>
      <c r="F154" s="35"/>
      <c r="G154" s="36">
        <f t="shared" si="169"/>
        <v>0</v>
      </c>
      <c r="H154" s="37"/>
      <c r="I154" s="38"/>
      <c r="K154" s="39" t="e">
        <f t="shared" si="170"/>
        <v>#DIV/0!</v>
      </c>
      <c r="L154" s="40" t="e">
        <f>(D154/(C154*E154)+(G154/(F154*H154)))</f>
        <v>#DIV/0!</v>
      </c>
      <c r="M154" s="41" t="e">
        <f t="shared" si="172"/>
        <v>#DIV/0!</v>
      </c>
      <c r="N154" s="42" t="e">
        <f t="shared" si="173"/>
        <v>#DIV/0!</v>
      </c>
      <c r="O154" s="42" t="e">
        <f t="shared" si="174"/>
        <v>#DIV/0!</v>
      </c>
      <c r="P154" s="42" t="e">
        <f t="shared" si="175"/>
        <v>#DIV/0!</v>
      </c>
      <c r="Q154" s="116" t="e">
        <f t="shared" si="176"/>
        <v>#DIV/0!</v>
      </c>
      <c r="R154" s="44" t="e">
        <f t="shared" si="177"/>
        <v>#DIV/0!</v>
      </c>
      <c r="S154" s="45">
        <f t="shared" si="178"/>
        <v>1.9599639845400536</v>
      </c>
      <c r="T154" s="46" t="e">
        <f t="shared" si="179"/>
        <v>#DIV/0!</v>
      </c>
      <c r="U154" s="46" t="e">
        <f t="shared" si="180"/>
        <v>#DIV/0!</v>
      </c>
      <c r="V154" s="47" t="e">
        <f t="shared" si="181"/>
        <v>#DIV/0!</v>
      </c>
      <c r="W154" s="48" t="e">
        <f t="shared" si="181"/>
        <v>#DIV/0!</v>
      </c>
      <c r="X154" s="49"/>
      <c r="Z154" s="50" t="e">
        <f>(N154-P155)^2</f>
        <v>#DIV/0!</v>
      </c>
      <c r="AA154" s="51" t="e">
        <f t="shared" si="182"/>
        <v>#DIV/0!</v>
      </c>
      <c r="AB154" s="5">
        <v>1</v>
      </c>
      <c r="AC154" s="33"/>
      <c r="AD154" s="33"/>
      <c r="AE154" s="41" t="e">
        <f t="shared" si="183"/>
        <v>#DIV/0!</v>
      </c>
      <c r="AF154" s="52"/>
      <c r="AG154" s="53" t="e">
        <f>AG155</f>
        <v>#DIV/0!</v>
      </c>
      <c r="AH154" s="53" t="e">
        <f>AH155</f>
        <v>#DIV/0!</v>
      </c>
      <c r="AI154" s="51" t="e">
        <f t="shared" si="184"/>
        <v>#DIV/0!</v>
      </c>
      <c r="AJ154" s="54" t="e">
        <f t="shared" si="185"/>
        <v>#DIV/0!</v>
      </c>
      <c r="AK154" s="55" t="e">
        <f>AJ154/AJ155</f>
        <v>#DIV/0!</v>
      </c>
      <c r="AL154" s="56" t="e">
        <f t="shared" si="186"/>
        <v>#DIV/0!</v>
      </c>
      <c r="AM154" s="56" t="e">
        <f t="shared" si="187"/>
        <v>#DIV/0!</v>
      </c>
      <c r="AN154" s="48" t="e">
        <f t="shared" si="188"/>
        <v>#DIV/0!</v>
      </c>
      <c r="AO154" s="57" t="e">
        <f t="shared" si="189"/>
        <v>#DIV/0!</v>
      </c>
      <c r="AP154" s="48" t="e">
        <f t="shared" si="190"/>
        <v>#DIV/0!</v>
      </c>
      <c r="AQ154" s="45">
        <f t="shared" si="191"/>
        <v>1.9599639845400536</v>
      </c>
      <c r="AR154" s="46" t="e">
        <f t="shared" si="192"/>
        <v>#DIV/0!</v>
      </c>
      <c r="AS154" s="46" t="e">
        <f t="shared" si="193"/>
        <v>#DIV/0!</v>
      </c>
      <c r="AT154" s="58" t="e">
        <f t="shared" si="194"/>
        <v>#DIV/0!</v>
      </c>
      <c r="AU154" s="58" t="e">
        <f t="shared" si="194"/>
        <v>#DIV/0!</v>
      </c>
      <c r="AV154" s="22"/>
      <c r="AX154" s="59"/>
      <c r="AY154" s="59">
        <v>1</v>
      </c>
      <c r="AZ154" s="60"/>
      <c r="BA154" s="60"/>
      <c r="BC154" s="33"/>
      <c r="BD154" s="33"/>
      <c r="BE154" s="5"/>
      <c r="BF154" s="5"/>
      <c r="BG154" s="5"/>
      <c r="BH154" s="5"/>
      <c r="BI154" s="5"/>
      <c r="BJ154" s="5"/>
      <c r="BK154" s="5"/>
      <c r="BL154" s="5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</row>
    <row r="155" spans="1:75">
      <c r="B155" s="61">
        <f>COUNT(D143:D154)</f>
        <v>12</v>
      </c>
      <c r="C155" s="62">
        <f t="shared" ref="C155:H155" si="195">SUM(C143:C154)</f>
        <v>0</v>
      </c>
      <c r="D155" s="62">
        <f t="shared" si="195"/>
        <v>0</v>
      </c>
      <c r="E155" s="62">
        <f t="shared" si="195"/>
        <v>0</v>
      </c>
      <c r="F155" s="62">
        <f t="shared" si="195"/>
        <v>0</v>
      </c>
      <c r="G155" s="62">
        <f t="shared" si="195"/>
        <v>0</v>
      </c>
      <c r="H155" s="62">
        <f t="shared" si="195"/>
        <v>0</v>
      </c>
      <c r="I155" s="63"/>
      <c r="K155" s="64"/>
      <c r="L155" s="118"/>
      <c r="M155" s="66" t="e">
        <f>SUM(M143:M154)</f>
        <v>#DIV/0!</v>
      </c>
      <c r="N155" s="67"/>
      <c r="O155" s="68" t="e">
        <f>SUM(O143:O154)</f>
        <v>#DIV/0!</v>
      </c>
      <c r="P155" s="69" t="e">
        <f>O155/M155</f>
        <v>#DIV/0!</v>
      </c>
      <c r="Q155" s="538" t="e">
        <f>EXP(P155)</f>
        <v>#DIV/0!</v>
      </c>
      <c r="R155" s="538" t="e">
        <f>SQRT(1/M155)</f>
        <v>#DIV/0!</v>
      </c>
      <c r="S155" s="539">
        <f t="shared" si="178"/>
        <v>1.9599639845400536</v>
      </c>
      <c r="T155" s="540" t="e">
        <f>P155-(R155*S155)</f>
        <v>#DIV/0!</v>
      </c>
      <c r="U155" s="540" t="e">
        <f>P155+(R155*S155)</f>
        <v>#DIV/0!</v>
      </c>
      <c r="V155" s="541" t="e">
        <f>EXP(T155)</f>
        <v>#DIV/0!</v>
      </c>
      <c r="W155" s="542" t="e">
        <f>EXP(U155)</f>
        <v>#DIV/0!</v>
      </c>
      <c r="X155" s="71"/>
      <c r="Y155" s="71"/>
      <c r="Z155" s="72"/>
      <c r="AA155" s="73" t="e">
        <f>SUM(AA143:AA154)</f>
        <v>#DIV/0!</v>
      </c>
      <c r="AB155" s="74">
        <f>SUM(AB143:AB154)</f>
        <v>12</v>
      </c>
      <c r="AC155" s="75" t="e">
        <f>AA155-(AB155-1)</f>
        <v>#DIV/0!</v>
      </c>
      <c r="AD155" s="66" t="e">
        <f>M155</f>
        <v>#DIV/0!</v>
      </c>
      <c r="AE155" s="66" t="e">
        <f>SUM(AE143:AE154)</f>
        <v>#DIV/0!</v>
      </c>
      <c r="AF155" s="76" t="e">
        <f>AE155/AD155</f>
        <v>#DIV/0!</v>
      </c>
      <c r="AG155" s="77" t="e">
        <f>AC155/(AD155-AF155)</f>
        <v>#DIV/0!</v>
      </c>
      <c r="AH155" s="77" t="e">
        <f>IF(AA155&lt;AB155-1,"0",AG155)</f>
        <v>#DIV/0!</v>
      </c>
      <c r="AI155" s="72"/>
      <c r="AJ155" s="66" t="e">
        <f>SUM(AJ143:AJ154)</f>
        <v>#DIV/0!</v>
      </c>
      <c r="AK155" s="78" t="e">
        <f>SUM(AK143:AK154)</f>
        <v>#DIV/0!</v>
      </c>
      <c r="AL155" s="75" t="e">
        <f>SUM(AL143:AL154)</f>
        <v>#DIV/0!</v>
      </c>
      <c r="AM155" s="75" t="e">
        <f>AL155/AJ155</f>
        <v>#DIV/0!</v>
      </c>
      <c r="AN155" s="543" t="e">
        <f>EXP(AM155)</f>
        <v>#DIV/0!</v>
      </c>
      <c r="AO155" s="79" t="e">
        <f>1/AJ155</f>
        <v>#DIV/0!</v>
      </c>
      <c r="AP155" s="80" t="e">
        <f>SQRT(AO155)</f>
        <v>#DIV/0!</v>
      </c>
      <c r="AQ155" s="45">
        <f t="shared" si="191"/>
        <v>1.9599639845400536</v>
      </c>
      <c r="AR155" s="70" t="e">
        <f>AM155-(AQ155*AP155)</f>
        <v>#DIV/0!</v>
      </c>
      <c r="AS155" s="70" t="e">
        <f>AM155+(1.96*AP155)</f>
        <v>#DIV/0!</v>
      </c>
      <c r="AT155" s="544" t="e">
        <f>EXP(AR155)</f>
        <v>#DIV/0!</v>
      </c>
      <c r="AU155" s="544" t="e">
        <f>EXP(AS155)</f>
        <v>#DIV/0!</v>
      </c>
      <c r="AV155" s="81"/>
      <c r="AW155" s="82"/>
      <c r="AX155" s="83" t="e">
        <f>AA155</f>
        <v>#DIV/0!</v>
      </c>
      <c r="AY155" s="61">
        <f>SUM(AY143:AY154)</f>
        <v>12</v>
      </c>
      <c r="AZ155" s="84" t="e">
        <f>(AX155-(AY155-1))/AX155</f>
        <v>#DIV/0!</v>
      </c>
      <c r="BA155" s="85" t="e">
        <f>IF(AA155&lt;AB155-1,"0%",AZ155)</f>
        <v>#DIV/0!</v>
      </c>
      <c r="BB155" s="82"/>
      <c r="BC155" s="68" t="e">
        <f>AX155/(AY155-1)</f>
        <v>#DIV/0!</v>
      </c>
      <c r="BD155" s="86" t="e">
        <f>LN(BC155)</f>
        <v>#DIV/0!</v>
      </c>
      <c r="BE155" s="68" t="e">
        <f>LN(AX155)</f>
        <v>#DIV/0!</v>
      </c>
      <c r="BF155" s="68">
        <f>LN(AY155-1)</f>
        <v>2.3978952727983707</v>
      </c>
      <c r="BG155" s="68" t="e">
        <f>SQRT(2*AX155)</f>
        <v>#DIV/0!</v>
      </c>
      <c r="BH155" s="68">
        <f>SQRT(2*AY155-3)</f>
        <v>4.5825756949558398</v>
      </c>
      <c r="BI155" s="68">
        <f>2*(AY155-2)</f>
        <v>20</v>
      </c>
      <c r="BJ155" s="68">
        <f>3*(AY155-2)^2</f>
        <v>300</v>
      </c>
      <c r="BK155" s="68">
        <f>1/BI155</f>
        <v>0.05</v>
      </c>
      <c r="BL155" s="87">
        <f>1/BJ155</f>
        <v>3.3333333333333335E-3</v>
      </c>
      <c r="BM155" s="87">
        <f>SQRT(BK155*(1-BL155))</f>
        <v>0.22323380867004294</v>
      </c>
      <c r="BN155" s="88" t="e">
        <f>0.5*(BE155-BF155)/(BG155-BH155)</f>
        <v>#DIV/0!</v>
      </c>
      <c r="BO155" s="88" t="e">
        <f>IF(AA155&lt;=AB155,BM155,BN155)</f>
        <v>#DIV/0!</v>
      </c>
      <c r="BP155" s="75" t="e">
        <f>BD155-(1.96*BO155)</f>
        <v>#DIV/0!</v>
      </c>
      <c r="BQ155" s="75" t="e">
        <f>BD155+(1.96*BO155)</f>
        <v>#DIV/0!</v>
      </c>
      <c r="BR155" s="75"/>
      <c r="BS155" s="86" t="e">
        <f>EXP(BP155)</f>
        <v>#DIV/0!</v>
      </c>
      <c r="BT155" s="86" t="e">
        <f>EXP(BQ155)</f>
        <v>#DIV/0!</v>
      </c>
      <c r="BU155" s="89" t="e">
        <f>BA155</f>
        <v>#DIV/0!</v>
      </c>
      <c r="BV155" s="89" t="e">
        <f>(BS155-1)/BS155</f>
        <v>#DIV/0!</v>
      </c>
      <c r="BW155" s="89" t="e">
        <f>(BT155-1)/BT155</f>
        <v>#DIV/0!</v>
      </c>
    </row>
    <row r="156" spans="1:75" ht="13.5" thickBot="1">
      <c r="C156" s="90"/>
      <c r="D156" s="90"/>
      <c r="E156" s="90"/>
      <c r="F156" s="90"/>
      <c r="G156" s="90"/>
      <c r="H156" s="90"/>
      <c r="I156" s="91"/>
      <c r="R156" s="92"/>
      <c r="S156" s="92"/>
      <c r="T156" s="92"/>
      <c r="U156" s="92"/>
      <c r="V156" s="92"/>
      <c r="W156" s="92"/>
      <c r="X156" s="92"/>
      <c r="AB156" s="93"/>
      <c r="AC156" s="94"/>
      <c r="AD156" s="95"/>
      <c r="AE156" s="94"/>
      <c r="AF156" s="96"/>
      <c r="AG156" s="96"/>
      <c r="AH156" s="96"/>
      <c r="AI156" s="96"/>
      <c r="AT156" s="97"/>
      <c r="AU156" s="97"/>
      <c r="AV156" s="97"/>
      <c r="AX156" s="8" t="s">
        <v>85</v>
      </c>
      <c r="BG156" s="14"/>
      <c r="BN156" s="94" t="s">
        <v>86</v>
      </c>
      <c r="BT156" s="98" t="s">
        <v>87</v>
      </c>
      <c r="BU156" s="545" t="e">
        <f>BU155</f>
        <v>#DIV/0!</v>
      </c>
      <c r="BV156" s="545" t="e">
        <f>IF(BV155&lt;0,"0%",BV155)</f>
        <v>#DIV/0!</v>
      </c>
      <c r="BW156" s="546" t="e">
        <f>IF(BW155&lt;0,"0%",BW155)</f>
        <v>#DIV/0!</v>
      </c>
    </row>
    <row r="157" spans="1:75" ht="26.5" thickBot="1">
      <c r="D157" s="99"/>
      <c r="E157" s="99"/>
      <c r="F157" s="99"/>
      <c r="G157" s="99"/>
      <c r="H157" s="99"/>
      <c r="I157" s="100"/>
      <c r="J157" s="8"/>
      <c r="K157" s="8"/>
      <c r="R157" s="101"/>
      <c r="S157" s="101"/>
      <c r="T157" s="101"/>
      <c r="U157" s="101"/>
      <c r="V157" s="101"/>
      <c r="W157" s="101"/>
      <c r="X157" s="101"/>
      <c r="AF157" s="1"/>
      <c r="AI157" s="14"/>
      <c r="AJ157" s="102"/>
      <c r="AK157" s="102"/>
      <c r="AL157" s="103"/>
      <c r="AM157" s="104"/>
      <c r="AO157" s="105" t="s">
        <v>88</v>
      </c>
      <c r="AP157" s="106">
        <f>TINV((1-$H$1),(AB155-2))</f>
        <v>2.2281388519862744</v>
      </c>
      <c r="AR157" s="547" t="s">
        <v>89</v>
      </c>
      <c r="AS157" s="107">
        <f>$H$1</f>
        <v>0.95</v>
      </c>
      <c r="AT157" s="548" t="e">
        <f>EXP(AM155-AP157*SQRT((1/AD155)+AH155))</f>
        <v>#DIV/0!</v>
      </c>
      <c r="AU157" s="548" t="e">
        <f>EXP(AM155+AP157*SQRT((1/AD155)+AH155))</f>
        <v>#DIV/0!</v>
      </c>
      <c r="AV157" s="22"/>
      <c r="AX157" s="108" t="e">
        <f>_xlfn.CHISQ.DIST.RT(AX155,AY155-1)</f>
        <v>#DIV/0!</v>
      </c>
      <c r="AY157" s="109" t="e">
        <f>IF(AX157&lt;0.05,"heterogeneidad","homogeneidad")</f>
        <v>#DIV/0!</v>
      </c>
      <c r="BF157" s="110"/>
      <c r="BG157" s="14"/>
      <c r="BH157" s="14"/>
      <c r="BJ157" s="49"/>
      <c r="BL157" s="14"/>
      <c r="BM157" s="111"/>
      <c r="BQ157" s="14"/>
    </row>
    <row r="158" spans="1:75" ht="14.5">
      <c r="B158" s="8"/>
      <c r="C158" s="99"/>
      <c r="D158" s="99"/>
      <c r="E158" s="99"/>
      <c r="F158" s="99"/>
      <c r="G158" s="99"/>
      <c r="H158" s="99"/>
      <c r="I158" s="100"/>
      <c r="J158" s="8"/>
      <c r="K158" s="8"/>
      <c r="R158" s="101"/>
      <c r="S158" s="101"/>
      <c r="T158" s="101"/>
      <c r="U158" s="101"/>
      <c r="V158" s="101"/>
      <c r="W158" s="101"/>
      <c r="X158" s="101"/>
      <c r="AF158" s="1"/>
      <c r="AI158" s="14"/>
      <c r="AJ158" s="102"/>
      <c r="AK158" s="102"/>
      <c r="AL158" s="103"/>
      <c r="AM158" s="104"/>
      <c r="AN158" s="112"/>
      <c r="AO158" s="113"/>
      <c r="AP158" s="18"/>
      <c r="AS158" s="114"/>
      <c r="AT158" s="22"/>
      <c r="AU158" s="22"/>
      <c r="AV158" s="22"/>
      <c r="BF158" s="110"/>
      <c r="BG158" s="14"/>
      <c r="BH158" s="14"/>
      <c r="BJ158" s="49"/>
      <c r="BL158" s="14"/>
      <c r="BM158" s="115"/>
      <c r="BQ158" s="14"/>
    </row>
    <row r="159" spans="1:75">
      <c r="C159" s="90"/>
      <c r="D159" s="90"/>
      <c r="E159" s="90"/>
      <c r="F159" s="90"/>
      <c r="G159" s="90"/>
      <c r="H159" s="90"/>
      <c r="I159" s="91"/>
      <c r="J159" s="550" t="s">
        <v>5</v>
      </c>
      <c r="K159" s="551"/>
      <c r="L159" s="551"/>
      <c r="M159" s="551"/>
      <c r="N159" s="551"/>
      <c r="O159" s="551"/>
      <c r="P159" s="551"/>
      <c r="Q159" s="551"/>
      <c r="R159" s="551"/>
      <c r="S159" s="551"/>
      <c r="T159" s="551"/>
      <c r="U159" s="551"/>
      <c r="V159" s="551"/>
      <c r="W159" s="552"/>
      <c r="X159" s="15"/>
      <c r="Y159" s="550" t="s">
        <v>6</v>
      </c>
      <c r="Z159" s="551"/>
      <c r="AA159" s="551"/>
      <c r="AB159" s="551"/>
      <c r="AC159" s="551"/>
      <c r="AD159" s="551"/>
      <c r="AE159" s="551"/>
      <c r="AF159" s="551"/>
      <c r="AG159" s="551"/>
      <c r="AH159" s="551"/>
      <c r="AI159" s="551"/>
      <c r="AJ159" s="551"/>
      <c r="AK159" s="551"/>
      <c r="AL159" s="551"/>
      <c r="AM159" s="551"/>
      <c r="AN159" s="551"/>
      <c r="AO159" s="551"/>
      <c r="AP159" s="551"/>
      <c r="AQ159" s="551"/>
      <c r="AR159" s="551"/>
      <c r="AS159" s="551"/>
      <c r="AT159" s="551"/>
      <c r="AU159" s="552"/>
      <c r="AV159" s="15"/>
      <c r="AW159" s="550" t="s">
        <v>7</v>
      </c>
      <c r="AX159" s="551"/>
      <c r="AY159" s="551"/>
      <c r="AZ159" s="551"/>
      <c r="BA159" s="551"/>
      <c r="BB159" s="551"/>
      <c r="BC159" s="551"/>
      <c r="BD159" s="551"/>
      <c r="BE159" s="551"/>
      <c r="BF159" s="551"/>
      <c r="BG159" s="551"/>
      <c r="BH159" s="551"/>
      <c r="BI159" s="551"/>
      <c r="BJ159" s="551"/>
      <c r="BK159" s="551"/>
      <c r="BL159" s="551"/>
      <c r="BM159" s="551"/>
      <c r="BN159" s="551"/>
      <c r="BO159" s="551"/>
      <c r="BP159" s="551"/>
      <c r="BQ159" s="551"/>
      <c r="BR159" s="551"/>
      <c r="BS159" s="551"/>
      <c r="BT159" s="551"/>
      <c r="BU159" s="551"/>
      <c r="BV159" s="551"/>
      <c r="BW159" s="552"/>
    </row>
    <row r="160" spans="1:75">
      <c r="A160" s="119"/>
      <c r="B160" s="17" t="s">
        <v>8</v>
      </c>
      <c r="C160" s="549" t="s">
        <v>9</v>
      </c>
      <c r="D160" s="549"/>
      <c r="E160" s="549"/>
      <c r="F160" s="549" t="s">
        <v>10</v>
      </c>
      <c r="G160" s="549"/>
      <c r="H160" s="549"/>
      <c r="I160" s="1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</row>
    <row r="161" spans="2:75" ht="60">
      <c r="B161" s="20"/>
      <c r="C161" s="21" t="s">
        <v>11</v>
      </c>
      <c r="D161" s="21" t="s">
        <v>12</v>
      </c>
      <c r="E161" s="21" t="s">
        <v>13</v>
      </c>
      <c r="F161" s="21" t="s">
        <v>11</v>
      </c>
      <c r="G161" s="21" t="s">
        <v>12</v>
      </c>
      <c r="H161" s="21" t="s">
        <v>13</v>
      </c>
      <c r="I161" s="22"/>
      <c r="K161" s="23" t="s">
        <v>14</v>
      </c>
      <c r="L161" s="23" t="s">
        <v>15</v>
      </c>
      <c r="M161" s="23" t="s">
        <v>16</v>
      </c>
      <c r="N161" s="24" t="s">
        <v>17</v>
      </c>
      <c r="O161" s="24" t="s">
        <v>18</v>
      </c>
      <c r="P161" s="24" t="s">
        <v>19</v>
      </c>
      <c r="Q161" s="536" t="s">
        <v>20</v>
      </c>
      <c r="R161" s="536" t="s">
        <v>21</v>
      </c>
      <c r="S161" s="537" t="s">
        <v>3</v>
      </c>
      <c r="T161" s="536" t="s">
        <v>22</v>
      </c>
      <c r="U161" s="536" t="s">
        <v>23</v>
      </c>
      <c r="V161" s="536" t="s">
        <v>24</v>
      </c>
      <c r="W161" s="536" t="s">
        <v>24</v>
      </c>
      <c r="X161" s="25"/>
      <c r="Y161" s="26"/>
      <c r="Z161" s="27" t="s">
        <v>25</v>
      </c>
      <c r="AA161" s="24" t="s">
        <v>26</v>
      </c>
      <c r="AB161" s="6" t="s">
        <v>27</v>
      </c>
      <c r="AC161" s="6" t="s">
        <v>28</v>
      </c>
      <c r="AD161" s="6" t="s">
        <v>29</v>
      </c>
      <c r="AE161" s="24" t="s">
        <v>30</v>
      </c>
      <c r="AF161" s="24" t="s">
        <v>31</v>
      </c>
      <c r="AG161" s="28" t="s">
        <v>32</v>
      </c>
      <c r="AH161" s="28" t="s">
        <v>33</v>
      </c>
      <c r="AI161" s="6" t="s">
        <v>34</v>
      </c>
      <c r="AJ161" s="24" t="s">
        <v>35</v>
      </c>
      <c r="AK161" s="24" t="s">
        <v>36</v>
      </c>
      <c r="AL161" s="24" t="s">
        <v>37</v>
      </c>
      <c r="AM161" s="6" t="s">
        <v>38</v>
      </c>
      <c r="AN161" s="537" t="s">
        <v>39</v>
      </c>
      <c r="AO161" s="24" t="s">
        <v>40</v>
      </c>
      <c r="AP161" s="24" t="s">
        <v>41</v>
      </c>
      <c r="AQ161" s="6" t="s">
        <v>3</v>
      </c>
      <c r="AR161" s="24" t="s">
        <v>42</v>
      </c>
      <c r="AS161" s="24" t="s">
        <v>43</v>
      </c>
      <c r="AT161" s="536" t="s">
        <v>24</v>
      </c>
      <c r="AU161" s="536" t="s">
        <v>24</v>
      </c>
      <c r="AV161" s="25"/>
      <c r="AX161" s="29" t="s">
        <v>44</v>
      </c>
      <c r="AY161" s="29" t="s">
        <v>27</v>
      </c>
      <c r="AZ161" s="30" t="s">
        <v>45</v>
      </c>
      <c r="BA161" s="31" t="s">
        <v>46</v>
      </c>
      <c r="BC161" s="6" t="s">
        <v>47</v>
      </c>
      <c r="BD161" s="6" t="s">
        <v>48</v>
      </c>
      <c r="BE161" s="6" t="s">
        <v>49</v>
      </c>
      <c r="BF161" s="6" t="s">
        <v>50</v>
      </c>
      <c r="BG161" s="6" t="s">
        <v>51</v>
      </c>
      <c r="BH161" s="6" t="s">
        <v>52</v>
      </c>
      <c r="BI161" s="6" t="s">
        <v>53</v>
      </c>
      <c r="BJ161" s="6" t="s">
        <v>54</v>
      </c>
      <c r="BK161" s="6" t="s">
        <v>55</v>
      </c>
      <c r="BL161" s="6" t="s">
        <v>56</v>
      </c>
      <c r="BM161" s="32" t="s">
        <v>57</v>
      </c>
      <c r="BN161" s="32" t="s">
        <v>58</v>
      </c>
      <c r="BO161" s="32" t="s">
        <v>59</v>
      </c>
      <c r="BP161" s="32" t="s">
        <v>60</v>
      </c>
      <c r="BQ161" s="32" t="s">
        <v>61</v>
      </c>
      <c r="BR161" s="33"/>
      <c r="BS161" s="24" t="s">
        <v>62</v>
      </c>
      <c r="BT161" s="24" t="s">
        <v>63</v>
      </c>
      <c r="BU161" s="536" t="s">
        <v>64</v>
      </c>
      <c r="BV161" s="536" t="s">
        <v>65</v>
      </c>
      <c r="BW161" s="536" t="s">
        <v>66</v>
      </c>
    </row>
    <row r="162" spans="2:75">
      <c r="B162" s="34" t="s">
        <v>67</v>
      </c>
      <c r="C162" s="35"/>
      <c r="D162" s="36">
        <f>E162-C162</f>
        <v>0</v>
      </c>
      <c r="E162" s="37"/>
      <c r="F162" s="35"/>
      <c r="G162" s="36">
        <f>H162-F162</f>
        <v>0</v>
      </c>
      <c r="H162" s="37"/>
      <c r="I162" s="38"/>
      <c r="K162" s="39" t="e">
        <f>(C162/E162)/(F162/H162)</f>
        <v>#DIV/0!</v>
      </c>
      <c r="L162" s="40" t="e">
        <f>(D162/(C162*E162)+(G162/(F162*H162)))</f>
        <v>#DIV/0!</v>
      </c>
      <c r="M162" s="41" t="e">
        <f>1/L162</f>
        <v>#DIV/0!</v>
      </c>
      <c r="N162" s="42" t="e">
        <f>LN(K162)</f>
        <v>#DIV/0!</v>
      </c>
      <c r="O162" s="42" t="e">
        <f>M162*N162</f>
        <v>#DIV/0!</v>
      </c>
      <c r="P162" s="42" t="e">
        <f>LN(K162)</f>
        <v>#DIV/0!</v>
      </c>
      <c r="Q162" s="116" t="e">
        <f>K162</f>
        <v>#DIV/0!</v>
      </c>
      <c r="R162" s="44" t="e">
        <f>SQRT(1/M162)</f>
        <v>#DIV/0!</v>
      </c>
      <c r="S162" s="45">
        <f>$H$2</f>
        <v>1.9599639845400536</v>
      </c>
      <c r="T162" s="46" t="e">
        <f>P162-(R162*S162)</f>
        <v>#DIV/0!</v>
      </c>
      <c r="U162" s="46" t="e">
        <f>P162+(R162*S162)</f>
        <v>#DIV/0!</v>
      </c>
      <c r="V162" s="47" t="e">
        <f>EXP(T162)</f>
        <v>#DIV/0!</v>
      </c>
      <c r="W162" s="48" t="e">
        <f>EXP(U162)</f>
        <v>#DIV/0!</v>
      </c>
      <c r="X162" s="49"/>
      <c r="Z162" s="50" t="e">
        <f>(N162-P173)^2</f>
        <v>#DIV/0!</v>
      </c>
      <c r="AA162" s="51" t="e">
        <f>M162*Z162</f>
        <v>#DIV/0!</v>
      </c>
      <c r="AB162" s="5">
        <v>1</v>
      </c>
      <c r="AC162" s="33"/>
      <c r="AD162" s="33"/>
      <c r="AE162" s="41" t="e">
        <f>M162^2</f>
        <v>#DIV/0!</v>
      </c>
      <c r="AF162" s="52"/>
      <c r="AG162" s="53" t="e">
        <f>AG173</f>
        <v>#DIV/0!</v>
      </c>
      <c r="AH162" s="53" t="e">
        <f>AH173</f>
        <v>#DIV/0!</v>
      </c>
      <c r="AI162" s="51" t="e">
        <f>1/M162</f>
        <v>#DIV/0!</v>
      </c>
      <c r="AJ162" s="54" t="e">
        <f>1/(AH162+AI162)</f>
        <v>#DIV/0!</v>
      </c>
      <c r="AK162" s="55" t="e">
        <f>AJ162/AJ173</f>
        <v>#DIV/0!</v>
      </c>
      <c r="AL162" s="56" t="e">
        <f>AJ162*N162</f>
        <v>#DIV/0!</v>
      </c>
      <c r="AM162" s="56" t="e">
        <f>AL162/AJ162</f>
        <v>#DIV/0!</v>
      </c>
      <c r="AN162" s="48" t="e">
        <f>EXP(AM162)</f>
        <v>#DIV/0!</v>
      </c>
      <c r="AO162" s="57" t="e">
        <f>1/AJ162</f>
        <v>#DIV/0!</v>
      </c>
      <c r="AP162" s="48" t="e">
        <f>SQRT(AO162)</f>
        <v>#DIV/0!</v>
      </c>
      <c r="AQ162" s="45">
        <f>$H$2</f>
        <v>1.9599639845400536</v>
      </c>
      <c r="AR162" s="46" t="e">
        <f>AM162-(AQ162*AP162)</f>
        <v>#DIV/0!</v>
      </c>
      <c r="AS162" s="46" t="e">
        <f>AM162+(1.96*AP162)</f>
        <v>#DIV/0!</v>
      </c>
      <c r="AT162" s="58" t="e">
        <f>EXP(AR162)</f>
        <v>#DIV/0!</v>
      </c>
      <c r="AU162" s="58" t="e">
        <f>EXP(AS162)</f>
        <v>#DIV/0!</v>
      </c>
      <c r="AV162" s="22"/>
      <c r="AX162" s="59"/>
      <c r="AY162" s="59">
        <v>1</v>
      </c>
      <c r="AZ162" s="60"/>
      <c r="BA162" s="60"/>
      <c r="BC162" s="33"/>
      <c r="BD162" s="33"/>
      <c r="BE162" s="5"/>
      <c r="BF162" s="5"/>
      <c r="BG162" s="5"/>
      <c r="BH162" s="5"/>
      <c r="BI162" s="5"/>
      <c r="BJ162" s="5"/>
      <c r="BK162" s="5"/>
      <c r="BL162" s="5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</row>
    <row r="163" spans="2:75">
      <c r="B163" s="34" t="s">
        <v>68</v>
      </c>
      <c r="C163" s="35"/>
      <c r="D163" s="36">
        <f t="shared" ref="D163:D172" si="196">E163-C163</f>
        <v>0</v>
      </c>
      <c r="E163" s="37"/>
      <c r="F163" s="35"/>
      <c r="G163" s="36">
        <f t="shared" ref="G163:G172" si="197">H163-F163</f>
        <v>0</v>
      </c>
      <c r="H163" s="37"/>
      <c r="I163" s="38"/>
      <c r="K163" s="39" t="e">
        <f t="shared" ref="K163:K172" si="198">(C163/E163)/(F163/H163)</f>
        <v>#DIV/0!</v>
      </c>
      <c r="L163" s="40" t="e">
        <f t="shared" ref="L163:L171" si="199">(D163/(C163*E163)+(G163/(F163*H163)))</f>
        <v>#DIV/0!</v>
      </c>
      <c r="M163" s="41" t="e">
        <f t="shared" ref="M163:M172" si="200">1/L163</f>
        <v>#DIV/0!</v>
      </c>
      <c r="N163" s="42" t="e">
        <f t="shared" ref="N163:N172" si="201">LN(K163)</f>
        <v>#DIV/0!</v>
      </c>
      <c r="O163" s="42" t="e">
        <f t="shared" ref="O163:O172" si="202">M163*N163</f>
        <v>#DIV/0!</v>
      </c>
      <c r="P163" s="42" t="e">
        <f t="shared" ref="P163:P172" si="203">LN(K163)</f>
        <v>#DIV/0!</v>
      </c>
      <c r="Q163" s="116" t="e">
        <f t="shared" ref="Q163:Q172" si="204">K163</f>
        <v>#DIV/0!</v>
      </c>
      <c r="R163" s="44" t="e">
        <f t="shared" ref="R163:R172" si="205">SQRT(1/M163)</f>
        <v>#DIV/0!</v>
      </c>
      <c r="S163" s="45">
        <f t="shared" ref="S163:S173" si="206">$H$2</f>
        <v>1.9599639845400536</v>
      </c>
      <c r="T163" s="46" t="e">
        <f t="shared" ref="T163:T172" si="207">P163-(R163*S163)</f>
        <v>#DIV/0!</v>
      </c>
      <c r="U163" s="46" t="e">
        <f t="shared" ref="U163:U172" si="208">P163+(R163*S163)</f>
        <v>#DIV/0!</v>
      </c>
      <c r="V163" s="47" t="e">
        <f t="shared" ref="V163:W172" si="209">EXP(T163)</f>
        <v>#DIV/0!</v>
      </c>
      <c r="W163" s="48" t="e">
        <f t="shared" si="209"/>
        <v>#DIV/0!</v>
      </c>
      <c r="X163" s="49"/>
      <c r="Z163" s="50" t="e">
        <f>(N163-P173)^2</f>
        <v>#DIV/0!</v>
      </c>
      <c r="AA163" s="51" t="e">
        <f t="shared" ref="AA163:AA172" si="210">M163*Z163</f>
        <v>#DIV/0!</v>
      </c>
      <c r="AB163" s="5">
        <v>1</v>
      </c>
      <c r="AC163" s="33"/>
      <c r="AD163" s="33"/>
      <c r="AE163" s="41" t="e">
        <f t="shared" ref="AE163:AE172" si="211">M163^2</f>
        <v>#DIV/0!</v>
      </c>
      <c r="AF163" s="52"/>
      <c r="AG163" s="53" t="e">
        <f>AG173</f>
        <v>#DIV/0!</v>
      </c>
      <c r="AH163" s="53" t="e">
        <f>AH173</f>
        <v>#DIV/0!</v>
      </c>
      <c r="AI163" s="51" t="e">
        <f t="shared" ref="AI163:AI172" si="212">1/M163</f>
        <v>#DIV/0!</v>
      </c>
      <c r="AJ163" s="54" t="e">
        <f t="shared" ref="AJ163:AJ172" si="213">1/(AH163+AI163)</f>
        <v>#DIV/0!</v>
      </c>
      <c r="AK163" s="55" t="e">
        <f>AJ163/AJ173</f>
        <v>#DIV/0!</v>
      </c>
      <c r="AL163" s="56" t="e">
        <f t="shared" ref="AL163:AL172" si="214">AJ163*N163</f>
        <v>#DIV/0!</v>
      </c>
      <c r="AM163" s="56" t="e">
        <f t="shared" ref="AM163:AM172" si="215">AL163/AJ163</f>
        <v>#DIV/0!</v>
      </c>
      <c r="AN163" s="48" t="e">
        <f t="shared" ref="AN163:AN172" si="216">EXP(AM163)</f>
        <v>#DIV/0!</v>
      </c>
      <c r="AO163" s="57" t="e">
        <f t="shared" ref="AO163:AO172" si="217">1/AJ163</f>
        <v>#DIV/0!</v>
      </c>
      <c r="AP163" s="48" t="e">
        <f t="shared" ref="AP163:AP172" si="218">SQRT(AO163)</f>
        <v>#DIV/0!</v>
      </c>
      <c r="AQ163" s="45">
        <f t="shared" ref="AQ163:AQ173" si="219">$H$2</f>
        <v>1.9599639845400536</v>
      </c>
      <c r="AR163" s="46" t="e">
        <f t="shared" ref="AR163:AR172" si="220">AM163-(AQ163*AP163)</f>
        <v>#DIV/0!</v>
      </c>
      <c r="AS163" s="46" t="e">
        <f t="shared" ref="AS163:AS172" si="221">AM163+(1.96*AP163)</f>
        <v>#DIV/0!</v>
      </c>
      <c r="AT163" s="58" t="e">
        <f t="shared" ref="AT163:AU172" si="222">EXP(AR163)</f>
        <v>#DIV/0!</v>
      </c>
      <c r="AU163" s="58" t="e">
        <f t="shared" si="222"/>
        <v>#DIV/0!</v>
      </c>
      <c r="AV163" s="22"/>
      <c r="AX163" s="59"/>
      <c r="AY163" s="59">
        <v>1</v>
      </c>
      <c r="AZ163" s="60"/>
      <c r="BA163" s="60"/>
      <c r="BC163" s="33"/>
      <c r="BD163" s="33"/>
      <c r="BE163" s="5"/>
      <c r="BF163" s="5"/>
      <c r="BG163" s="5"/>
      <c r="BH163" s="5"/>
      <c r="BI163" s="5"/>
      <c r="BJ163" s="5"/>
      <c r="BK163" s="5"/>
      <c r="BL163" s="5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</row>
    <row r="164" spans="2:75">
      <c r="B164" s="34" t="s">
        <v>69</v>
      </c>
      <c r="C164" s="35"/>
      <c r="D164" s="36">
        <f t="shared" si="196"/>
        <v>0</v>
      </c>
      <c r="E164" s="37"/>
      <c r="F164" s="35"/>
      <c r="G164" s="36">
        <f t="shared" si="197"/>
        <v>0</v>
      </c>
      <c r="H164" s="37"/>
      <c r="I164" s="38"/>
      <c r="K164" s="39" t="e">
        <f t="shared" si="198"/>
        <v>#DIV/0!</v>
      </c>
      <c r="L164" s="40" t="e">
        <f t="shared" si="199"/>
        <v>#DIV/0!</v>
      </c>
      <c r="M164" s="41" t="e">
        <f t="shared" si="200"/>
        <v>#DIV/0!</v>
      </c>
      <c r="N164" s="42" t="e">
        <f t="shared" si="201"/>
        <v>#DIV/0!</v>
      </c>
      <c r="O164" s="42" t="e">
        <f t="shared" si="202"/>
        <v>#DIV/0!</v>
      </c>
      <c r="P164" s="42" t="e">
        <f t="shared" si="203"/>
        <v>#DIV/0!</v>
      </c>
      <c r="Q164" s="116" t="e">
        <f t="shared" si="204"/>
        <v>#DIV/0!</v>
      </c>
      <c r="R164" s="44" t="e">
        <f t="shared" si="205"/>
        <v>#DIV/0!</v>
      </c>
      <c r="S164" s="45">
        <f t="shared" si="206"/>
        <v>1.9599639845400536</v>
      </c>
      <c r="T164" s="46" t="e">
        <f t="shared" si="207"/>
        <v>#DIV/0!</v>
      </c>
      <c r="U164" s="46" t="e">
        <f t="shared" si="208"/>
        <v>#DIV/0!</v>
      </c>
      <c r="V164" s="47" t="e">
        <f t="shared" si="209"/>
        <v>#DIV/0!</v>
      </c>
      <c r="W164" s="48" t="e">
        <f t="shared" si="209"/>
        <v>#DIV/0!</v>
      </c>
      <c r="X164" s="49"/>
      <c r="Z164" s="50" t="e">
        <f>(N164-P173)^2</f>
        <v>#DIV/0!</v>
      </c>
      <c r="AA164" s="51" t="e">
        <f t="shared" si="210"/>
        <v>#DIV/0!</v>
      </c>
      <c r="AB164" s="5">
        <v>1</v>
      </c>
      <c r="AC164" s="33"/>
      <c r="AD164" s="33"/>
      <c r="AE164" s="41" t="e">
        <f t="shared" si="211"/>
        <v>#DIV/0!</v>
      </c>
      <c r="AF164" s="52"/>
      <c r="AG164" s="53" t="e">
        <f>AG173</f>
        <v>#DIV/0!</v>
      </c>
      <c r="AH164" s="53" t="e">
        <f>AH173</f>
        <v>#DIV/0!</v>
      </c>
      <c r="AI164" s="51" t="e">
        <f t="shared" si="212"/>
        <v>#DIV/0!</v>
      </c>
      <c r="AJ164" s="54" t="e">
        <f t="shared" si="213"/>
        <v>#DIV/0!</v>
      </c>
      <c r="AK164" s="55" t="e">
        <f>AJ164/AJ173</f>
        <v>#DIV/0!</v>
      </c>
      <c r="AL164" s="56" t="e">
        <f t="shared" si="214"/>
        <v>#DIV/0!</v>
      </c>
      <c r="AM164" s="56" t="e">
        <f t="shared" si="215"/>
        <v>#DIV/0!</v>
      </c>
      <c r="AN164" s="48" t="e">
        <f t="shared" si="216"/>
        <v>#DIV/0!</v>
      </c>
      <c r="AO164" s="57" t="e">
        <f t="shared" si="217"/>
        <v>#DIV/0!</v>
      </c>
      <c r="AP164" s="48" t="e">
        <f t="shared" si="218"/>
        <v>#DIV/0!</v>
      </c>
      <c r="AQ164" s="45">
        <f t="shared" si="219"/>
        <v>1.9599639845400536</v>
      </c>
      <c r="AR164" s="46" t="e">
        <f t="shared" si="220"/>
        <v>#DIV/0!</v>
      </c>
      <c r="AS164" s="46" t="e">
        <f t="shared" si="221"/>
        <v>#DIV/0!</v>
      </c>
      <c r="AT164" s="58" t="e">
        <f t="shared" si="222"/>
        <v>#DIV/0!</v>
      </c>
      <c r="AU164" s="58" t="e">
        <f t="shared" si="222"/>
        <v>#DIV/0!</v>
      </c>
      <c r="AV164" s="22"/>
      <c r="AX164" s="59"/>
      <c r="AY164" s="59">
        <v>1</v>
      </c>
      <c r="AZ164" s="60"/>
      <c r="BA164" s="60"/>
      <c r="BC164" s="33"/>
      <c r="BD164" s="33"/>
      <c r="BE164" s="5"/>
      <c r="BF164" s="5"/>
      <c r="BG164" s="5"/>
      <c r="BH164" s="5"/>
      <c r="BI164" s="5"/>
      <c r="BJ164" s="5"/>
      <c r="BK164" s="5"/>
      <c r="BL164" s="5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</row>
    <row r="165" spans="2:75">
      <c r="B165" s="34" t="s">
        <v>70</v>
      </c>
      <c r="C165" s="35"/>
      <c r="D165" s="36">
        <f t="shared" si="196"/>
        <v>0</v>
      </c>
      <c r="E165" s="37"/>
      <c r="F165" s="35"/>
      <c r="G165" s="36">
        <f t="shared" si="197"/>
        <v>0</v>
      </c>
      <c r="H165" s="37"/>
      <c r="I165" s="38"/>
      <c r="K165" s="39" t="e">
        <f t="shared" si="198"/>
        <v>#DIV/0!</v>
      </c>
      <c r="L165" s="40" t="e">
        <f t="shared" si="199"/>
        <v>#DIV/0!</v>
      </c>
      <c r="M165" s="41" t="e">
        <f t="shared" si="200"/>
        <v>#DIV/0!</v>
      </c>
      <c r="N165" s="42" t="e">
        <f t="shared" si="201"/>
        <v>#DIV/0!</v>
      </c>
      <c r="O165" s="42" t="e">
        <f t="shared" si="202"/>
        <v>#DIV/0!</v>
      </c>
      <c r="P165" s="42" t="e">
        <f t="shared" si="203"/>
        <v>#DIV/0!</v>
      </c>
      <c r="Q165" s="116" t="e">
        <f t="shared" si="204"/>
        <v>#DIV/0!</v>
      </c>
      <c r="R165" s="44" t="e">
        <f t="shared" si="205"/>
        <v>#DIV/0!</v>
      </c>
      <c r="S165" s="45">
        <f t="shared" si="206"/>
        <v>1.9599639845400536</v>
      </c>
      <c r="T165" s="46" t="e">
        <f t="shared" si="207"/>
        <v>#DIV/0!</v>
      </c>
      <c r="U165" s="46" t="e">
        <f t="shared" si="208"/>
        <v>#DIV/0!</v>
      </c>
      <c r="V165" s="47" t="e">
        <f t="shared" si="209"/>
        <v>#DIV/0!</v>
      </c>
      <c r="W165" s="48" t="e">
        <f t="shared" si="209"/>
        <v>#DIV/0!</v>
      </c>
      <c r="X165" s="49"/>
      <c r="Z165" s="50" t="e">
        <f>(N165-P173)^2</f>
        <v>#DIV/0!</v>
      </c>
      <c r="AA165" s="51" t="e">
        <f t="shared" si="210"/>
        <v>#DIV/0!</v>
      </c>
      <c r="AB165" s="5">
        <v>1</v>
      </c>
      <c r="AC165" s="33"/>
      <c r="AD165" s="33"/>
      <c r="AE165" s="41" t="e">
        <f t="shared" si="211"/>
        <v>#DIV/0!</v>
      </c>
      <c r="AF165" s="52"/>
      <c r="AG165" s="53" t="e">
        <f>AG173</f>
        <v>#DIV/0!</v>
      </c>
      <c r="AH165" s="53" t="e">
        <f>AH173</f>
        <v>#DIV/0!</v>
      </c>
      <c r="AI165" s="51" t="e">
        <f t="shared" si="212"/>
        <v>#DIV/0!</v>
      </c>
      <c r="AJ165" s="54" t="e">
        <f t="shared" si="213"/>
        <v>#DIV/0!</v>
      </c>
      <c r="AK165" s="55" t="e">
        <f>AJ165/AJ173</f>
        <v>#DIV/0!</v>
      </c>
      <c r="AL165" s="56" t="e">
        <f t="shared" si="214"/>
        <v>#DIV/0!</v>
      </c>
      <c r="AM165" s="56" t="e">
        <f t="shared" si="215"/>
        <v>#DIV/0!</v>
      </c>
      <c r="AN165" s="48" t="e">
        <f t="shared" si="216"/>
        <v>#DIV/0!</v>
      </c>
      <c r="AO165" s="57" t="e">
        <f t="shared" si="217"/>
        <v>#DIV/0!</v>
      </c>
      <c r="AP165" s="48" t="e">
        <f t="shared" si="218"/>
        <v>#DIV/0!</v>
      </c>
      <c r="AQ165" s="45">
        <f t="shared" si="219"/>
        <v>1.9599639845400536</v>
      </c>
      <c r="AR165" s="46" t="e">
        <f t="shared" si="220"/>
        <v>#DIV/0!</v>
      </c>
      <c r="AS165" s="46" t="e">
        <f t="shared" si="221"/>
        <v>#DIV/0!</v>
      </c>
      <c r="AT165" s="58" t="e">
        <f t="shared" si="222"/>
        <v>#DIV/0!</v>
      </c>
      <c r="AU165" s="58" t="e">
        <f t="shared" si="222"/>
        <v>#DIV/0!</v>
      </c>
      <c r="AV165" s="22"/>
      <c r="AX165" s="59"/>
      <c r="AY165" s="59">
        <v>1</v>
      </c>
      <c r="AZ165" s="60"/>
      <c r="BA165" s="60"/>
      <c r="BC165" s="33"/>
      <c r="BD165" s="33"/>
      <c r="BE165" s="5"/>
      <c r="BF165" s="5"/>
      <c r="BG165" s="5"/>
      <c r="BH165" s="5"/>
      <c r="BI165" s="5"/>
      <c r="BJ165" s="5"/>
      <c r="BK165" s="5"/>
      <c r="BL165" s="5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</row>
    <row r="166" spans="2:75">
      <c r="B166" s="34" t="s">
        <v>71</v>
      </c>
      <c r="C166" s="35"/>
      <c r="D166" s="36">
        <f t="shared" si="196"/>
        <v>0</v>
      </c>
      <c r="E166" s="37"/>
      <c r="F166" s="35"/>
      <c r="G166" s="36">
        <f t="shared" si="197"/>
        <v>0</v>
      </c>
      <c r="H166" s="37"/>
      <c r="I166" s="38"/>
      <c r="K166" s="39" t="e">
        <f t="shared" si="198"/>
        <v>#DIV/0!</v>
      </c>
      <c r="L166" s="40" t="e">
        <f t="shared" si="199"/>
        <v>#DIV/0!</v>
      </c>
      <c r="M166" s="41" t="e">
        <f t="shared" si="200"/>
        <v>#DIV/0!</v>
      </c>
      <c r="N166" s="42" t="e">
        <f t="shared" si="201"/>
        <v>#DIV/0!</v>
      </c>
      <c r="O166" s="42" t="e">
        <f t="shared" si="202"/>
        <v>#DIV/0!</v>
      </c>
      <c r="P166" s="42" t="e">
        <f t="shared" si="203"/>
        <v>#DIV/0!</v>
      </c>
      <c r="Q166" s="116" t="e">
        <f t="shared" si="204"/>
        <v>#DIV/0!</v>
      </c>
      <c r="R166" s="44" t="e">
        <f t="shared" si="205"/>
        <v>#DIV/0!</v>
      </c>
      <c r="S166" s="45">
        <f t="shared" si="206"/>
        <v>1.9599639845400536</v>
      </c>
      <c r="T166" s="46" t="e">
        <f t="shared" si="207"/>
        <v>#DIV/0!</v>
      </c>
      <c r="U166" s="46" t="e">
        <f t="shared" si="208"/>
        <v>#DIV/0!</v>
      </c>
      <c r="V166" s="47" t="e">
        <f t="shared" si="209"/>
        <v>#DIV/0!</v>
      </c>
      <c r="W166" s="48" t="e">
        <f t="shared" si="209"/>
        <v>#DIV/0!</v>
      </c>
      <c r="X166" s="49"/>
      <c r="Z166" s="50" t="e">
        <f>(N166-P173)^2</f>
        <v>#DIV/0!</v>
      </c>
      <c r="AA166" s="51" t="e">
        <f t="shared" si="210"/>
        <v>#DIV/0!</v>
      </c>
      <c r="AB166" s="5">
        <v>1</v>
      </c>
      <c r="AC166" s="33"/>
      <c r="AD166" s="33"/>
      <c r="AE166" s="41" t="e">
        <f t="shared" si="211"/>
        <v>#DIV/0!</v>
      </c>
      <c r="AF166" s="52"/>
      <c r="AG166" s="53" t="e">
        <f>AG173</f>
        <v>#DIV/0!</v>
      </c>
      <c r="AH166" s="53" t="e">
        <f>AH173</f>
        <v>#DIV/0!</v>
      </c>
      <c r="AI166" s="51" t="e">
        <f t="shared" si="212"/>
        <v>#DIV/0!</v>
      </c>
      <c r="AJ166" s="54" t="e">
        <f t="shared" si="213"/>
        <v>#DIV/0!</v>
      </c>
      <c r="AK166" s="55" t="e">
        <f>AJ166/AJ173</f>
        <v>#DIV/0!</v>
      </c>
      <c r="AL166" s="56" t="e">
        <f t="shared" si="214"/>
        <v>#DIV/0!</v>
      </c>
      <c r="AM166" s="56" t="e">
        <f t="shared" si="215"/>
        <v>#DIV/0!</v>
      </c>
      <c r="AN166" s="48" t="e">
        <f t="shared" si="216"/>
        <v>#DIV/0!</v>
      </c>
      <c r="AO166" s="57" t="e">
        <f t="shared" si="217"/>
        <v>#DIV/0!</v>
      </c>
      <c r="AP166" s="48" t="e">
        <f t="shared" si="218"/>
        <v>#DIV/0!</v>
      </c>
      <c r="AQ166" s="45">
        <f t="shared" si="219"/>
        <v>1.9599639845400536</v>
      </c>
      <c r="AR166" s="46" t="e">
        <f t="shared" si="220"/>
        <v>#DIV/0!</v>
      </c>
      <c r="AS166" s="46" t="e">
        <f t="shared" si="221"/>
        <v>#DIV/0!</v>
      </c>
      <c r="AT166" s="58" t="e">
        <f t="shared" si="222"/>
        <v>#DIV/0!</v>
      </c>
      <c r="AU166" s="58" t="e">
        <f t="shared" si="222"/>
        <v>#DIV/0!</v>
      </c>
      <c r="AV166" s="22"/>
      <c r="AX166" s="59"/>
      <c r="AY166" s="59">
        <v>1</v>
      </c>
      <c r="AZ166" s="60"/>
      <c r="BA166" s="60"/>
      <c r="BC166" s="33"/>
      <c r="BD166" s="33"/>
      <c r="BE166" s="5"/>
      <c r="BF166" s="5"/>
      <c r="BG166" s="5"/>
      <c r="BH166" s="5"/>
      <c r="BI166" s="5"/>
      <c r="BJ166" s="5"/>
      <c r="BK166" s="5"/>
      <c r="BL166" s="5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</row>
    <row r="167" spans="2:75">
      <c r="B167" s="34" t="s">
        <v>72</v>
      </c>
      <c r="C167" s="35"/>
      <c r="D167" s="36">
        <f t="shared" si="196"/>
        <v>0</v>
      </c>
      <c r="E167" s="37"/>
      <c r="F167" s="35"/>
      <c r="G167" s="36">
        <f t="shared" si="197"/>
        <v>0</v>
      </c>
      <c r="H167" s="37"/>
      <c r="I167" s="38"/>
      <c r="K167" s="39" t="e">
        <f t="shared" si="198"/>
        <v>#DIV/0!</v>
      </c>
      <c r="L167" s="40" t="e">
        <f t="shared" si="199"/>
        <v>#DIV/0!</v>
      </c>
      <c r="M167" s="41" t="e">
        <f t="shared" si="200"/>
        <v>#DIV/0!</v>
      </c>
      <c r="N167" s="42" t="e">
        <f t="shared" si="201"/>
        <v>#DIV/0!</v>
      </c>
      <c r="O167" s="42" t="e">
        <f t="shared" si="202"/>
        <v>#DIV/0!</v>
      </c>
      <c r="P167" s="42" t="e">
        <f t="shared" si="203"/>
        <v>#DIV/0!</v>
      </c>
      <c r="Q167" s="116" t="e">
        <f t="shared" si="204"/>
        <v>#DIV/0!</v>
      </c>
      <c r="R167" s="44" t="e">
        <f t="shared" si="205"/>
        <v>#DIV/0!</v>
      </c>
      <c r="S167" s="45">
        <f t="shared" si="206"/>
        <v>1.9599639845400536</v>
      </c>
      <c r="T167" s="46" t="e">
        <f t="shared" si="207"/>
        <v>#DIV/0!</v>
      </c>
      <c r="U167" s="46" t="e">
        <f t="shared" si="208"/>
        <v>#DIV/0!</v>
      </c>
      <c r="V167" s="47" t="e">
        <f t="shared" si="209"/>
        <v>#DIV/0!</v>
      </c>
      <c r="W167" s="48" t="e">
        <f t="shared" si="209"/>
        <v>#DIV/0!</v>
      </c>
      <c r="X167" s="49"/>
      <c r="Z167" s="50" t="e">
        <f>(N167-P173)^2</f>
        <v>#DIV/0!</v>
      </c>
      <c r="AA167" s="51" t="e">
        <f t="shared" si="210"/>
        <v>#DIV/0!</v>
      </c>
      <c r="AB167" s="5">
        <v>1</v>
      </c>
      <c r="AC167" s="33"/>
      <c r="AD167" s="33"/>
      <c r="AE167" s="41" t="e">
        <f t="shared" si="211"/>
        <v>#DIV/0!</v>
      </c>
      <c r="AF167" s="52"/>
      <c r="AG167" s="53" t="e">
        <f>AG173</f>
        <v>#DIV/0!</v>
      </c>
      <c r="AH167" s="53" t="e">
        <f>AH173</f>
        <v>#DIV/0!</v>
      </c>
      <c r="AI167" s="51" t="e">
        <f t="shared" si="212"/>
        <v>#DIV/0!</v>
      </c>
      <c r="AJ167" s="54" t="e">
        <f t="shared" si="213"/>
        <v>#DIV/0!</v>
      </c>
      <c r="AK167" s="55" t="e">
        <f>AJ167/AJ173</f>
        <v>#DIV/0!</v>
      </c>
      <c r="AL167" s="56" t="e">
        <f t="shared" si="214"/>
        <v>#DIV/0!</v>
      </c>
      <c r="AM167" s="56" t="e">
        <f t="shared" si="215"/>
        <v>#DIV/0!</v>
      </c>
      <c r="AN167" s="48" t="e">
        <f t="shared" si="216"/>
        <v>#DIV/0!</v>
      </c>
      <c r="AO167" s="57" t="e">
        <f t="shared" si="217"/>
        <v>#DIV/0!</v>
      </c>
      <c r="AP167" s="48" t="e">
        <f t="shared" si="218"/>
        <v>#DIV/0!</v>
      </c>
      <c r="AQ167" s="45">
        <f t="shared" si="219"/>
        <v>1.9599639845400536</v>
      </c>
      <c r="AR167" s="46" t="e">
        <f t="shared" si="220"/>
        <v>#DIV/0!</v>
      </c>
      <c r="AS167" s="46" t="e">
        <f t="shared" si="221"/>
        <v>#DIV/0!</v>
      </c>
      <c r="AT167" s="58" t="e">
        <f t="shared" si="222"/>
        <v>#DIV/0!</v>
      </c>
      <c r="AU167" s="58" t="e">
        <f t="shared" si="222"/>
        <v>#DIV/0!</v>
      </c>
      <c r="AV167" s="22"/>
      <c r="AX167" s="59"/>
      <c r="AY167" s="59">
        <v>1</v>
      </c>
      <c r="AZ167" s="60"/>
      <c r="BA167" s="60"/>
      <c r="BC167" s="33"/>
      <c r="BD167" s="33"/>
      <c r="BE167" s="5"/>
      <c r="BF167" s="5"/>
      <c r="BG167" s="5"/>
      <c r="BH167" s="5"/>
      <c r="BI167" s="5"/>
      <c r="BJ167" s="5"/>
      <c r="BK167" s="5"/>
      <c r="BL167" s="5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</row>
    <row r="168" spans="2:75">
      <c r="B168" s="34" t="s">
        <v>73</v>
      </c>
      <c r="C168" s="35"/>
      <c r="D168" s="36">
        <f t="shared" si="196"/>
        <v>0</v>
      </c>
      <c r="E168" s="37"/>
      <c r="F168" s="35"/>
      <c r="G168" s="36">
        <f t="shared" si="197"/>
        <v>0</v>
      </c>
      <c r="H168" s="37"/>
      <c r="I168" s="38"/>
      <c r="K168" s="39" t="e">
        <f t="shared" si="198"/>
        <v>#DIV/0!</v>
      </c>
      <c r="L168" s="40" t="e">
        <f t="shared" si="199"/>
        <v>#DIV/0!</v>
      </c>
      <c r="M168" s="41" t="e">
        <f t="shared" si="200"/>
        <v>#DIV/0!</v>
      </c>
      <c r="N168" s="42" t="e">
        <f t="shared" si="201"/>
        <v>#DIV/0!</v>
      </c>
      <c r="O168" s="42" t="e">
        <f t="shared" si="202"/>
        <v>#DIV/0!</v>
      </c>
      <c r="P168" s="42" t="e">
        <f t="shared" si="203"/>
        <v>#DIV/0!</v>
      </c>
      <c r="Q168" s="116" t="e">
        <f t="shared" si="204"/>
        <v>#DIV/0!</v>
      </c>
      <c r="R168" s="44" t="e">
        <f t="shared" si="205"/>
        <v>#DIV/0!</v>
      </c>
      <c r="S168" s="45">
        <f t="shared" si="206"/>
        <v>1.9599639845400536</v>
      </c>
      <c r="T168" s="46" t="e">
        <f t="shared" si="207"/>
        <v>#DIV/0!</v>
      </c>
      <c r="U168" s="46" t="e">
        <f t="shared" si="208"/>
        <v>#DIV/0!</v>
      </c>
      <c r="V168" s="47" t="e">
        <f t="shared" si="209"/>
        <v>#DIV/0!</v>
      </c>
      <c r="W168" s="48" t="e">
        <f t="shared" si="209"/>
        <v>#DIV/0!</v>
      </c>
      <c r="X168" s="49"/>
      <c r="Z168" s="50" t="e">
        <f>(N168-P173)^2</f>
        <v>#DIV/0!</v>
      </c>
      <c r="AA168" s="51" t="e">
        <f t="shared" si="210"/>
        <v>#DIV/0!</v>
      </c>
      <c r="AB168" s="5">
        <v>1</v>
      </c>
      <c r="AC168" s="33"/>
      <c r="AD168" s="33"/>
      <c r="AE168" s="41" t="e">
        <f t="shared" si="211"/>
        <v>#DIV/0!</v>
      </c>
      <c r="AF168" s="52"/>
      <c r="AG168" s="53" t="e">
        <f>AG173</f>
        <v>#DIV/0!</v>
      </c>
      <c r="AH168" s="53" t="e">
        <f>AH173</f>
        <v>#DIV/0!</v>
      </c>
      <c r="AI168" s="51" t="e">
        <f t="shared" si="212"/>
        <v>#DIV/0!</v>
      </c>
      <c r="AJ168" s="54" t="e">
        <f t="shared" si="213"/>
        <v>#DIV/0!</v>
      </c>
      <c r="AK168" s="55" t="e">
        <f>AJ168/AJ173</f>
        <v>#DIV/0!</v>
      </c>
      <c r="AL168" s="56" t="e">
        <f t="shared" si="214"/>
        <v>#DIV/0!</v>
      </c>
      <c r="AM168" s="56" t="e">
        <f t="shared" si="215"/>
        <v>#DIV/0!</v>
      </c>
      <c r="AN168" s="48" t="e">
        <f t="shared" si="216"/>
        <v>#DIV/0!</v>
      </c>
      <c r="AO168" s="57" t="e">
        <f t="shared" si="217"/>
        <v>#DIV/0!</v>
      </c>
      <c r="AP168" s="48" t="e">
        <f t="shared" si="218"/>
        <v>#DIV/0!</v>
      </c>
      <c r="AQ168" s="45">
        <f t="shared" si="219"/>
        <v>1.9599639845400536</v>
      </c>
      <c r="AR168" s="46" t="e">
        <f t="shared" si="220"/>
        <v>#DIV/0!</v>
      </c>
      <c r="AS168" s="46" t="e">
        <f t="shared" si="221"/>
        <v>#DIV/0!</v>
      </c>
      <c r="AT168" s="58" t="e">
        <f t="shared" si="222"/>
        <v>#DIV/0!</v>
      </c>
      <c r="AU168" s="58" t="e">
        <f t="shared" si="222"/>
        <v>#DIV/0!</v>
      </c>
      <c r="AV168" s="22"/>
      <c r="AX168" s="59"/>
      <c r="AY168" s="59">
        <v>1</v>
      </c>
      <c r="AZ168" s="60"/>
      <c r="BA168" s="60"/>
      <c r="BC168" s="33"/>
      <c r="BD168" s="33"/>
      <c r="BE168" s="5"/>
      <c r="BF168" s="5"/>
      <c r="BG168" s="5"/>
      <c r="BH168" s="5"/>
      <c r="BI168" s="5"/>
      <c r="BJ168" s="5"/>
      <c r="BK168" s="5"/>
      <c r="BL168" s="5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</row>
    <row r="169" spans="2:75">
      <c r="B169" s="34" t="s">
        <v>74</v>
      </c>
      <c r="C169" s="35"/>
      <c r="D169" s="36">
        <f t="shared" si="196"/>
        <v>0</v>
      </c>
      <c r="E169" s="37"/>
      <c r="F169" s="35"/>
      <c r="G169" s="36">
        <f t="shared" si="197"/>
        <v>0</v>
      </c>
      <c r="H169" s="37"/>
      <c r="I169" s="38"/>
      <c r="K169" s="39" t="e">
        <f t="shared" si="198"/>
        <v>#DIV/0!</v>
      </c>
      <c r="L169" s="40" t="e">
        <f t="shared" si="199"/>
        <v>#DIV/0!</v>
      </c>
      <c r="M169" s="41" t="e">
        <f t="shared" si="200"/>
        <v>#DIV/0!</v>
      </c>
      <c r="N169" s="42" t="e">
        <f t="shared" si="201"/>
        <v>#DIV/0!</v>
      </c>
      <c r="O169" s="42" t="e">
        <f t="shared" si="202"/>
        <v>#DIV/0!</v>
      </c>
      <c r="P169" s="42" t="e">
        <f t="shared" si="203"/>
        <v>#DIV/0!</v>
      </c>
      <c r="Q169" s="116" t="e">
        <f t="shared" si="204"/>
        <v>#DIV/0!</v>
      </c>
      <c r="R169" s="44" t="e">
        <f t="shared" si="205"/>
        <v>#DIV/0!</v>
      </c>
      <c r="S169" s="45">
        <f t="shared" si="206"/>
        <v>1.9599639845400536</v>
      </c>
      <c r="T169" s="46" t="e">
        <f t="shared" si="207"/>
        <v>#DIV/0!</v>
      </c>
      <c r="U169" s="46" t="e">
        <f t="shared" si="208"/>
        <v>#DIV/0!</v>
      </c>
      <c r="V169" s="47" t="e">
        <f t="shared" si="209"/>
        <v>#DIV/0!</v>
      </c>
      <c r="W169" s="48" t="e">
        <f t="shared" si="209"/>
        <v>#DIV/0!</v>
      </c>
      <c r="X169" s="49"/>
      <c r="Z169" s="50" t="e">
        <f>(N169-P173)^2</f>
        <v>#DIV/0!</v>
      </c>
      <c r="AA169" s="51" t="e">
        <f t="shared" si="210"/>
        <v>#DIV/0!</v>
      </c>
      <c r="AB169" s="5">
        <v>1</v>
      </c>
      <c r="AC169" s="33"/>
      <c r="AD169" s="33"/>
      <c r="AE169" s="41" t="e">
        <f t="shared" si="211"/>
        <v>#DIV/0!</v>
      </c>
      <c r="AF169" s="52"/>
      <c r="AG169" s="53" t="e">
        <f>AG173</f>
        <v>#DIV/0!</v>
      </c>
      <c r="AH169" s="53" t="e">
        <f>AH173</f>
        <v>#DIV/0!</v>
      </c>
      <c r="AI169" s="51" t="e">
        <f t="shared" si="212"/>
        <v>#DIV/0!</v>
      </c>
      <c r="AJ169" s="54" t="e">
        <f t="shared" si="213"/>
        <v>#DIV/0!</v>
      </c>
      <c r="AK169" s="55" t="e">
        <f>AJ169/AJ173</f>
        <v>#DIV/0!</v>
      </c>
      <c r="AL169" s="56" t="e">
        <f t="shared" si="214"/>
        <v>#DIV/0!</v>
      </c>
      <c r="AM169" s="56" t="e">
        <f t="shared" si="215"/>
        <v>#DIV/0!</v>
      </c>
      <c r="AN169" s="48" t="e">
        <f t="shared" si="216"/>
        <v>#DIV/0!</v>
      </c>
      <c r="AO169" s="57" t="e">
        <f t="shared" si="217"/>
        <v>#DIV/0!</v>
      </c>
      <c r="AP169" s="48" t="e">
        <f t="shared" si="218"/>
        <v>#DIV/0!</v>
      </c>
      <c r="AQ169" s="45">
        <f t="shared" si="219"/>
        <v>1.9599639845400536</v>
      </c>
      <c r="AR169" s="46" t="e">
        <f t="shared" si="220"/>
        <v>#DIV/0!</v>
      </c>
      <c r="AS169" s="46" t="e">
        <f t="shared" si="221"/>
        <v>#DIV/0!</v>
      </c>
      <c r="AT169" s="58" t="e">
        <f t="shared" si="222"/>
        <v>#DIV/0!</v>
      </c>
      <c r="AU169" s="58" t="e">
        <f t="shared" si="222"/>
        <v>#DIV/0!</v>
      </c>
      <c r="AV169" s="22"/>
      <c r="AX169" s="59"/>
      <c r="AY169" s="59">
        <v>1</v>
      </c>
      <c r="AZ169" s="60"/>
      <c r="BA169" s="60"/>
      <c r="BC169" s="33"/>
      <c r="BD169" s="33"/>
      <c r="BE169" s="5"/>
      <c r="BF169" s="5"/>
      <c r="BG169" s="5"/>
      <c r="BH169" s="5"/>
      <c r="BI169" s="5"/>
      <c r="BJ169" s="5"/>
      <c r="BK169" s="5"/>
      <c r="BL169" s="5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</row>
    <row r="170" spans="2:75">
      <c r="B170" s="34" t="s">
        <v>75</v>
      </c>
      <c r="C170" s="35"/>
      <c r="D170" s="36">
        <f t="shared" si="196"/>
        <v>0</v>
      </c>
      <c r="E170" s="37"/>
      <c r="F170" s="35"/>
      <c r="G170" s="36">
        <f t="shared" si="197"/>
        <v>0</v>
      </c>
      <c r="H170" s="37"/>
      <c r="I170" s="38"/>
      <c r="K170" s="39" t="e">
        <f t="shared" si="198"/>
        <v>#DIV/0!</v>
      </c>
      <c r="L170" s="40" t="e">
        <f t="shared" si="199"/>
        <v>#DIV/0!</v>
      </c>
      <c r="M170" s="41" t="e">
        <f t="shared" si="200"/>
        <v>#DIV/0!</v>
      </c>
      <c r="N170" s="42" t="e">
        <f t="shared" si="201"/>
        <v>#DIV/0!</v>
      </c>
      <c r="O170" s="42" t="e">
        <f t="shared" si="202"/>
        <v>#DIV/0!</v>
      </c>
      <c r="P170" s="42" t="e">
        <f t="shared" si="203"/>
        <v>#DIV/0!</v>
      </c>
      <c r="Q170" s="116" t="e">
        <f t="shared" si="204"/>
        <v>#DIV/0!</v>
      </c>
      <c r="R170" s="44" t="e">
        <f t="shared" si="205"/>
        <v>#DIV/0!</v>
      </c>
      <c r="S170" s="45">
        <f t="shared" si="206"/>
        <v>1.9599639845400536</v>
      </c>
      <c r="T170" s="46" t="e">
        <f t="shared" si="207"/>
        <v>#DIV/0!</v>
      </c>
      <c r="U170" s="46" t="e">
        <f t="shared" si="208"/>
        <v>#DIV/0!</v>
      </c>
      <c r="V170" s="47" t="e">
        <f t="shared" si="209"/>
        <v>#DIV/0!</v>
      </c>
      <c r="W170" s="48" t="e">
        <f t="shared" si="209"/>
        <v>#DIV/0!</v>
      </c>
      <c r="X170" s="49"/>
      <c r="Z170" s="50" t="e">
        <f>(N170-P173)^2</f>
        <v>#DIV/0!</v>
      </c>
      <c r="AA170" s="51" t="e">
        <f t="shared" si="210"/>
        <v>#DIV/0!</v>
      </c>
      <c r="AB170" s="5">
        <v>1</v>
      </c>
      <c r="AC170" s="33"/>
      <c r="AD170" s="33"/>
      <c r="AE170" s="41" t="e">
        <f t="shared" si="211"/>
        <v>#DIV/0!</v>
      </c>
      <c r="AF170" s="52"/>
      <c r="AG170" s="53" t="e">
        <f>AG173</f>
        <v>#DIV/0!</v>
      </c>
      <c r="AH170" s="53" t="e">
        <f>AH173</f>
        <v>#DIV/0!</v>
      </c>
      <c r="AI170" s="51" t="e">
        <f t="shared" si="212"/>
        <v>#DIV/0!</v>
      </c>
      <c r="AJ170" s="54" t="e">
        <f t="shared" si="213"/>
        <v>#DIV/0!</v>
      </c>
      <c r="AK170" s="55" t="e">
        <f>AJ170/AJ173</f>
        <v>#DIV/0!</v>
      </c>
      <c r="AL170" s="56" t="e">
        <f t="shared" si="214"/>
        <v>#DIV/0!</v>
      </c>
      <c r="AM170" s="56" t="e">
        <f t="shared" si="215"/>
        <v>#DIV/0!</v>
      </c>
      <c r="AN170" s="48" t="e">
        <f t="shared" si="216"/>
        <v>#DIV/0!</v>
      </c>
      <c r="AO170" s="57" t="e">
        <f t="shared" si="217"/>
        <v>#DIV/0!</v>
      </c>
      <c r="AP170" s="48" t="e">
        <f t="shared" si="218"/>
        <v>#DIV/0!</v>
      </c>
      <c r="AQ170" s="45">
        <f t="shared" si="219"/>
        <v>1.9599639845400536</v>
      </c>
      <c r="AR170" s="46" t="e">
        <f t="shared" si="220"/>
        <v>#DIV/0!</v>
      </c>
      <c r="AS170" s="46" t="e">
        <f t="shared" si="221"/>
        <v>#DIV/0!</v>
      </c>
      <c r="AT170" s="58" t="e">
        <f t="shared" si="222"/>
        <v>#DIV/0!</v>
      </c>
      <c r="AU170" s="58" t="e">
        <f t="shared" si="222"/>
        <v>#DIV/0!</v>
      </c>
      <c r="AV170" s="22"/>
      <c r="AX170" s="59"/>
      <c r="AY170" s="59">
        <v>1</v>
      </c>
      <c r="AZ170" s="60"/>
      <c r="BA170" s="60"/>
      <c r="BC170" s="33"/>
      <c r="BD170" s="33"/>
      <c r="BE170" s="5"/>
      <c r="BF170" s="5"/>
      <c r="BG170" s="5"/>
      <c r="BH170" s="5"/>
      <c r="BI170" s="5"/>
      <c r="BJ170" s="5"/>
      <c r="BK170" s="5"/>
      <c r="BL170" s="5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</row>
    <row r="171" spans="2:75">
      <c r="B171" s="34" t="s">
        <v>76</v>
      </c>
      <c r="C171" s="35"/>
      <c r="D171" s="36">
        <f t="shared" si="196"/>
        <v>0</v>
      </c>
      <c r="E171" s="37"/>
      <c r="F171" s="35"/>
      <c r="G171" s="36">
        <f t="shared" si="197"/>
        <v>0</v>
      </c>
      <c r="H171" s="37"/>
      <c r="I171" s="38"/>
      <c r="K171" s="39" t="e">
        <f t="shared" si="198"/>
        <v>#DIV/0!</v>
      </c>
      <c r="L171" s="40" t="e">
        <f t="shared" si="199"/>
        <v>#DIV/0!</v>
      </c>
      <c r="M171" s="41" t="e">
        <f t="shared" si="200"/>
        <v>#DIV/0!</v>
      </c>
      <c r="N171" s="42" t="e">
        <f t="shared" si="201"/>
        <v>#DIV/0!</v>
      </c>
      <c r="O171" s="42" t="e">
        <f t="shared" si="202"/>
        <v>#DIV/0!</v>
      </c>
      <c r="P171" s="42" t="e">
        <f t="shared" si="203"/>
        <v>#DIV/0!</v>
      </c>
      <c r="Q171" s="116" t="e">
        <f t="shared" si="204"/>
        <v>#DIV/0!</v>
      </c>
      <c r="R171" s="44" t="e">
        <f t="shared" si="205"/>
        <v>#DIV/0!</v>
      </c>
      <c r="S171" s="45">
        <f t="shared" si="206"/>
        <v>1.9599639845400536</v>
      </c>
      <c r="T171" s="46" t="e">
        <f t="shared" si="207"/>
        <v>#DIV/0!</v>
      </c>
      <c r="U171" s="46" t="e">
        <f t="shared" si="208"/>
        <v>#DIV/0!</v>
      </c>
      <c r="V171" s="47" t="e">
        <f t="shared" si="209"/>
        <v>#DIV/0!</v>
      </c>
      <c r="W171" s="48" t="e">
        <f t="shared" si="209"/>
        <v>#DIV/0!</v>
      </c>
      <c r="X171" s="49"/>
      <c r="Z171" s="50" t="e">
        <f>(N171-P173)^2</f>
        <v>#DIV/0!</v>
      </c>
      <c r="AA171" s="51" t="e">
        <f t="shared" si="210"/>
        <v>#DIV/0!</v>
      </c>
      <c r="AB171" s="5">
        <v>1</v>
      </c>
      <c r="AC171" s="33"/>
      <c r="AD171" s="33"/>
      <c r="AE171" s="41" t="e">
        <f t="shared" si="211"/>
        <v>#DIV/0!</v>
      </c>
      <c r="AF171" s="52"/>
      <c r="AG171" s="53" t="e">
        <f>AG173</f>
        <v>#DIV/0!</v>
      </c>
      <c r="AH171" s="53" t="e">
        <f>AH173</f>
        <v>#DIV/0!</v>
      </c>
      <c r="AI171" s="51" t="e">
        <f t="shared" si="212"/>
        <v>#DIV/0!</v>
      </c>
      <c r="AJ171" s="54" t="e">
        <f t="shared" si="213"/>
        <v>#DIV/0!</v>
      </c>
      <c r="AK171" s="55" t="e">
        <f>AJ171/AJ173</f>
        <v>#DIV/0!</v>
      </c>
      <c r="AL171" s="56" t="e">
        <f t="shared" si="214"/>
        <v>#DIV/0!</v>
      </c>
      <c r="AM171" s="56" t="e">
        <f t="shared" si="215"/>
        <v>#DIV/0!</v>
      </c>
      <c r="AN171" s="48" t="e">
        <f t="shared" si="216"/>
        <v>#DIV/0!</v>
      </c>
      <c r="AO171" s="57" t="e">
        <f t="shared" si="217"/>
        <v>#DIV/0!</v>
      </c>
      <c r="AP171" s="48" t="e">
        <f t="shared" si="218"/>
        <v>#DIV/0!</v>
      </c>
      <c r="AQ171" s="45">
        <f t="shared" si="219"/>
        <v>1.9599639845400536</v>
      </c>
      <c r="AR171" s="46" t="e">
        <f t="shared" si="220"/>
        <v>#DIV/0!</v>
      </c>
      <c r="AS171" s="46" t="e">
        <f t="shared" si="221"/>
        <v>#DIV/0!</v>
      </c>
      <c r="AT171" s="58" t="e">
        <f t="shared" si="222"/>
        <v>#DIV/0!</v>
      </c>
      <c r="AU171" s="58" t="e">
        <f t="shared" si="222"/>
        <v>#DIV/0!</v>
      </c>
      <c r="AV171" s="22"/>
      <c r="AX171" s="59"/>
      <c r="AY171" s="59">
        <v>1</v>
      </c>
      <c r="AZ171" s="60"/>
      <c r="BA171" s="60"/>
      <c r="BC171" s="33"/>
      <c r="BD171" s="33"/>
      <c r="BE171" s="5"/>
      <c r="BF171" s="5"/>
      <c r="BG171" s="5"/>
      <c r="BH171" s="5"/>
      <c r="BI171" s="5"/>
      <c r="BJ171" s="5"/>
      <c r="BK171" s="5"/>
      <c r="BL171" s="5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</row>
    <row r="172" spans="2:75">
      <c r="B172" s="34" t="s">
        <v>77</v>
      </c>
      <c r="C172" s="35"/>
      <c r="D172" s="36">
        <f t="shared" si="196"/>
        <v>0</v>
      </c>
      <c r="E172" s="37"/>
      <c r="F172" s="35"/>
      <c r="G172" s="36">
        <f t="shared" si="197"/>
        <v>0</v>
      </c>
      <c r="H172" s="37"/>
      <c r="I172" s="38"/>
      <c r="K172" s="39" t="e">
        <f t="shared" si="198"/>
        <v>#DIV/0!</v>
      </c>
      <c r="L172" s="40" t="e">
        <f>(D172/(C172*E172)+(G172/(F172*H172)))</f>
        <v>#DIV/0!</v>
      </c>
      <c r="M172" s="41" t="e">
        <f t="shared" si="200"/>
        <v>#DIV/0!</v>
      </c>
      <c r="N172" s="42" t="e">
        <f t="shared" si="201"/>
        <v>#DIV/0!</v>
      </c>
      <c r="O172" s="42" t="e">
        <f t="shared" si="202"/>
        <v>#DIV/0!</v>
      </c>
      <c r="P172" s="42" t="e">
        <f t="shared" si="203"/>
        <v>#DIV/0!</v>
      </c>
      <c r="Q172" s="116" t="e">
        <f t="shared" si="204"/>
        <v>#DIV/0!</v>
      </c>
      <c r="R172" s="44" t="e">
        <f t="shared" si="205"/>
        <v>#DIV/0!</v>
      </c>
      <c r="S172" s="45">
        <f t="shared" si="206"/>
        <v>1.9599639845400536</v>
      </c>
      <c r="T172" s="46" t="e">
        <f t="shared" si="207"/>
        <v>#DIV/0!</v>
      </c>
      <c r="U172" s="46" t="e">
        <f t="shared" si="208"/>
        <v>#DIV/0!</v>
      </c>
      <c r="V172" s="47" t="e">
        <f t="shared" si="209"/>
        <v>#DIV/0!</v>
      </c>
      <c r="W172" s="48" t="e">
        <f t="shared" si="209"/>
        <v>#DIV/0!</v>
      </c>
      <c r="X172" s="49"/>
      <c r="Z172" s="50" t="e">
        <f>(N172-P173)^2</f>
        <v>#DIV/0!</v>
      </c>
      <c r="AA172" s="51" t="e">
        <f t="shared" si="210"/>
        <v>#DIV/0!</v>
      </c>
      <c r="AB172" s="5">
        <v>1</v>
      </c>
      <c r="AC172" s="33"/>
      <c r="AD172" s="33"/>
      <c r="AE172" s="41" t="e">
        <f t="shared" si="211"/>
        <v>#DIV/0!</v>
      </c>
      <c r="AF172" s="52"/>
      <c r="AG172" s="53" t="e">
        <f>AG173</f>
        <v>#DIV/0!</v>
      </c>
      <c r="AH172" s="53" t="e">
        <f>AH173</f>
        <v>#DIV/0!</v>
      </c>
      <c r="AI172" s="51" t="e">
        <f t="shared" si="212"/>
        <v>#DIV/0!</v>
      </c>
      <c r="AJ172" s="54" t="e">
        <f t="shared" si="213"/>
        <v>#DIV/0!</v>
      </c>
      <c r="AK172" s="55" t="e">
        <f>AJ172/AJ173</f>
        <v>#DIV/0!</v>
      </c>
      <c r="AL172" s="56" t="e">
        <f t="shared" si="214"/>
        <v>#DIV/0!</v>
      </c>
      <c r="AM172" s="56" t="e">
        <f t="shared" si="215"/>
        <v>#DIV/0!</v>
      </c>
      <c r="AN172" s="48" t="e">
        <f t="shared" si="216"/>
        <v>#DIV/0!</v>
      </c>
      <c r="AO172" s="57" t="e">
        <f t="shared" si="217"/>
        <v>#DIV/0!</v>
      </c>
      <c r="AP172" s="48" t="e">
        <f t="shared" si="218"/>
        <v>#DIV/0!</v>
      </c>
      <c r="AQ172" s="45">
        <f t="shared" si="219"/>
        <v>1.9599639845400536</v>
      </c>
      <c r="AR172" s="46" t="e">
        <f t="shared" si="220"/>
        <v>#DIV/0!</v>
      </c>
      <c r="AS172" s="46" t="e">
        <f t="shared" si="221"/>
        <v>#DIV/0!</v>
      </c>
      <c r="AT172" s="58" t="e">
        <f t="shared" si="222"/>
        <v>#DIV/0!</v>
      </c>
      <c r="AU172" s="58" t="e">
        <f t="shared" si="222"/>
        <v>#DIV/0!</v>
      </c>
      <c r="AV172" s="22"/>
      <c r="AX172" s="59"/>
      <c r="AY172" s="59">
        <v>1</v>
      </c>
      <c r="AZ172" s="60"/>
      <c r="BA172" s="60"/>
      <c r="BC172" s="33"/>
      <c r="BD172" s="33"/>
      <c r="BE172" s="5"/>
      <c r="BF172" s="5"/>
      <c r="BG172" s="5"/>
      <c r="BH172" s="5"/>
      <c r="BI172" s="5"/>
      <c r="BJ172" s="5"/>
      <c r="BK172" s="5"/>
      <c r="BL172" s="5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</row>
    <row r="173" spans="2:75">
      <c r="B173" s="61">
        <f>COUNT(D162:D172)</f>
        <v>11</v>
      </c>
      <c r="C173" s="62">
        <f t="shared" ref="C173:H173" si="223">SUM(C162:C172)</f>
        <v>0</v>
      </c>
      <c r="D173" s="62">
        <f t="shared" si="223"/>
        <v>0</v>
      </c>
      <c r="E173" s="62">
        <f t="shared" si="223"/>
        <v>0</v>
      </c>
      <c r="F173" s="62">
        <f t="shared" si="223"/>
        <v>0</v>
      </c>
      <c r="G173" s="62">
        <f t="shared" si="223"/>
        <v>0</v>
      </c>
      <c r="H173" s="62">
        <f t="shared" si="223"/>
        <v>0</v>
      </c>
      <c r="I173" s="63"/>
      <c r="K173" s="64"/>
      <c r="L173" s="118"/>
      <c r="M173" s="66" t="e">
        <f>SUM(M162:M172)</f>
        <v>#DIV/0!</v>
      </c>
      <c r="N173" s="67"/>
      <c r="O173" s="68" t="e">
        <f>SUM(O162:O172)</f>
        <v>#DIV/0!</v>
      </c>
      <c r="P173" s="69" t="e">
        <f>O173/M173</f>
        <v>#DIV/0!</v>
      </c>
      <c r="Q173" s="538" t="e">
        <f>EXP(P173)</f>
        <v>#DIV/0!</v>
      </c>
      <c r="R173" s="538" t="e">
        <f>SQRT(1/M173)</f>
        <v>#DIV/0!</v>
      </c>
      <c r="S173" s="539">
        <f t="shared" si="206"/>
        <v>1.9599639845400536</v>
      </c>
      <c r="T173" s="540" t="e">
        <f>P173-(R173*S173)</f>
        <v>#DIV/0!</v>
      </c>
      <c r="U173" s="540" t="e">
        <f>P173+(R173*S173)</f>
        <v>#DIV/0!</v>
      </c>
      <c r="V173" s="541" t="e">
        <f>EXP(T173)</f>
        <v>#DIV/0!</v>
      </c>
      <c r="W173" s="542" t="e">
        <f>EXP(U173)</f>
        <v>#DIV/0!</v>
      </c>
      <c r="X173" s="71"/>
      <c r="Y173" s="71"/>
      <c r="Z173" s="72"/>
      <c r="AA173" s="73" t="e">
        <f>SUM(AA162:AA172)</f>
        <v>#DIV/0!</v>
      </c>
      <c r="AB173" s="74">
        <f>SUM(AB162:AB172)</f>
        <v>11</v>
      </c>
      <c r="AC173" s="75" t="e">
        <f>AA173-(AB173-1)</f>
        <v>#DIV/0!</v>
      </c>
      <c r="AD173" s="66" t="e">
        <f>M173</f>
        <v>#DIV/0!</v>
      </c>
      <c r="AE173" s="66" t="e">
        <f>SUM(AE162:AE172)</f>
        <v>#DIV/0!</v>
      </c>
      <c r="AF173" s="76" t="e">
        <f>AE173/AD173</f>
        <v>#DIV/0!</v>
      </c>
      <c r="AG173" s="77" t="e">
        <f>AC173/(AD173-AF173)</f>
        <v>#DIV/0!</v>
      </c>
      <c r="AH173" s="77" t="e">
        <f>IF(AA173&lt;AB173-1,"0",AG173)</f>
        <v>#DIV/0!</v>
      </c>
      <c r="AI173" s="72"/>
      <c r="AJ173" s="66" t="e">
        <f>SUM(AJ162:AJ172)</f>
        <v>#DIV/0!</v>
      </c>
      <c r="AK173" s="78" t="e">
        <f>SUM(AK162:AK172)</f>
        <v>#DIV/0!</v>
      </c>
      <c r="AL173" s="75" t="e">
        <f>SUM(AL162:AL172)</f>
        <v>#DIV/0!</v>
      </c>
      <c r="AM173" s="75" t="e">
        <f>AL173/AJ173</f>
        <v>#DIV/0!</v>
      </c>
      <c r="AN173" s="543" t="e">
        <f>EXP(AM173)</f>
        <v>#DIV/0!</v>
      </c>
      <c r="AO173" s="79" t="e">
        <f>1/AJ173</f>
        <v>#DIV/0!</v>
      </c>
      <c r="AP173" s="80" t="e">
        <f>SQRT(AO173)</f>
        <v>#DIV/0!</v>
      </c>
      <c r="AQ173" s="45">
        <f t="shared" si="219"/>
        <v>1.9599639845400536</v>
      </c>
      <c r="AR173" s="70" t="e">
        <f>AM173-(AQ173*AP173)</f>
        <v>#DIV/0!</v>
      </c>
      <c r="AS173" s="70" t="e">
        <f>AM173+(1.96*AP173)</f>
        <v>#DIV/0!</v>
      </c>
      <c r="AT173" s="544" t="e">
        <f>EXP(AR173)</f>
        <v>#DIV/0!</v>
      </c>
      <c r="AU173" s="544" t="e">
        <f>EXP(AS173)</f>
        <v>#DIV/0!</v>
      </c>
      <c r="AV173" s="81"/>
      <c r="AW173" s="82"/>
      <c r="AX173" s="83" t="e">
        <f>AA173</f>
        <v>#DIV/0!</v>
      </c>
      <c r="AY173" s="61">
        <f>SUM(AY162:AY172)</f>
        <v>11</v>
      </c>
      <c r="AZ173" s="84" t="e">
        <f>(AX173-(AY173-1))/AX173</f>
        <v>#DIV/0!</v>
      </c>
      <c r="BA173" s="85" t="e">
        <f>IF(AA173&lt;AB173-1,"0%",AZ173)</f>
        <v>#DIV/0!</v>
      </c>
      <c r="BB173" s="82"/>
      <c r="BC173" s="68" t="e">
        <f>AX173/(AY173-1)</f>
        <v>#DIV/0!</v>
      </c>
      <c r="BD173" s="86" t="e">
        <f>LN(BC173)</f>
        <v>#DIV/0!</v>
      </c>
      <c r="BE173" s="68" t="e">
        <f>LN(AX173)</f>
        <v>#DIV/0!</v>
      </c>
      <c r="BF173" s="68">
        <f>LN(AY173-1)</f>
        <v>2.3025850929940459</v>
      </c>
      <c r="BG173" s="68" t="e">
        <f>SQRT(2*AX173)</f>
        <v>#DIV/0!</v>
      </c>
      <c r="BH173" s="68">
        <f>SQRT(2*AY173-3)</f>
        <v>4.358898943540674</v>
      </c>
      <c r="BI173" s="68">
        <f>2*(AY173-2)</f>
        <v>18</v>
      </c>
      <c r="BJ173" s="68">
        <f>3*(AY173-2)^2</f>
        <v>243</v>
      </c>
      <c r="BK173" s="68">
        <f>1/BI173</f>
        <v>5.5555555555555552E-2</v>
      </c>
      <c r="BL173" s="87">
        <f>1/BJ173</f>
        <v>4.11522633744856E-3</v>
      </c>
      <c r="BM173" s="87">
        <f>SQRT(BK173*(1-BL173))</f>
        <v>0.23521677633651419</v>
      </c>
      <c r="BN173" s="88" t="e">
        <f>0.5*(BE173-BF173)/(BG173-BH173)</f>
        <v>#DIV/0!</v>
      </c>
      <c r="BO173" s="88" t="e">
        <f>IF(AA173&lt;=AB173,BM173,BN173)</f>
        <v>#DIV/0!</v>
      </c>
      <c r="BP173" s="75" t="e">
        <f>BD173-(1.96*BO173)</f>
        <v>#DIV/0!</v>
      </c>
      <c r="BQ173" s="75" t="e">
        <f>BD173+(1.96*BO173)</f>
        <v>#DIV/0!</v>
      </c>
      <c r="BR173" s="75"/>
      <c r="BS173" s="86" t="e">
        <f>EXP(BP173)</f>
        <v>#DIV/0!</v>
      </c>
      <c r="BT173" s="86" t="e">
        <f>EXP(BQ173)</f>
        <v>#DIV/0!</v>
      </c>
      <c r="BU173" s="89" t="e">
        <f>BA173</f>
        <v>#DIV/0!</v>
      </c>
      <c r="BV173" s="89" t="e">
        <f>(BS173-1)/BS173</f>
        <v>#DIV/0!</v>
      </c>
      <c r="BW173" s="89" t="e">
        <f>(BT173-1)/BT173</f>
        <v>#DIV/0!</v>
      </c>
    </row>
    <row r="174" spans="2:75" ht="13.5" thickBot="1">
      <c r="C174" s="90"/>
      <c r="D174" s="90"/>
      <c r="E174" s="90"/>
      <c r="F174" s="90"/>
      <c r="G174" s="90"/>
      <c r="H174" s="90"/>
      <c r="I174" s="91"/>
      <c r="R174" s="92"/>
      <c r="S174" s="92"/>
      <c r="T174" s="92"/>
      <c r="U174" s="92"/>
      <c r="V174" s="92"/>
      <c r="W174" s="92"/>
      <c r="X174" s="92"/>
      <c r="AB174" s="93"/>
      <c r="AC174" s="94"/>
      <c r="AD174" s="95"/>
      <c r="AE174" s="94"/>
      <c r="AF174" s="96"/>
      <c r="AG174" s="96"/>
      <c r="AH174" s="96"/>
      <c r="AI174" s="96"/>
      <c r="AT174" s="97"/>
      <c r="AU174" s="97"/>
      <c r="AV174" s="97"/>
      <c r="AX174" s="8" t="s">
        <v>85</v>
      </c>
      <c r="BG174" s="14"/>
      <c r="BN174" s="94" t="s">
        <v>86</v>
      </c>
      <c r="BT174" s="98" t="s">
        <v>87</v>
      </c>
      <c r="BU174" s="545" t="e">
        <f>BU173</f>
        <v>#DIV/0!</v>
      </c>
      <c r="BV174" s="545" t="e">
        <f>IF(BV173&lt;0,"0%",BV173)</f>
        <v>#DIV/0!</v>
      </c>
      <c r="BW174" s="546" t="e">
        <f>IF(BW173&lt;0,"0%",BW173)</f>
        <v>#DIV/0!</v>
      </c>
    </row>
    <row r="175" spans="2:75" ht="26.5" thickBot="1">
      <c r="B175" s="8"/>
      <c r="C175" s="99"/>
      <c r="D175" s="99"/>
      <c r="E175" s="99"/>
      <c r="F175" s="99"/>
      <c r="G175" s="99"/>
      <c r="H175" s="99"/>
      <c r="I175" s="100"/>
      <c r="J175" s="8"/>
      <c r="K175" s="8"/>
      <c r="R175" s="101"/>
      <c r="S175" s="101"/>
      <c r="T175" s="101"/>
      <c r="U175" s="101"/>
      <c r="V175" s="101"/>
      <c r="W175" s="101"/>
      <c r="X175" s="101"/>
      <c r="AF175" s="1"/>
      <c r="AI175" s="14"/>
      <c r="AJ175" s="102"/>
      <c r="AK175" s="102"/>
      <c r="AL175" s="103"/>
      <c r="AM175" s="104"/>
      <c r="AO175" s="105" t="s">
        <v>88</v>
      </c>
      <c r="AP175" s="106">
        <f>TINV((1-$H$1),(AB173-2))</f>
        <v>2.2621571627982049</v>
      </c>
      <c r="AR175" s="547" t="s">
        <v>89</v>
      </c>
      <c r="AS175" s="107">
        <f>$H$1</f>
        <v>0.95</v>
      </c>
      <c r="AT175" s="548" t="e">
        <f>EXP(AM173-AP175*SQRT((1/AD173)+AH173))</f>
        <v>#DIV/0!</v>
      </c>
      <c r="AU175" s="548" t="e">
        <f>EXP(AM173+AP175*SQRT((1/AD173)+AH173))</f>
        <v>#DIV/0!</v>
      </c>
      <c r="AV175" s="22"/>
      <c r="AX175" s="108" t="e">
        <f>_xlfn.CHISQ.DIST.RT(AX173,AY173-1)</f>
        <v>#DIV/0!</v>
      </c>
      <c r="AY175" s="109" t="e">
        <f>IF(AX175&lt;0.05,"heterogeneidad","homogeneidad")</f>
        <v>#DIV/0!</v>
      </c>
      <c r="BF175" s="110"/>
      <c r="BG175" s="14"/>
      <c r="BH175" s="14"/>
      <c r="BJ175" s="49"/>
      <c r="BL175" s="14"/>
      <c r="BM175" s="111"/>
      <c r="BQ175" s="14"/>
    </row>
    <row r="176" spans="2:75" ht="14.5">
      <c r="B176" s="8"/>
      <c r="C176" s="99"/>
      <c r="D176" s="99"/>
      <c r="E176" s="99"/>
      <c r="F176" s="99"/>
      <c r="G176" s="99"/>
      <c r="H176" s="99"/>
      <c r="I176" s="100"/>
      <c r="J176" s="8"/>
      <c r="K176" s="8"/>
      <c r="R176" s="101"/>
      <c r="S176" s="101"/>
      <c r="T176" s="101"/>
      <c r="U176" s="101"/>
      <c r="V176" s="101"/>
      <c r="W176" s="101"/>
      <c r="X176" s="101"/>
      <c r="AF176" s="1"/>
      <c r="AI176" s="14"/>
      <c r="AJ176" s="102"/>
      <c r="AK176" s="102"/>
      <c r="AL176" s="103"/>
      <c r="AM176" s="104"/>
      <c r="AN176" s="112"/>
      <c r="AO176" s="113"/>
      <c r="AP176" s="18"/>
      <c r="AS176" s="114"/>
      <c r="AT176" s="22"/>
      <c r="AU176" s="22"/>
      <c r="AV176" s="22"/>
      <c r="BF176" s="110"/>
      <c r="BG176" s="14"/>
      <c r="BH176" s="14"/>
      <c r="BJ176" s="49"/>
      <c r="BL176" s="14"/>
      <c r="BM176" s="115"/>
      <c r="BQ176" s="14"/>
    </row>
    <row r="177" spans="1:75">
      <c r="C177" s="90"/>
      <c r="D177" s="90"/>
      <c r="E177" s="90"/>
      <c r="F177" s="90"/>
      <c r="G177" s="90"/>
      <c r="H177" s="90"/>
      <c r="I177" s="91"/>
      <c r="J177" s="550" t="s">
        <v>5</v>
      </c>
      <c r="K177" s="551"/>
      <c r="L177" s="551"/>
      <c r="M177" s="551"/>
      <c r="N177" s="551"/>
      <c r="O177" s="551"/>
      <c r="P177" s="551"/>
      <c r="Q177" s="551"/>
      <c r="R177" s="551"/>
      <c r="S177" s="551"/>
      <c r="T177" s="551"/>
      <c r="U177" s="551"/>
      <c r="V177" s="551"/>
      <c r="W177" s="552"/>
      <c r="X177" s="15"/>
      <c r="Y177" s="550" t="s">
        <v>6</v>
      </c>
      <c r="Z177" s="551"/>
      <c r="AA177" s="551"/>
      <c r="AB177" s="551"/>
      <c r="AC177" s="551"/>
      <c r="AD177" s="551"/>
      <c r="AE177" s="551"/>
      <c r="AF177" s="551"/>
      <c r="AG177" s="551"/>
      <c r="AH177" s="551"/>
      <c r="AI177" s="551"/>
      <c r="AJ177" s="551"/>
      <c r="AK177" s="551"/>
      <c r="AL177" s="551"/>
      <c r="AM177" s="551"/>
      <c r="AN177" s="551"/>
      <c r="AO177" s="551"/>
      <c r="AP177" s="551"/>
      <c r="AQ177" s="551"/>
      <c r="AR177" s="551"/>
      <c r="AS177" s="551"/>
      <c r="AT177" s="551"/>
      <c r="AU177" s="552"/>
      <c r="AV177" s="15"/>
      <c r="AW177" s="550" t="s">
        <v>7</v>
      </c>
      <c r="AX177" s="551"/>
      <c r="AY177" s="551"/>
      <c r="AZ177" s="551"/>
      <c r="BA177" s="551"/>
      <c r="BB177" s="551"/>
      <c r="BC177" s="551"/>
      <c r="BD177" s="551"/>
      <c r="BE177" s="551"/>
      <c r="BF177" s="551"/>
      <c r="BG177" s="551"/>
      <c r="BH177" s="551"/>
      <c r="BI177" s="551"/>
      <c r="BJ177" s="551"/>
      <c r="BK177" s="551"/>
      <c r="BL177" s="551"/>
      <c r="BM177" s="551"/>
      <c r="BN177" s="551"/>
      <c r="BO177" s="551"/>
      <c r="BP177" s="551"/>
      <c r="BQ177" s="551"/>
      <c r="BR177" s="551"/>
      <c r="BS177" s="551"/>
      <c r="BT177" s="551"/>
      <c r="BU177" s="551"/>
      <c r="BV177" s="551"/>
      <c r="BW177" s="552"/>
    </row>
    <row r="178" spans="1:75">
      <c r="A178" s="119"/>
      <c r="B178" s="17" t="s">
        <v>8</v>
      </c>
      <c r="C178" s="549" t="s">
        <v>9</v>
      </c>
      <c r="D178" s="549"/>
      <c r="E178" s="549"/>
      <c r="F178" s="549" t="s">
        <v>10</v>
      </c>
      <c r="G178" s="549"/>
      <c r="H178" s="549"/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</row>
    <row r="179" spans="1:75" ht="60">
      <c r="B179" s="20"/>
      <c r="C179" s="21" t="s">
        <v>11</v>
      </c>
      <c r="D179" s="21" t="s">
        <v>12</v>
      </c>
      <c r="E179" s="21" t="s">
        <v>13</v>
      </c>
      <c r="F179" s="21" t="s">
        <v>11</v>
      </c>
      <c r="G179" s="21" t="s">
        <v>12</v>
      </c>
      <c r="H179" s="21" t="s">
        <v>13</v>
      </c>
      <c r="I179" s="22"/>
      <c r="K179" s="23" t="s">
        <v>14</v>
      </c>
      <c r="L179" s="23" t="s">
        <v>15</v>
      </c>
      <c r="M179" s="23" t="s">
        <v>16</v>
      </c>
      <c r="N179" s="24" t="s">
        <v>17</v>
      </c>
      <c r="O179" s="24" t="s">
        <v>18</v>
      </c>
      <c r="P179" s="24" t="s">
        <v>19</v>
      </c>
      <c r="Q179" s="536" t="s">
        <v>20</v>
      </c>
      <c r="R179" s="536" t="s">
        <v>21</v>
      </c>
      <c r="S179" s="537" t="s">
        <v>3</v>
      </c>
      <c r="T179" s="536" t="s">
        <v>22</v>
      </c>
      <c r="U179" s="536" t="s">
        <v>23</v>
      </c>
      <c r="V179" s="536" t="s">
        <v>24</v>
      </c>
      <c r="W179" s="536" t="s">
        <v>24</v>
      </c>
      <c r="X179" s="25"/>
      <c r="Y179" s="26"/>
      <c r="Z179" s="27" t="s">
        <v>25</v>
      </c>
      <c r="AA179" s="24" t="s">
        <v>26</v>
      </c>
      <c r="AB179" s="6" t="s">
        <v>27</v>
      </c>
      <c r="AC179" s="6" t="s">
        <v>28</v>
      </c>
      <c r="AD179" s="6" t="s">
        <v>29</v>
      </c>
      <c r="AE179" s="24" t="s">
        <v>30</v>
      </c>
      <c r="AF179" s="24" t="s">
        <v>31</v>
      </c>
      <c r="AG179" s="28" t="s">
        <v>32</v>
      </c>
      <c r="AH179" s="28" t="s">
        <v>33</v>
      </c>
      <c r="AI179" s="6" t="s">
        <v>34</v>
      </c>
      <c r="AJ179" s="24" t="s">
        <v>35</v>
      </c>
      <c r="AK179" s="24" t="s">
        <v>36</v>
      </c>
      <c r="AL179" s="24" t="s">
        <v>37</v>
      </c>
      <c r="AM179" s="6" t="s">
        <v>38</v>
      </c>
      <c r="AN179" s="537" t="s">
        <v>39</v>
      </c>
      <c r="AO179" s="24" t="s">
        <v>40</v>
      </c>
      <c r="AP179" s="24" t="s">
        <v>41</v>
      </c>
      <c r="AQ179" s="6" t="s">
        <v>3</v>
      </c>
      <c r="AR179" s="24" t="s">
        <v>42</v>
      </c>
      <c r="AS179" s="24" t="s">
        <v>43</v>
      </c>
      <c r="AT179" s="536" t="s">
        <v>24</v>
      </c>
      <c r="AU179" s="536" t="s">
        <v>24</v>
      </c>
      <c r="AV179" s="25"/>
      <c r="AX179" s="29" t="s">
        <v>44</v>
      </c>
      <c r="AY179" s="29" t="s">
        <v>27</v>
      </c>
      <c r="AZ179" s="30" t="s">
        <v>45</v>
      </c>
      <c r="BA179" s="31" t="s">
        <v>46</v>
      </c>
      <c r="BC179" s="6" t="s">
        <v>47</v>
      </c>
      <c r="BD179" s="6" t="s">
        <v>48</v>
      </c>
      <c r="BE179" s="6" t="s">
        <v>49</v>
      </c>
      <c r="BF179" s="6" t="s">
        <v>50</v>
      </c>
      <c r="BG179" s="6" t="s">
        <v>51</v>
      </c>
      <c r="BH179" s="6" t="s">
        <v>52</v>
      </c>
      <c r="BI179" s="6" t="s">
        <v>53</v>
      </c>
      <c r="BJ179" s="6" t="s">
        <v>54</v>
      </c>
      <c r="BK179" s="6" t="s">
        <v>55</v>
      </c>
      <c r="BL179" s="6" t="s">
        <v>56</v>
      </c>
      <c r="BM179" s="32" t="s">
        <v>57</v>
      </c>
      <c r="BN179" s="32" t="s">
        <v>58</v>
      </c>
      <c r="BO179" s="32" t="s">
        <v>59</v>
      </c>
      <c r="BP179" s="32" t="s">
        <v>60</v>
      </c>
      <c r="BQ179" s="32" t="s">
        <v>61</v>
      </c>
      <c r="BR179" s="33"/>
      <c r="BS179" s="24" t="s">
        <v>62</v>
      </c>
      <c r="BT179" s="24" t="s">
        <v>63</v>
      </c>
      <c r="BU179" s="536" t="s">
        <v>64</v>
      </c>
      <c r="BV179" s="536" t="s">
        <v>65</v>
      </c>
      <c r="BW179" s="536" t="s">
        <v>66</v>
      </c>
    </row>
    <row r="180" spans="1:75">
      <c r="B180" s="34" t="s">
        <v>67</v>
      </c>
      <c r="C180" s="35"/>
      <c r="D180" s="36">
        <f>E180-C180</f>
        <v>0</v>
      </c>
      <c r="E180" s="37"/>
      <c r="F180" s="35"/>
      <c r="G180" s="36">
        <f>H180-F180</f>
        <v>0</v>
      </c>
      <c r="H180" s="37"/>
      <c r="I180" s="38"/>
      <c r="K180" s="39" t="e">
        <f>(C180/E180)/(F180/H180)</f>
        <v>#DIV/0!</v>
      </c>
      <c r="L180" s="40" t="e">
        <f>(D180/(C180*E180)+(G180/(F180*H180)))</f>
        <v>#DIV/0!</v>
      </c>
      <c r="M180" s="41" t="e">
        <f>1/L180</f>
        <v>#DIV/0!</v>
      </c>
      <c r="N180" s="42" t="e">
        <f>LN(K180)</f>
        <v>#DIV/0!</v>
      </c>
      <c r="O180" s="42" t="e">
        <f>M180*N180</f>
        <v>#DIV/0!</v>
      </c>
      <c r="P180" s="42" t="e">
        <f>LN(K180)</f>
        <v>#DIV/0!</v>
      </c>
      <c r="Q180" s="116" t="e">
        <f>K180</f>
        <v>#DIV/0!</v>
      </c>
      <c r="R180" s="44" t="e">
        <f>SQRT(1/M180)</f>
        <v>#DIV/0!</v>
      </c>
      <c r="S180" s="45">
        <f>$H$2</f>
        <v>1.9599639845400536</v>
      </c>
      <c r="T180" s="46" t="e">
        <f>P180-(R180*S180)</f>
        <v>#DIV/0!</v>
      </c>
      <c r="U180" s="46" t="e">
        <f>P180+(R180*S180)</f>
        <v>#DIV/0!</v>
      </c>
      <c r="V180" s="47" t="e">
        <f>EXP(T180)</f>
        <v>#DIV/0!</v>
      </c>
      <c r="W180" s="48" t="e">
        <f>EXP(U180)</f>
        <v>#DIV/0!</v>
      </c>
      <c r="X180" s="49"/>
      <c r="Z180" s="50" t="e">
        <f>(N180-P190)^2</f>
        <v>#DIV/0!</v>
      </c>
      <c r="AA180" s="51" t="e">
        <f>M180*Z180</f>
        <v>#DIV/0!</v>
      </c>
      <c r="AB180" s="5">
        <v>1</v>
      </c>
      <c r="AC180" s="33"/>
      <c r="AD180" s="33"/>
      <c r="AE180" s="41" t="e">
        <f>M180^2</f>
        <v>#DIV/0!</v>
      </c>
      <c r="AF180" s="52"/>
      <c r="AG180" s="53" t="e">
        <f>AG190</f>
        <v>#DIV/0!</v>
      </c>
      <c r="AH180" s="53" t="e">
        <f>AH190</f>
        <v>#DIV/0!</v>
      </c>
      <c r="AI180" s="51" t="e">
        <f>1/M180</f>
        <v>#DIV/0!</v>
      </c>
      <c r="AJ180" s="54" t="e">
        <f>1/(AH180+AI180)</f>
        <v>#DIV/0!</v>
      </c>
      <c r="AK180" s="55" t="e">
        <f>AJ180/AJ190</f>
        <v>#DIV/0!</v>
      </c>
      <c r="AL180" s="56" t="e">
        <f>AJ180*N180</f>
        <v>#DIV/0!</v>
      </c>
      <c r="AM180" s="56" t="e">
        <f>AL180/AJ180</f>
        <v>#DIV/0!</v>
      </c>
      <c r="AN180" s="48" t="e">
        <f>EXP(AM180)</f>
        <v>#DIV/0!</v>
      </c>
      <c r="AO180" s="57" t="e">
        <f>1/AJ180</f>
        <v>#DIV/0!</v>
      </c>
      <c r="AP180" s="48" t="e">
        <f>SQRT(AO180)</f>
        <v>#DIV/0!</v>
      </c>
      <c r="AQ180" s="45">
        <f>$H$2</f>
        <v>1.9599639845400536</v>
      </c>
      <c r="AR180" s="46" t="e">
        <f>AM180-(AQ180*AP180)</f>
        <v>#DIV/0!</v>
      </c>
      <c r="AS180" s="46" t="e">
        <f>AM180+(1.96*AP180)</f>
        <v>#DIV/0!</v>
      </c>
      <c r="AT180" s="58" t="e">
        <f>EXP(AR180)</f>
        <v>#DIV/0!</v>
      </c>
      <c r="AU180" s="58" t="e">
        <f>EXP(AS180)</f>
        <v>#DIV/0!</v>
      </c>
      <c r="AV180" s="22"/>
      <c r="AX180" s="59"/>
      <c r="AY180" s="59">
        <v>1</v>
      </c>
      <c r="AZ180" s="60"/>
      <c r="BA180" s="60"/>
      <c r="BC180" s="33"/>
      <c r="BD180" s="33"/>
      <c r="BE180" s="5"/>
      <c r="BF180" s="5"/>
      <c r="BG180" s="5"/>
      <c r="BH180" s="5"/>
      <c r="BI180" s="5"/>
      <c r="BJ180" s="5"/>
      <c r="BK180" s="5"/>
      <c r="BL180" s="5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</row>
    <row r="181" spans="1:75">
      <c r="B181" s="34" t="s">
        <v>68</v>
      </c>
      <c r="C181" s="35"/>
      <c r="D181" s="36">
        <f t="shared" ref="D181:D189" si="224">E181-C181</f>
        <v>0</v>
      </c>
      <c r="E181" s="37"/>
      <c r="F181" s="35"/>
      <c r="G181" s="36">
        <f t="shared" ref="G181:G189" si="225">H181-F181</f>
        <v>0</v>
      </c>
      <c r="H181" s="37"/>
      <c r="I181" s="38"/>
      <c r="K181" s="39" t="e">
        <f t="shared" ref="K181:K189" si="226">(C181/E181)/(F181/H181)</f>
        <v>#DIV/0!</v>
      </c>
      <c r="L181" s="40" t="e">
        <f t="shared" ref="L181:L188" si="227">(D181/(C181*E181)+(G181/(F181*H181)))</f>
        <v>#DIV/0!</v>
      </c>
      <c r="M181" s="41" t="e">
        <f t="shared" ref="M181:M189" si="228">1/L181</f>
        <v>#DIV/0!</v>
      </c>
      <c r="N181" s="42" t="e">
        <f t="shared" ref="N181:N189" si="229">LN(K181)</f>
        <v>#DIV/0!</v>
      </c>
      <c r="O181" s="42" t="e">
        <f t="shared" ref="O181:O189" si="230">M181*N181</f>
        <v>#DIV/0!</v>
      </c>
      <c r="P181" s="42" t="e">
        <f t="shared" ref="P181:P189" si="231">LN(K181)</f>
        <v>#DIV/0!</v>
      </c>
      <c r="Q181" s="116" t="e">
        <f t="shared" ref="Q181:Q189" si="232">K181</f>
        <v>#DIV/0!</v>
      </c>
      <c r="R181" s="44" t="e">
        <f t="shared" ref="R181:R189" si="233">SQRT(1/M181)</f>
        <v>#DIV/0!</v>
      </c>
      <c r="S181" s="45">
        <f t="shared" ref="S181:S190" si="234">$H$2</f>
        <v>1.9599639845400536</v>
      </c>
      <c r="T181" s="46" t="e">
        <f t="shared" ref="T181:T189" si="235">P181-(R181*S181)</f>
        <v>#DIV/0!</v>
      </c>
      <c r="U181" s="46" t="e">
        <f t="shared" ref="U181:U189" si="236">P181+(R181*S181)</f>
        <v>#DIV/0!</v>
      </c>
      <c r="V181" s="47" t="e">
        <f t="shared" ref="V181:W189" si="237">EXP(T181)</f>
        <v>#DIV/0!</v>
      </c>
      <c r="W181" s="48" t="e">
        <f t="shared" si="237"/>
        <v>#DIV/0!</v>
      </c>
      <c r="X181" s="49"/>
      <c r="Z181" s="50" t="e">
        <f>(N181-P190)^2</f>
        <v>#DIV/0!</v>
      </c>
      <c r="AA181" s="51" t="e">
        <f t="shared" ref="AA181:AA189" si="238">M181*Z181</f>
        <v>#DIV/0!</v>
      </c>
      <c r="AB181" s="5">
        <v>1</v>
      </c>
      <c r="AC181" s="33"/>
      <c r="AD181" s="33"/>
      <c r="AE181" s="41" t="e">
        <f t="shared" ref="AE181:AE189" si="239">M181^2</f>
        <v>#DIV/0!</v>
      </c>
      <c r="AF181" s="52"/>
      <c r="AG181" s="53" t="e">
        <f>AG190</f>
        <v>#DIV/0!</v>
      </c>
      <c r="AH181" s="53" t="e">
        <f>AH190</f>
        <v>#DIV/0!</v>
      </c>
      <c r="AI181" s="51" t="e">
        <f t="shared" ref="AI181:AI189" si="240">1/M181</f>
        <v>#DIV/0!</v>
      </c>
      <c r="AJ181" s="54" t="e">
        <f t="shared" ref="AJ181:AJ189" si="241">1/(AH181+AI181)</f>
        <v>#DIV/0!</v>
      </c>
      <c r="AK181" s="55" t="e">
        <f>AJ181/AJ190</f>
        <v>#DIV/0!</v>
      </c>
      <c r="AL181" s="56" t="e">
        <f t="shared" ref="AL181:AL189" si="242">AJ181*N181</f>
        <v>#DIV/0!</v>
      </c>
      <c r="AM181" s="56" t="e">
        <f t="shared" ref="AM181:AM189" si="243">AL181/AJ181</f>
        <v>#DIV/0!</v>
      </c>
      <c r="AN181" s="48" t="e">
        <f t="shared" ref="AN181:AN189" si="244">EXP(AM181)</f>
        <v>#DIV/0!</v>
      </c>
      <c r="AO181" s="57" t="e">
        <f t="shared" ref="AO181:AO189" si="245">1/AJ181</f>
        <v>#DIV/0!</v>
      </c>
      <c r="AP181" s="48" t="e">
        <f t="shared" ref="AP181:AP189" si="246">SQRT(AO181)</f>
        <v>#DIV/0!</v>
      </c>
      <c r="AQ181" s="45">
        <f t="shared" ref="AQ181:AQ190" si="247">$H$2</f>
        <v>1.9599639845400536</v>
      </c>
      <c r="AR181" s="46" t="e">
        <f t="shared" ref="AR181:AR189" si="248">AM181-(AQ181*AP181)</f>
        <v>#DIV/0!</v>
      </c>
      <c r="AS181" s="46" t="e">
        <f t="shared" ref="AS181:AS189" si="249">AM181+(1.96*AP181)</f>
        <v>#DIV/0!</v>
      </c>
      <c r="AT181" s="58" t="e">
        <f t="shared" ref="AT181:AU189" si="250">EXP(AR181)</f>
        <v>#DIV/0!</v>
      </c>
      <c r="AU181" s="58" t="e">
        <f t="shared" si="250"/>
        <v>#DIV/0!</v>
      </c>
      <c r="AV181" s="22"/>
      <c r="AX181" s="59"/>
      <c r="AY181" s="59">
        <v>1</v>
      </c>
      <c r="AZ181" s="60"/>
      <c r="BA181" s="60"/>
      <c r="BC181" s="33"/>
      <c r="BD181" s="33"/>
      <c r="BE181" s="5"/>
      <c r="BF181" s="5"/>
      <c r="BG181" s="5"/>
      <c r="BH181" s="5"/>
      <c r="BI181" s="5"/>
      <c r="BJ181" s="5"/>
      <c r="BK181" s="5"/>
      <c r="BL181" s="5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</row>
    <row r="182" spans="1:75">
      <c r="B182" s="34" t="s">
        <v>69</v>
      </c>
      <c r="C182" s="35"/>
      <c r="D182" s="36">
        <f t="shared" si="224"/>
        <v>0</v>
      </c>
      <c r="E182" s="37"/>
      <c r="F182" s="35"/>
      <c r="G182" s="36">
        <f t="shared" si="225"/>
        <v>0</v>
      </c>
      <c r="H182" s="37"/>
      <c r="I182" s="38"/>
      <c r="K182" s="39" t="e">
        <f t="shared" si="226"/>
        <v>#DIV/0!</v>
      </c>
      <c r="L182" s="40" t="e">
        <f t="shared" si="227"/>
        <v>#DIV/0!</v>
      </c>
      <c r="M182" s="41" t="e">
        <f t="shared" si="228"/>
        <v>#DIV/0!</v>
      </c>
      <c r="N182" s="42" t="e">
        <f t="shared" si="229"/>
        <v>#DIV/0!</v>
      </c>
      <c r="O182" s="42" t="e">
        <f t="shared" si="230"/>
        <v>#DIV/0!</v>
      </c>
      <c r="P182" s="42" t="e">
        <f t="shared" si="231"/>
        <v>#DIV/0!</v>
      </c>
      <c r="Q182" s="116" t="e">
        <f t="shared" si="232"/>
        <v>#DIV/0!</v>
      </c>
      <c r="R182" s="44" t="e">
        <f t="shared" si="233"/>
        <v>#DIV/0!</v>
      </c>
      <c r="S182" s="45">
        <f t="shared" si="234"/>
        <v>1.9599639845400536</v>
      </c>
      <c r="T182" s="46" t="e">
        <f t="shared" si="235"/>
        <v>#DIV/0!</v>
      </c>
      <c r="U182" s="46" t="e">
        <f t="shared" si="236"/>
        <v>#DIV/0!</v>
      </c>
      <c r="V182" s="47" t="e">
        <f t="shared" si="237"/>
        <v>#DIV/0!</v>
      </c>
      <c r="W182" s="48" t="e">
        <f t="shared" si="237"/>
        <v>#DIV/0!</v>
      </c>
      <c r="X182" s="49"/>
      <c r="Z182" s="50" t="e">
        <f>(N182-P190)^2</f>
        <v>#DIV/0!</v>
      </c>
      <c r="AA182" s="51" t="e">
        <f t="shared" si="238"/>
        <v>#DIV/0!</v>
      </c>
      <c r="AB182" s="5">
        <v>1</v>
      </c>
      <c r="AC182" s="33"/>
      <c r="AD182" s="33"/>
      <c r="AE182" s="41" t="e">
        <f t="shared" si="239"/>
        <v>#DIV/0!</v>
      </c>
      <c r="AF182" s="52"/>
      <c r="AG182" s="53" t="e">
        <f>AG190</f>
        <v>#DIV/0!</v>
      </c>
      <c r="AH182" s="53" t="e">
        <f>AH190</f>
        <v>#DIV/0!</v>
      </c>
      <c r="AI182" s="51" t="e">
        <f t="shared" si="240"/>
        <v>#DIV/0!</v>
      </c>
      <c r="AJ182" s="54" t="e">
        <f t="shared" si="241"/>
        <v>#DIV/0!</v>
      </c>
      <c r="AK182" s="55" t="e">
        <f>AJ182/AJ190</f>
        <v>#DIV/0!</v>
      </c>
      <c r="AL182" s="56" t="e">
        <f t="shared" si="242"/>
        <v>#DIV/0!</v>
      </c>
      <c r="AM182" s="56" t="e">
        <f t="shared" si="243"/>
        <v>#DIV/0!</v>
      </c>
      <c r="AN182" s="48" t="e">
        <f t="shared" si="244"/>
        <v>#DIV/0!</v>
      </c>
      <c r="AO182" s="57" t="e">
        <f t="shared" si="245"/>
        <v>#DIV/0!</v>
      </c>
      <c r="AP182" s="48" t="e">
        <f t="shared" si="246"/>
        <v>#DIV/0!</v>
      </c>
      <c r="AQ182" s="45">
        <f t="shared" si="247"/>
        <v>1.9599639845400536</v>
      </c>
      <c r="AR182" s="46" t="e">
        <f t="shared" si="248"/>
        <v>#DIV/0!</v>
      </c>
      <c r="AS182" s="46" t="e">
        <f t="shared" si="249"/>
        <v>#DIV/0!</v>
      </c>
      <c r="AT182" s="58" t="e">
        <f t="shared" si="250"/>
        <v>#DIV/0!</v>
      </c>
      <c r="AU182" s="58" t="e">
        <f t="shared" si="250"/>
        <v>#DIV/0!</v>
      </c>
      <c r="AV182" s="22"/>
      <c r="AX182" s="59"/>
      <c r="AY182" s="59">
        <v>1</v>
      </c>
      <c r="AZ182" s="60"/>
      <c r="BA182" s="60"/>
      <c r="BC182" s="33"/>
      <c r="BD182" s="33"/>
      <c r="BE182" s="5"/>
      <c r="BF182" s="5"/>
      <c r="BG182" s="5"/>
      <c r="BH182" s="5"/>
      <c r="BI182" s="5"/>
      <c r="BJ182" s="5"/>
      <c r="BK182" s="5"/>
      <c r="BL182" s="5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</row>
    <row r="183" spans="1:75">
      <c r="B183" s="34" t="s">
        <v>70</v>
      </c>
      <c r="C183" s="35"/>
      <c r="D183" s="36">
        <f t="shared" si="224"/>
        <v>0</v>
      </c>
      <c r="E183" s="37"/>
      <c r="F183" s="35"/>
      <c r="G183" s="36">
        <f t="shared" si="225"/>
        <v>0</v>
      </c>
      <c r="H183" s="37"/>
      <c r="I183" s="38"/>
      <c r="K183" s="39" t="e">
        <f t="shared" si="226"/>
        <v>#DIV/0!</v>
      </c>
      <c r="L183" s="40" t="e">
        <f t="shared" si="227"/>
        <v>#DIV/0!</v>
      </c>
      <c r="M183" s="41" t="e">
        <f t="shared" si="228"/>
        <v>#DIV/0!</v>
      </c>
      <c r="N183" s="42" t="e">
        <f t="shared" si="229"/>
        <v>#DIV/0!</v>
      </c>
      <c r="O183" s="42" t="e">
        <f t="shared" si="230"/>
        <v>#DIV/0!</v>
      </c>
      <c r="P183" s="42" t="e">
        <f t="shared" si="231"/>
        <v>#DIV/0!</v>
      </c>
      <c r="Q183" s="116" t="e">
        <f t="shared" si="232"/>
        <v>#DIV/0!</v>
      </c>
      <c r="R183" s="44" t="e">
        <f t="shared" si="233"/>
        <v>#DIV/0!</v>
      </c>
      <c r="S183" s="45">
        <f t="shared" si="234"/>
        <v>1.9599639845400536</v>
      </c>
      <c r="T183" s="46" t="e">
        <f t="shared" si="235"/>
        <v>#DIV/0!</v>
      </c>
      <c r="U183" s="46" t="e">
        <f t="shared" si="236"/>
        <v>#DIV/0!</v>
      </c>
      <c r="V183" s="47" t="e">
        <f t="shared" si="237"/>
        <v>#DIV/0!</v>
      </c>
      <c r="W183" s="48" t="e">
        <f t="shared" si="237"/>
        <v>#DIV/0!</v>
      </c>
      <c r="X183" s="49"/>
      <c r="Z183" s="50" t="e">
        <f>(N183-P190)^2</f>
        <v>#DIV/0!</v>
      </c>
      <c r="AA183" s="51" t="e">
        <f t="shared" si="238"/>
        <v>#DIV/0!</v>
      </c>
      <c r="AB183" s="5">
        <v>1</v>
      </c>
      <c r="AC183" s="33"/>
      <c r="AD183" s="33"/>
      <c r="AE183" s="41" t="e">
        <f t="shared" si="239"/>
        <v>#DIV/0!</v>
      </c>
      <c r="AF183" s="52"/>
      <c r="AG183" s="53" t="e">
        <f>AG190</f>
        <v>#DIV/0!</v>
      </c>
      <c r="AH183" s="53" t="e">
        <f>AH190</f>
        <v>#DIV/0!</v>
      </c>
      <c r="AI183" s="51" t="e">
        <f t="shared" si="240"/>
        <v>#DIV/0!</v>
      </c>
      <c r="AJ183" s="54" t="e">
        <f t="shared" si="241"/>
        <v>#DIV/0!</v>
      </c>
      <c r="AK183" s="55" t="e">
        <f>AJ183/AJ190</f>
        <v>#DIV/0!</v>
      </c>
      <c r="AL183" s="56" t="e">
        <f t="shared" si="242"/>
        <v>#DIV/0!</v>
      </c>
      <c r="AM183" s="56" t="e">
        <f t="shared" si="243"/>
        <v>#DIV/0!</v>
      </c>
      <c r="AN183" s="48" t="e">
        <f t="shared" si="244"/>
        <v>#DIV/0!</v>
      </c>
      <c r="AO183" s="57" t="e">
        <f t="shared" si="245"/>
        <v>#DIV/0!</v>
      </c>
      <c r="AP183" s="48" t="e">
        <f t="shared" si="246"/>
        <v>#DIV/0!</v>
      </c>
      <c r="AQ183" s="45">
        <f t="shared" si="247"/>
        <v>1.9599639845400536</v>
      </c>
      <c r="AR183" s="46" t="e">
        <f t="shared" si="248"/>
        <v>#DIV/0!</v>
      </c>
      <c r="AS183" s="46" t="e">
        <f t="shared" si="249"/>
        <v>#DIV/0!</v>
      </c>
      <c r="AT183" s="58" t="e">
        <f t="shared" si="250"/>
        <v>#DIV/0!</v>
      </c>
      <c r="AU183" s="58" t="e">
        <f t="shared" si="250"/>
        <v>#DIV/0!</v>
      </c>
      <c r="AV183" s="22"/>
      <c r="AX183" s="59"/>
      <c r="AY183" s="59">
        <v>1</v>
      </c>
      <c r="AZ183" s="60"/>
      <c r="BA183" s="60"/>
      <c r="BC183" s="33"/>
      <c r="BD183" s="33"/>
      <c r="BE183" s="5"/>
      <c r="BF183" s="5"/>
      <c r="BG183" s="5"/>
      <c r="BH183" s="5"/>
      <c r="BI183" s="5"/>
      <c r="BJ183" s="5"/>
      <c r="BK183" s="5"/>
      <c r="BL183" s="5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</row>
    <row r="184" spans="1:75">
      <c r="B184" s="34" t="s">
        <v>71</v>
      </c>
      <c r="C184" s="35"/>
      <c r="D184" s="36">
        <f t="shared" si="224"/>
        <v>0</v>
      </c>
      <c r="E184" s="37"/>
      <c r="F184" s="35"/>
      <c r="G184" s="36">
        <f t="shared" si="225"/>
        <v>0</v>
      </c>
      <c r="H184" s="37"/>
      <c r="I184" s="38"/>
      <c r="K184" s="39" t="e">
        <f t="shared" si="226"/>
        <v>#DIV/0!</v>
      </c>
      <c r="L184" s="40" t="e">
        <f t="shared" si="227"/>
        <v>#DIV/0!</v>
      </c>
      <c r="M184" s="41" t="e">
        <f t="shared" si="228"/>
        <v>#DIV/0!</v>
      </c>
      <c r="N184" s="42" t="e">
        <f t="shared" si="229"/>
        <v>#DIV/0!</v>
      </c>
      <c r="O184" s="42" t="e">
        <f t="shared" si="230"/>
        <v>#DIV/0!</v>
      </c>
      <c r="P184" s="42" t="e">
        <f t="shared" si="231"/>
        <v>#DIV/0!</v>
      </c>
      <c r="Q184" s="116" t="e">
        <f t="shared" si="232"/>
        <v>#DIV/0!</v>
      </c>
      <c r="R184" s="44" t="e">
        <f t="shared" si="233"/>
        <v>#DIV/0!</v>
      </c>
      <c r="S184" s="45">
        <f t="shared" si="234"/>
        <v>1.9599639845400536</v>
      </c>
      <c r="T184" s="46" t="e">
        <f t="shared" si="235"/>
        <v>#DIV/0!</v>
      </c>
      <c r="U184" s="46" t="e">
        <f t="shared" si="236"/>
        <v>#DIV/0!</v>
      </c>
      <c r="V184" s="47" t="e">
        <f t="shared" si="237"/>
        <v>#DIV/0!</v>
      </c>
      <c r="W184" s="48" t="e">
        <f t="shared" si="237"/>
        <v>#DIV/0!</v>
      </c>
      <c r="X184" s="49"/>
      <c r="Z184" s="50" t="e">
        <f>(N184-P190)^2</f>
        <v>#DIV/0!</v>
      </c>
      <c r="AA184" s="51" t="e">
        <f t="shared" si="238"/>
        <v>#DIV/0!</v>
      </c>
      <c r="AB184" s="5">
        <v>1</v>
      </c>
      <c r="AC184" s="33"/>
      <c r="AD184" s="33"/>
      <c r="AE184" s="41" t="e">
        <f t="shared" si="239"/>
        <v>#DIV/0!</v>
      </c>
      <c r="AF184" s="52"/>
      <c r="AG184" s="53" t="e">
        <f>AG190</f>
        <v>#DIV/0!</v>
      </c>
      <c r="AH184" s="53" t="e">
        <f>AH190</f>
        <v>#DIV/0!</v>
      </c>
      <c r="AI184" s="51" t="e">
        <f t="shared" si="240"/>
        <v>#DIV/0!</v>
      </c>
      <c r="AJ184" s="54" t="e">
        <f t="shared" si="241"/>
        <v>#DIV/0!</v>
      </c>
      <c r="AK184" s="55" t="e">
        <f>AJ184/AJ190</f>
        <v>#DIV/0!</v>
      </c>
      <c r="AL184" s="56" t="e">
        <f t="shared" si="242"/>
        <v>#DIV/0!</v>
      </c>
      <c r="AM184" s="56" t="e">
        <f t="shared" si="243"/>
        <v>#DIV/0!</v>
      </c>
      <c r="AN184" s="48" t="e">
        <f t="shared" si="244"/>
        <v>#DIV/0!</v>
      </c>
      <c r="AO184" s="57" t="e">
        <f t="shared" si="245"/>
        <v>#DIV/0!</v>
      </c>
      <c r="AP184" s="48" t="e">
        <f t="shared" si="246"/>
        <v>#DIV/0!</v>
      </c>
      <c r="AQ184" s="45">
        <f t="shared" si="247"/>
        <v>1.9599639845400536</v>
      </c>
      <c r="AR184" s="46" t="e">
        <f t="shared" si="248"/>
        <v>#DIV/0!</v>
      </c>
      <c r="AS184" s="46" t="e">
        <f t="shared" si="249"/>
        <v>#DIV/0!</v>
      </c>
      <c r="AT184" s="58" t="e">
        <f t="shared" si="250"/>
        <v>#DIV/0!</v>
      </c>
      <c r="AU184" s="58" t="e">
        <f t="shared" si="250"/>
        <v>#DIV/0!</v>
      </c>
      <c r="AV184" s="22"/>
      <c r="AX184" s="59"/>
      <c r="AY184" s="59">
        <v>1</v>
      </c>
      <c r="AZ184" s="60"/>
      <c r="BA184" s="60"/>
      <c r="BC184" s="33"/>
      <c r="BD184" s="33"/>
      <c r="BE184" s="5"/>
      <c r="BF184" s="5"/>
      <c r="BG184" s="5"/>
      <c r="BH184" s="5"/>
      <c r="BI184" s="5"/>
      <c r="BJ184" s="5"/>
      <c r="BK184" s="5"/>
      <c r="BL184" s="5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</row>
    <row r="185" spans="1:75">
      <c r="B185" s="34" t="s">
        <v>72</v>
      </c>
      <c r="C185" s="35"/>
      <c r="D185" s="36">
        <f t="shared" si="224"/>
        <v>0</v>
      </c>
      <c r="E185" s="37"/>
      <c r="F185" s="35"/>
      <c r="G185" s="36">
        <f t="shared" si="225"/>
        <v>0</v>
      </c>
      <c r="H185" s="37"/>
      <c r="I185" s="38"/>
      <c r="K185" s="39" t="e">
        <f t="shared" si="226"/>
        <v>#DIV/0!</v>
      </c>
      <c r="L185" s="40" t="e">
        <f t="shared" si="227"/>
        <v>#DIV/0!</v>
      </c>
      <c r="M185" s="41" t="e">
        <f t="shared" si="228"/>
        <v>#DIV/0!</v>
      </c>
      <c r="N185" s="42" t="e">
        <f t="shared" si="229"/>
        <v>#DIV/0!</v>
      </c>
      <c r="O185" s="42" t="e">
        <f t="shared" si="230"/>
        <v>#DIV/0!</v>
      </c>
      <c r="P185" s="42" t="e">
        <f t="shared" si="231"/>
        <v>#DIV/0!</v>
      </c>
      <c r="Q185" s="116" t="e">
        <f t="shared" si="232"/>
        <v>#DIV/0!</v>
      </c>
      <c r="R185" s="44" t="e">
        <f t="shared" si="233"/>
        <v>#DIV/0!</v>
      </c>
      <c r="S185" s="45">
        <f t="shared" si="234"/>
        <v>1.9599639845400536</v>
      </c>
      <c r="T185" s="46" t="e">
        <f t="shared" si="235"/>
        <v>#DIV/0!</v>
      </c>
      <c r="U185" s="46" t="e">
        <f t="shared" si="236"/>
        <v>#DIV/0!</v>
      </c>
      <c r="V185" s="47" t="e">
        <f t="shared" si="237"/>
        <v>#DIV/0!</v>
      </c>
      <c r="W185" s="48" t="e">
        <f t="shared" si="237"/>
        <v>#DIV/0!</v>
      </c>
      <c r="X185" s="49"/>
      <c r="Z185" s="50" t="e">
        <f>(N185-P190)^2</f>
        <v>#DIV/0!</v>
      </c>
      <c r="AA185" s="51" t="e">
        <f t="shared" si="238"/>
        <v>#DIV/0!</v>
      </c>
      <c r="AB185" s="5">
        <v>1</v>
      </c>
      <c r="AC185" s="33"/>
      <c r="AD185" s="33"/>
      <c r="AE185" s="41" t="e">
        <f t="shared" si="239"/>
        <v>#DIV/0!</v>
      </c>
      <c r="AF185" s="52"/>
      <c r="AG185" s="53" t="e">
        <f>AG190</f>
        <v>#DIV/0!</v>
      </c>
      <c r="AH185" s="53" t="e">
        <f>AH190</f>
        <v>#DIV/0!</v>
      </c>
      <c r="AI185" s="51" t="e">
        <f t="shared" si="240"/>
        <v>#DIV/0!</v>
      </c>
      <c r="AJ185" s="54" t="e">
        <f t="shared" si="241"/>
        <v>#DIV/0!</v>
      </c>
      <c r="AK185" s="55" t="e">
        <f>AJ185/AJ190</f>
        <v>#DIV/0!</v>
      </c>
      <c r="AL185" s="56" t="e">
        <f t="shared" si="242"/>
        <v>#DIV/0!</v>
      </c>
      <c r="AM185" s="56" t="e">
        <f t="shared" si="243"/>
        <v>#DIV/0!</v>
      </c>
      <c r="AN185" s="48" t="e">
        <f t="shared" si="244"/>
        <v>#DIV/0!</v>
      </c>
      <c r="AO185" s="57" t="e">
        <f t="shared" si="245"/>
        <v>#DIV/0!</v>
      </c>
      <c r="AP185" s="48" t="e">
        <f t="shared" si="246"/>
        <v>#DIV/0!</v>
      </c>
      <c r="AQ185" s="45">
        <f t="shared" si="247"/>
        <v>1.9599639845400536</v>
      </c>
      <c r="AR185" s="46" t="e">
        <f t="shared" si="248"/>
        <v>#DIV/0!</v>
      </c>
      <c r="AS185" s="46" t="e">
        <f t="shared" si="249"/>
        <v>#DIV/0!</v>
      </c>
      <c r="AT185" s="58" t="e">
        <f t="shared" si="250"/>
        <v>#DIV/0!</v>
      </c>
      <c r="AU185" s="58" t="e">
        <f t="shared" si="250"/>
        <v>#DIV/0!</v>
      </c>
      <c r="AV185" s="22"/>
      <c r="AX185" s="59"/>
      <c r="AY185" s="59">
        <v>1</v>
      </c>
      <c r="AZ185" s="60"/>
      <c r="BA185" s="60"/>
      <c r="BC185" s="33"/>
      <c r="BD185" s="33"/>
      <c r="BE185" s="5"/>
      <c r="BF185" s="5"/>
      <c r="BG185" s="5"/>
      <c r="BH185" s="5"/>
      <c r="BI185" s="5"/>
      <c r="BJ185" s="5"/>
      <c r="BK185" s="5"/>
      <c r="BL185" s="5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</row>
    <row r="186" spans="1:75">
      <c r="B186" s="34" t="s">
        <v>73</v>
      </c>
      <c r="C186" s="35"/>
      <c r="D186" s="36">
        <f t="shared" si="224"/>
        <v>0</v>
      </c>
      <c r="E186" s="37"/>
      <c r="F186" s="35"/>
      <c r="G186" s="36">
        <f t="shared" si="225"/>
        <v>0</v>
      </c>
      <c r="H186" s="37"/>
      <c r="I186" s="38"/>
      <c r="K186" s="39" t="e">
        <f t="shared" si="226"/>
        <v>#DIV/0!</v>
      </c>
      <c r="L186" s="40" t="e">
        <f t="shared" si="227"/>
        <v>#DIV/0!</v>
      </c>
      <c r="M186" s="41" t="e">
        <f t="shared" si="228"/>
        <v>#DIV/0!</v>
      </c>
      <c r="N186" s="42" t="e">
        <f t="shared" si="229"/>
        <v>#DIV/0!</v>
      </c>
      <c r="O186" s="42" t="e">
        <f t="shared" si="230"/>
        <v>#DIV/0!</v>
      </c>
      <c r="P186" s="42" t="e">
        <f t="shared" si="231"/>
        <v>#DIV/0!</v>
      </c>
      <c r="Q186" s="116" t="e">
        <f t="shared" si="232"/>
        <v>#DIV/0!</v>
      </c>
      <c r="R186" s="44" t="e">
        <f t="shared" si="233"/>
        <v>#DIV/0!</v>
      </c>
      <c r="S186" s="45">
        <f t="shared" si="234"/>
        <v>1.9599639845400536</v>
      </c>
      <c r="T186" s="46" t="e">
        <f t="shared" si="235"/>
        <v>#DIV/0!</v>
      </c>
      <c r="U186" s="46" t="e">
        <f t="shared" si="236"/>
        <v>#DIV/0!</v>
      </c>
      <c r="V186" s="47" t="e">
        <f t="shared" si="237"/>
        <v>#DIV/0!</v>
      </c>
      <c r="W186" s="48" t="e">
        <f t="shared" si="237"/>
        <v>#DIV/0!</v>
      </c>
      <c r="X186" s="49"/>
      <c r="Z186" s="50" t="e">
        <f>(N186-P190)^2</f>
        <v>#DIV/0!</v>
      </c>
      <c r="AA186" s="51" t="e">
        <f t="shared" si="238"/>
        <v>#DIV/0!</v>
      </c>
      <c r="AB186" s="5">
        <v>1</v>
      </c>
      <c r="AC186" s="33"/>
      <c r="AD186" s="33"/>
      <c r="AE186" s="41" t="e">
        <f t="shared" si="239"/>
        <v>#DIV/0!</v>
      </c>
      <c r="AF186" s="52"/>
      <c r="AG186" s="53" t="e">
        <f>AG190</f>
        <v>#DIV/0!</v>
      </c>
      <c r="AH186" s="53" t="e">
        <f>AH190</f>
        <v>#DIV/0!</v>
      </c>
      <c r="AI186" s="51" t="e">
        <f t="shared" si="240"/>
        <v>#DIV/0!</v>
      </c>
      <c r="AJ186" s="54" t="e">
        <f t="shared" si="241"/>
        <v>#DIV/0!</v>
      </c>
      <c r="AK186" s="55" t="e">
        <f>AJ186/AJ190</f>
        <v>#DIV/0!</v>
      </c>
      <c r="AL186" s="56" t="e">
        <f t="shared" si="242"/>
        <v>#DIV/0!</v>
      </c>
      <c r="AM186" s="56" t="e">
        <f t="shared" si="243"/>
        <v>#DIV/0!</v>
      </c>
      <c r="AN186" s="48" t="e">
        <f t="shared" si="244"/>
        <v>#DIV/0!</v>
      </c>
      <c r="AO186" s="57" t="e">
        <f t="shared" si="245"/>
        <v>#DIV/0!</v>
      </c>
      <c r="AP186" s="48" t="e">
        <f t="shared" si="246"/>
        <v>#DIV/0!</v>
      </c>
      <c r="AQ186" s="45">
        <f t="shared" si="247"/>
        <v>1.9599639845400536</v>
      </c>
      <c r="AR186" s="46" t="e">
        <f t="shared" si="248"/>
        <v>#DIV/0!</v>
      </c>
      <c r="AS186" s="46" t="e">
        <f t="shared" si="249"/>
        <v>#DIV/0!</v>
      </c>
      <c r="AT186" s="58" t="e">
        <f t="shared" si="250"/>
        <v>#DIV/0!</v>
      </c>
      <c r="AU186" s="58" t="e">
        <f t="shared" si="250"/>
        <v>#DIV/0!</v>
      </c>
      <c r="AV186" s="22"/>
      <c r="AX186" s="59"/>
      <c r="AY186" s="59">
        <v>1</v>
      </c>
      <c r="AZ186" s="60"/>
      <c r="BA186" s="60"/>
      <c r="BC186" s="33"/>
      <c r="BD186" s="33"/>
      <c r="BE186" s="5"/>
      <c r="BF186" s="5"/>
      <c r="BG186" s="5"/>
      <c r="BH186" s="5"/>
      <c r="BI186" s="5"/>
      <c r="BJ186" s="5"/>
      <c r="BK186" s="5"/>
      <c r="BL186" s="5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</row>
    <row r="187" spans="1:75">
      <c r="B187" s="34" t="s">
        <v>74</v>
      </c>
      <c r="C187" s="35"/>
      <c r="D187" s="36">
        <f t="shared" si="224"/>
        <v>0</v>
      </c>
      <c r="E187" s="37"/>
      <c r="F187" s="35"/>
      <c r="G187" s="36">
        <f t="shared" si="225"/>
        <v>0</v>
      </c>
      <c r="H187" s="37"/>
      <c r="I187" s="38"/>
      <c r="K187" s="39" t="e">
        <f t="shared" si="226"/>
        <v>#DIV/0!</v>
      </c>
      <c r="L187" s="40" t="e">
        <f t="shared" si="227"/>
        <v>#DIV/0!</v>
      </c>
      <c r="M187" s="41" t="e">
        <f t="shared" si="228"/>
        <v>#DIV/0!</v>
      </c>
      <c r="N187" s="42" t="e">
        <f t="shared" si="229"/>
        <v>#DIV/0!</v>
      </c>
      <c r="O187" s="42" t="e">
        <f t="shared" si="230"/>
        <v>#DIV/0!</v>
      </c>
      <c r="P187" s="42" t="e">
        <f t="shared" si="231"/>
        <v>#DIV/0!</v>
      </c>
      <c r="Q187" s="116" t="e">
        <f t="shared" si="232"/>
        <v>#DIV/0!</v>
      </c>
      <c r="R187" s="44" t="e">
        <f t="shared" si="233"/>
        <v>#DIV/0!</v>
      </c>
      <c r="S187" s="45">
        <f t="shared" si="234"/>
        <v>1.9599639845400536</v>
      </c>
      <c r="T187" s="46" t="e">
        <f t="shared" si="235"/>
        <v>#DIV/0!</v>
      </c>
      <c r="U187" s="46" t="e">
        <f t="shared" si="236"/>
        <v>#DIV/0!</v>
      </c>
      <c r="V187" s="47" t="e">
        <f t="shared" si="237"/>
        <v>#DIV/0!</v>
      </c>
      <c r="W187" s="48" t="e">
        <f t="shared" si="237"/>
        <v>#DIV/0!</v>
      </c>
      <c r="X187" s="49"/>
      <c r="Z187" s="50" t="e">
        <f>(N187-P190)^2</f>
        <v>#DIV/0!</v>
      </c>
      <c r="AA187" s="51" t="e">
        <f t="shared" si="238"/>
        <v>#DIV/0!</v>
      </c>
      <c r="AB187" s="5">
        <v>1</v>
      </c>
      <c r="AC187" s="33"/>
      <c r="AD187" s="33"/>
      <c r="AE187" s="41" t="e">
        <f t="shared" si="239"/>
        <v>#DIV/0!</v>
      </c>
      <c r="AF187" s="52"/>
      <c r="AG187" s="53" t="e">
        <f>AG190</f>
        <v>#DIV/0!</v>
      </c>
      <c r="AH187" s="53" t="e">
        <f>AH190</f>
        <v>#DIV/0!</v>
      </c>
      <c r="AI187" s="51" t="e">
        <f t="shared" si="240"/>
        <v>#DIV/0!</v>
      </c>
      <c r="AJ187" s="54" t="e">
        <f t="shared" si="241"/>
        <v>#DIV/0!</v>
      </c>
      <c r="AK187" s="55" t="e">
        <f>AJ187/AJ190</f>
        <v>#DIV/0!</v>
      </c>
      <c r="AL187" s="56" t="e">
        <f t="shared" si="242"/>
        <v>#DIV/0!</v>
      </c>
      <c r="AM187" s="56" t="e">
        <f t="shared" si="243"/>
        <v>#DIV/0!</v>
      </c>
      <c r="AN187" s="48" t="e">
        <f t="shared" si="244"/>
        <v>#DIV/0!</v>
      </c>
      <c r="AO187" s="57" t="e">
        <f t="shared" si="245"/>
        <v>#DIV/0!</v>
      </c>
      <c r="AP187" s="48" t="e">
        <f t="shared" si="246"/>
        <v>#DIV/0!</v>
      </c>
      <c r="AQ187" s="45">
        <f t="shared" si="247"/>
        <v>1.9599639845400536</v>
      </c>
      <c r="AR187" s="46" t="e">
        <f t="shared" si="248"/>
        <v>#DIV/0!</v>
      </c>
      <c r="AS187" s="46" t="e">
        <f t="shared" si="249"/>
        <v>#DIV/0!</v>
      </c>
      <c r="AT187" s="58" t="e">
        <f t="shared" si="250"/>
        <v>#DIV/0!</v>
      </c>
      <c r="AU187" s="58" t="e">
        <f t="shared" si="250"/>
        <v>#DIV/0!</v>
      </c>
      <c r="AV187" s="22"/>
      <c r="AX187" s="59"/>
      <c r="AY187" s="59">
        <v>1</v>
      </c>
      <c r="AZ187" s="60"/>
      <c r="BA187" s="60"/>
      <c r="BC187" s="33"/>
      <c r="BD187" s="33"/>
      <c r="BE187" s="5"/>
      <c r="BF187" s="5"/>
      <c r="BG187" s="5"/>
      <c r="BH187" s="5"/>
      <c r="BI187" s="5"/>
      <c r="BJ187" s="5"/>
      <c r="BK187" s="5"/>
      <c r="BL187" s="5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</row>
    <row r="188" spans="1:75">
      <c r="B188" s="34" t="s">
        <v>75</v>
      </c>
      <c r="C188" s="35"/>
      <c r="D188" s="36">
        <f t="shared" si="224"/>
        <v>0</v>
      </c>
      <c r="E188" s="37"/>
      <c r="F188" s="35"/>
      <c r="G188" s="36">
        <f t="shared" si="225"/>
        <v>0</v>
      </c>
      <c r="H188" s="37"/>
      <c r="I188" s="38"/>
      <c r="K188" s="39" t="e">
        <f t="shared" si="226"/>
        <v>#DIV/0!</v>
      </c>
      <c r="L188" s="40" t="e">
        <f t="shared" si="227"/>
        <v>#DIV/0!</v>
      </c>
      <c r="M188" s="41" t="e">
        <f t="shared" si="228"/>
        <v>#DIV/0!</v>
      </c>
      <c r="N188" s="42" t="e">
        <f t="shared" si="229"/>
        <v>#DIV/0!</v>
      </c>
      <c r="O188" s="42" t="e">
        <f t="shared" si="230"/>
        <v>#DIV/0!</v>
      </c>
      <c r="P188" s="42" t="e">
        <f t="shared" si="231"/>
        <v>#DIV/0!</v>
      </c>
      <c r="Q188" s="116" t="e">
        <f t="shared" si="232"/>
        <v>#DIV/0!</v>
      </c>
      <c r="R188" s="44" t="e">
        <f t="shared" si="233"/>
        <v>#DIV/0!</v>
      </c>
      <c r="S188" s="45">
        <f t="shared" si="234"/>
        <v>1.9599639845400536</v>
      </c>
      <c r="T188" s="46" t="e">
        <f t="shared" si="235"/>
        <v>#DIV/0!</v>
      </c>
      <c r="U188" s="46" t="e">
        <f t="shared" si="236"/>
        <v>#DIV/0!</v>
      </c>
      <c r="V188" s="47" t="e">
        <f t="shared" si="237"/>
        <v>#DIV/0!</v>
      </c>
      <c r="W188" s="48" t="e">
        <f t="shared" si="237"/>
        <v>#DIV/0!</v>
      </c>
      <c r="X188" s="49"/>
      <c r="Z188" s="50" t="e">
        <f>(N188-P190)^2</f>
        <v>#DIV/0!</v>
      </c>
      <c r="AA188" s="51" t="e">
        <f t="shared" si="238"/>
        <v>#DIV/0!</v>
      </c>
      <c r="AB188" s="5">
        <v>1</v>
      </c>
      <c r="AC188" s="33"/>
      <c r="AD188" s="33"/>
      <c r="AE188" s="41" t="e">
        <f t="shared" si="239"/>
        <v>#DIV/0!</v>
      </c>
      <c r="AF188" s="52"/>
      <c r="AG188" s="53" t="e">
        <f>AG190</f>
        <v>#DIV/0!</v>
      </c>
      <c r="AH188" s="53" t="e">
        <f>AH190</f>
        <v>#DIV/0!</v>
      </c>
      <c r="AI188" s="51" t="e">
        <f t="shared" si="240"/>
        <v>#DIV/0!</v>
      </c>
      <c r="AJ188" s="54" t="e">
        <f t="shared" si="241"/>
        <v>#DIV/0!</v>
      </c>
      <c r="AK188" s="55" t="e">
        <f>AJ188/AJ190</f>
        <v>#DIV/0!</v>
      </c>
      <c r="AL188" s="56" t="e">
        <f t="shared" si="242"/>
        <v>#DIV/0!</v>
      </c>
      <c r="AM188" s="56" t="e">
        <f t="shared" si="243"/>
        <v>#DIV/0!</v>
      </c>
      <c r="AN188" s="48" t="e">
        <f t="shared" si="244"/>
        <v>#DIV/0!</v>
      </c>
      <c r="AO188" s="57" t="e">
        <f t="shared" si="245"/>
        <v>#DIV/0!</v>
      </c>
      <c r="AP188" s="48" t="e">
        <f t="shared" si="246"/>
        <v>#DIV/0!</v>
      </c>
      <c r="AQ188" s="45">
        <f t="shared" si="247"/>
        <v>1.9599639845400536</v>
      </c>
      <c r="AR188" s="46" t="e">
        <f t="shared" si="248"/>
        <v>#DIV/0!</v>
      </c>
      <c r="AS188" s="46" t="e">
        <f t="shared" si="249"/>
        <v>#DIV/0!</v>
      </c>
      <c r="AT188" s="58" t="e">
        <f t="shared" si="250"/>
        <v>#DIV/0!</v>
      </c>
      <c r="AU188" s="58" t="e">
        <f t="shared" si="250"/>
        <v>#DIV/0!</v>
      </c>
      <c r="AV188" s="22"/>
      <c r="AX188" s="59"/>
      <c r="AY188" s="59">
        <v>1</v>
      </c>
      <c r="AZ188" s="60"/>
      <c r="BA188" s="60"/>
      <c r="BC188" s="33"/>
      <c r="BD188" s="33"/>
      <c r="BE188" s="5"/>
      <c r="BF188" s="5"/>
      <c r="BG188" s="5"/>
      <c r="BH188" s="5"/>
      <c r="BI188" s="5"/>
      <c r="BJ188" s="5"/>
      <c r="BK188" s="5"/>
      <c r="BL188" s="5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</row>
    <row r="189" spans="1:75">
      <c r="B189" s="34" t="s">
        <v>76</v>
      </c>
      <c r="C189" s="35"/>
      <c r="D189" s="36">
        <f t="shared" si="224"/>
        <v>0</v>
      </c>
      <c r="E189" s="37"/>
      <c r="F189" s="35"/>
      <c r="G189" s="36">
        <f t="shared" si="225"/>
        <v>0</v>
      </c>
      <c r="H189" s="37"/>
      <c r="I189" s="38"/>
      <c r="K189" s="39" t="e">
        <f t="shared" si="226"/>
        <v>#DIV/0!</v>
      </c>
      <c r="L189" s="40" t="e">
        <f>(D189/(C189*E189)+(G189/(F189*H189)))</f>
        <v>#DIV/0!</v>
      </c>
      <c r="M189" s="41" t="e">
        <f t="shared" si="228"/>
        <v>#DIV/0!</v>
      </c>
      <c r="N189" s="42" t="e">
        <f t="shared" si="229"/>
        <v>#DIV/0!</v>
      </c>
      <c r="O189" s="42" t="e">
        <f t="shared" si="230"/>
        <v>#DIV/0!</v>
      </c>
      <c r="P189" s="42" t="e">
        <f t="shared" si="231"/>
        <v>#DIV/0!</v>
      </c>
      <c r="Q189" s="116" t="e">
        <f t="shared" si="232"/>
        <v>#DIV/0!</v>
      </c>
      <c r="R189" s="44" t="e">
        <f t="shared" si="233"/>
        <v>#DIV/0!</v>
      </c>
      <c r="S189" s="45">
        <f t="shared" si="234"/>
        <v>1.9599639845400536</v>
      </c>
      <c r="T189" s="46" t="e">
        <f t="shared" si="235"/>
        <v>#DIV/0!</v>
      </c>
      <c r="U189" s="46" t="e">
        <f t="shared" si="236"/>
        <v>#DIV/0!</v>
      </c>
      <c r="V189" s="47" t="e">
        <f t="shared" si="237"/>
        <v>#DIV/0!</v>
      </c>
      <c r="W189" s="48" t="e">
        <f t="shared" si="237"/>
        <v>#DIV/0!</v>
      </c>
      <c r="X189" s="49"/>
      <c r="Z189" s="50" t="e">
        <f>(N189-P190)^2</f>
        <v>#DIV/0!</v>
      </c>
      <c r="AA189" s="51" t="e">
        <f t="shared" si="238"/>
        <v>#DIV/0!</v>
      </c>
      <c r="AB189" s="5">
        <v>1</v>
      </c>
      <c r="AC189" s="33"/>
      <c r="AD189" s="33"/>
      <c r="AE189" s="41" t="e">
        <f t="shared" si="239"/>
        <v>#DIV/0!</v>
      </c>
      <c r="AF189" s="52"/>
      <c r="AG189" s="53" t="e">
        <f>AG190</f>
        <v>#DIV/0!</v>
      </c>
      <c r="AH189" s="53" t="e">
        <f>AH190</f>
        <v>#DIV/0!</v>
      </c>
      <c r="AI189" s="51" t="e">
        <f t="shared" si="240"/>
        <v>#DIV/0!</v>
      </c>
      <c r="AJ189" s="54" t="e">
        <f t="shared" si="241"/>
        <v>#DIV/0!</v>
      </c>
      <c r="AK189" s="55" t="e">
        <f>AJ189/AJ190</f>
        <v>#DIV/0!</v>
      </c>
      <c r="AL189" s="56" t="e">
        <f t="shared" si="242"/>
        <v>#DIV/0!</v>
      </c>
      <c r="AM189" s="56" t="e">
        <f t="shared" si="243"/>
        <v>#DIV/0!</v>
      </c>
      <c r="AN189" s="48" t="e">
        <f t="shared" si="244"/>
        <v>#DIV/0!</v>
      </c>
      <c r="AO189" s="57" t="e">
        <f t="shared" si="245"/>
        <v>#DIV/0!</v>
      </c>
      <c r="AP189" s="48" t="e">
        <f t="shared" si="246"/>
        <v>#DIV/0!</v>
      </c>
      <c r="AQ189" s="45">
        <f t="shared" si="247"/>
        <v>1.9599639845400536</v>
      </c>
      <c r="AR189" s="46" t="e">
        <f t="shared" si="248"/>
        <v>#DIV/0!</v>
      </c>
      <c r="AS189" s="46" t="e">
        <f t="shared" si="249"/>
        <v>#DIV/0!</v>
      </c>
      <c r="AT189" s="58" t="e">
        <f t="shared" si="250"/>
        <v>#DIV/0!</v>
      </c>
      <c r="AU189" s="58" t="e">
        <f t="shared" si="250"/>
        <v>#DIV/0!</v>
      </c>
      <c r="AV189" s="22"/>
      <c r="AX189" s="59"/>
      <c r="AY189" s="59">
        <v>1</v>
      </c>
      <c r="AZ189" s="60"/>
      <c r="BA189" s="60"/>
      <c r="BC189" s="33"/>
      <c r="BD189" s="33"/>
      <c r="BE189" s="5"/>
      <c r="BF189" s="5"/>
      <c r="BG189" s="5"/>
      <c r="BH189" s="5"/>
      <c r="BI189" s="5"/>
      <c r="BJ189" s="5"/>
      <c r="BK189" s="5"/>
      <c r="BL189" s="5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</row>
    <row r="190" spans="1:75">
      <c r="B190" s="61">
        <f>COUNT(D180:D189)</f>
        <v>10</v>
      </c>
      <c r="C190" s="62">
        <f t="shared" ref="C190:H190" si="251">SUM(C180:C189)</f>
        <v>0</v>
      </c>
      <c r="D190" s="62">
        <f t="shared" si="251"/>
        <v>0</v>
      </c>
      <c r="E190" s="62">
        <f t="shared" si="251"/>
        <v>0</v>
      </c>
      <c r="F190" s="62">
        <f t="shared" si="251"/>
        <v>0</v>
      </c>
      <c r="G190" s="62">
        <f t="shared" si="251"/>
        <v>0</v>
      </c>
      <c r="H190" s="62">
        <f t="shared" si="251"/>
        <v>0</v>
      </c>
      <c r="I190" s="63"/>
      <c r="K190" s="64"/>
      <c r="L190" s="118"/>
      <c r="M190" s="66" t="e">
        <f>SUM(M180:M189)</f>
        <v>#DIV/0!</v>
      </c>
      <c r="N190" s="67"/>
      <c r="O190" s="68" t="e">
        <f>SUM(O180:O189)</f>
        <v>#DIV/0!</v>
      </c>
      <c r="P190" s="69" t="e">
        <f>O190/M190</f>
        <v>#DIV/0!</v>
      </c>
      <c r="Q190" s="538" t="e">
        <f>EXP(P190)</f>
        <v>#DIV/0!</v>
      </c>
      <c r="R190" s="538" t="e">
        <f>SQRT(1/M190)</f>
        <v>#DIV/0!</v>
      </c>
      <c r="S190" s="539">
        <f t="shared" si="234"/>
        <v>1.9599639845400536</v>
      </c>
      <c r="T190" s="540" t="e">
        <f>P190-(R190*S190)</f>
        <v>#DIV/0!</v>
      </c>
      <c r="U190" s="540" t="e">
        <f>P190+(R190*S190)</f>
        <v>#DIV/0!</v>
      </c>
      <c r="V190" s="541" t="e">
        <f>EXP(T190)</f>
        <v>#DIV/0!</v>
      </c>
      <c r="W190" s="542" t="e">
        <f>EXP(U190)</f>
        <v>#DIV/0!</v>
      </c>
      <c r="X190" s="71"/>
      <c r="Y190" s="71"/>
      <c r="Z190" s="72"/>
      <c r="AA190" s="73" t="e">
        <f>SUM(AA180:AA189)</f>
        <v>#DIV/0!</v>
      </c>
      <c r="AB190" s="74">
        <f>SUM(AB180:AB189)</f>
        <v>10</v>
      </c>
      <c r="AC190" s="75" t="e">
        <f>AA190-(AB190-1)</f>
        <v>#DIV/0!</v>
      </c>
      <c r="AD190" s="66" t="e">
        <f>M190</f>
        <v>#DIV/0!</v>
      </c>
      <c r="AE190" s="66" t="e">
        <f>SUM(AE180:AE189)</f>
        <v>#DIV/0!</v>
      </c>
      <c r="AF190" s="76" t="e">
        <f>AE190/AD190</f>
        <v>#DIV/0!</v>
      </c>
      <c r="AG190" s="77" t="e">
        <f>AC190/(AD190-AF190)</f>
        <v>#DIV/0!</v>
      </c>
      <c r="AH190" s="77" t="e">
        <f>IF(AA190&lt;AB190-1,"0",AG190)</f>
        <v>#DIV/0!</v>
      </c>
      <c r="AI190" s="72"/>
      <c r="AJ190" s="66" t="e">
        <f>SUM(AJ180:AJ189)</f>
        <v>#DIV/0!</v>
      </c>
      <c r="AK190" s="78" t="e">
        <f>SUM(AK180:AK189)</f>
        <v>#DIV/0!</v>
      </c>
      <c r="AL190" s="75" t="e">
        <f>SUM(AL180:AL189)</f>
        <v>#DIV/0!</v>
      </c>
      <c r="AM190" s="75" t="e">
        <f>AL190/AJ190</f>
        <v>#DIV/0!</v>
      </c>
      <c r="AN190" s="543" t="e">
        <f>EXP(AM190)</f>
        <v>#DIV/0!</v>
      </c>
      <c r="AO190" s="79" t="e">
        <f>1/AJ190</f>
        <v>#DIV/0!</v>
      </c>
      <c r="AP190" s="80" t="e">
        <f>SQRT(AO190)</f>
        <v>#DIV/0!</v>
      </c>
      <c r="AQ190" s="45">
        <f t="shared" si="247"/>
        <v>1.9599639845400536</v>
      </c>
      <c r="AR190" s="70" t="e">
        <f>AM190-(AQ190*AP190)</f>
        <v>#DIV/0!</v>
      </c>
      <c r="AS190" s="70" t="e">
        <f>AM190+(1.96*AP190)</f>
        <v>#DIV/0!</v>
      </c>
      <c r="AT190" s="544" t="e">
        <f>EXP(AR190)</f>
        <v>#DIV/0!</v>
      </c>
      <c r="AU190" s="544" t="e">
        <f>EXP(AS190)</f>
        <v>#DIV/0!</v>
      </c>
      <c r="AV190" s="81"/>
      <c r="AW190" s="82"/>
      <c r="AX190" s="83" t="e">
        <f>AA190</f>
        <v>#DIV/0!</v>
      </c>
      <c r="AY190" s="61">
        <f>SUM(AY180:AY189)</f>
        <v>10</v>
      </c>
      <c r="AZ190" s="84" t="e">
        <f>(AX190-(AY190-1))/AX190</f>
        <v>#DIV/0!</v>
      </c>
      <c r="BA190" s="85" t="e">
        <f>IF(AA190&lt;AB190-1,"0%",AZ190)</f>
        <v>#DIV/0!</v>
      </c>
      <c r="BB190" s="82"/>
      <c r="BC190" s="68" t="e">
        <f>AX190/(AY190-1)</f>
        <v>#DIV/0!</v>
      </c>
      <c r="BD190" s="86" t="e">
        <f>LN(BC190)</f>
        <v>#DIV/0!</v>
      </c>
      <c r="BE190" s="68" t="e">
        <f>LN(AX190)</f>
        <v>#DIV/0!</v>
      </c>
      <c r="BF190" s="68">
        <f>LN(AY190-1)</f>
        <v>2.1972245773362196</v>
      </c>
      <c r="BG190" s="68" t="e">
        <f>SQRT(2*AX190)</f>
        <v>#DIV/0!</v>
      </c>
      <c r="BH190" s="68">
        <f>SQRT(2*AY190-3)</f>
        <v>4.1231056256176606</v>
      </c>
      <c r="BI190" s="68">
        <f>2*(AY190-2)</f>
        <v>16</v>
      </c>
      <c r="BJ190" s="68">
        <f>3*(AY190-2)^2</f>
        <v>192</v>
      </c>
      <c r="BK190" s="68">
        <f>1/BI190</f>
        <v>6.25E-2</v>
      </c>
      <c r="BL190" s="87">
        <f>1/BJ190</f>
        <v>5.208333333333333E-3</v>
      </c>
      <c r="BM190" s="87">
        <f>SQRT(BK190*(1-BL190))</f>
        <v>0.24934810840803798</v>
      </c>
      <c r="BN190" s="88" t="e">
        <f>0.5*(BE190-BF190)/(BG190-BH190)</f>
        <v>#DIV/0!</v>
      </c>
      <c r="BO190" s="88" t="e">
        <f>IF(AA190&lt;=AB190,BM190,BN190)</f>
        <v>#DIV/0!</v>
      </c>
      <c r="BP190" s="75" t="e">
        <f>BD190-(1.96*BO190)</f>
        <v>#DIV/0!</v>
      </c>
      <c r="BQ190" s="75" t="e">
        <f>BD190+(1.96*BO190)</f>
        <v>#DIV/0!</v>
      </c>
      <c r="BR190" s="75"/>
      <c r="BS190" s="86" t="e">
        <f>EXP(BP190)</f>
        <v>#DIV/0!</v>
      </c>
      <c r="BT190" s="86" t="e">
        <f>EXP(BQ190)</f>
        <v>#DIV/0!</v>
      </c>
      <c r="BU190" s="89" t="e">
        <f>BA190</f>
        <v>#DIV/0!</v>
      </c>
      <c r="BV190" s="89" t="e">
        <f>(BS190-1)/BS190</f>
        <v>#DIV/0!</v>
      </c>
      <c r="BW190" s="89" t="e">
        <f>(BT190-1)/BT190</f>
        <v>#DIV/0!</v>
      </c>
    </row>
    <row r="191" spans="1:75" ht="13.5" thickBot="1">
      <c r="C191" s="90"/>
      <c r="D191" s="90"/>
      <c r="E191" s="90"/>
      <c r="F191" s="90"/>
      <c r="G191" s="90"/>
      <c r="H191" s="90"/>
      <c r="I191" s="91"/>
      <c r="R191" s="92"/>
      <c r="S191" s="92"/>
      <c r="T191" s="92"/>
      <c r="U191" s="92"/>
      <c r="V191" s="92"/>
      <c r="W191" s="92"/>
      <c r="X191" s="92"/>
      <c r="AB191" s="93"/>
      <c r="AC191" s="94"/>
      <c r="AD191" s="95"/>
      <c r="AE191" s="94"/>
      <c r="AF191" s="96"/>
      <c r="AG191" s="96"/>
      <c r="AH191" s="96"/>
      <c r="AI191" s="96"/>
      <c r="AT191" s="97"/>
      <c r="AU191" s="97"/>
      <c r="AV191" s="97"/>
      <c r="AX191" s="8" t="s">
        <v>85</v>
      </c>
      <c r="BG191" s="14"/>
      <c r="BN191" s="94" t="s">
        <v>86</v>
      </c>
      <c r="BT191" s="98" t="s">
        <v>87</v>
      </c>
      <c r="BU191" s="545" t="e">
        <f>BU190</f>
        <v>#DIV/0!</v>
      </c>
      <c r="BV191" s="545" t="e">
        <f>IF(BV190&lt;0,"0%",BV190)</f>
        <v>#DIV/0!</v>
      </c>
      <c r="BW191" s="546" t="e">
        <f>IF(BW190&lt;0,"0%",BW190)</f>
        <v>#DIV/0!</v>
      </c>
    </row>
    <row r="192" spans="1:75" ht="26.5" thickBot="1">
      <c r="B192" s="8"/>
      <c r="C192" s="99"/>
      <c r="D192" s="99"/>
      <c r="E192" s="99"/>
      <c r="F192" s="99"/>
      <c r="G192" s="99"/>
      <c r="H192" s="99"/>
      <c r="I192" s="100"/>
      <c r="J192" s="8"/>
      <c r="K192" s="8"/>
      <c r="R192" s="101"/>
      <c r="S192" s="101"/>
      <c r="T192" s="101"/>
      <c r="U192" s="101"/>
      <c r="V192" s="101"/>
      <c r="W192" s="101"/>
      <c r="X192" s="101"/>
      <c r="AF192" s="1"/>
      <c r="AI192" s="14"/>
      <c r="AJ192" s="102"/>
      <c r="AK192" s="102"/>
      <c r="AL192" s="103"/>
      <c r="AM192" s="104"/>
      <c r="AO192" s="105" t="s">
        <v>88</v>
      </c>
      <c r="AP192" s="106">
        <f>TINV((1-$H$1),(AB190-2))</f>
        <v>2.3060041352041662</v>
      </c>
      <c r="AR192" s="547" t="s">
        <v>89</v>
      </c>
      <c r="AS192" s="107">
        <f>$H$1</f>
        <v>0.95</v>
      </c>
      <c r="AT192" s="548" t="e">
        <f>EXP(AM190-AP192*SQRT((1/AD190)+AH190))</f>
        <v>#DIV/0!</v>
      </c>
      <c r="AU192" s="548" t="e">
        <f>EXP(AM190+AP192*SQRT((1/AD190)+AH190))</f>
        <v>#DIV/0!</v>
      </c>
      <c r="AV192" s="22"/>
      <c r="AX192" s="108" t="e">
        <f>_xlfn.CHISQ.DIST.RT(AX190,AY190-1)</f>
        <v>#DIV/0!</v>
      </c>
      <c r="AY192" s="109" t="e">
        <f>IF(AX192&lt;0.05,"heterogeneidad","homogeneidad")</f>
        <v>#DIV/0!</v>
      </c>
      <c r="BF192" s="110"/>
      <c r="BG192" s="14"/>
      <c r="BH192" s="14"/>
      <c r="BJ192" s="49"/>
      <c r="BL192" s="14"/>
      <c r="BM192" s="111"/>
      <c r="BQ192" s="14"/>
    </row>
    <row r="193" spans="1:75" ht="14.5">
      <c r="B193" s="8"/>
      <c r="C193" s="99"/>
      <c r="D193" s="99"/>
      <c r="E193" s="99"/>
      <c r="F193" s="99"/>
      <c r="G193" s="99"/>
      <c r="H193" s="99"/>
      <c r="I193" s="100"/>
      <c r="J193" s="8"/>
      <c r="K193" s="8"/>
      <c r="R193" s="101"/>
      <c r="S193" s="101"/>
      <c r="T193" s="101"/>
      <c r="U193" s="101"/>
      <c r="V193" s="101"/>
      <c r="W193" s="101"/>
      <c r="X193" s="101"/>
      <c r="AF193" s="1"/>
      <c r="AI193" s="14"/>
      <c r="AJ193" s="102"/>
      <c r="AK193" s="102"/>
      <c r="AL193" s="103"/>
      <c r="AM193" s="104"/>
      <c r="AN193" s="112"/>
      <c r="AO193" s="113"/>
      <c r="AP193" s="18"/>
      <c r="AS193" s="114"/>
      <c r="AT193" s="22"/>
      <c r="AU193" s="22"/>
      <c r="AV193" s="22"/>
      <c r="BF193" s="110"/>
      <c r="BG193" s="14"/>
      <c r="BH193" s="14"/>
      <c r="BJ193" s="49"/>
      <c r="BL193" s="14"/>
      <c r="BM193" s="115"/>
      <c r="BQ193" s="14"/>
    </row>
    <row r="194" spans="1:75">
      <c r="C194" s="90"/>
      <c r="D194" s="90"/>
      <c r="E194" s="90"/>
      <c r="F194" s="90"/>
      <c r="G194" s="90"/>
      <c r="H194" s="90"/>
      <c r="I194" s="91"/>
      <c r="J194" s="550" t="s">
        <v>5</v>
      </c>
      <c r="K194" s="551"/>
      <c r="L194" s="551"/>
      <c r="M194" s="551"/>
      <c r="N194" s="551"/>
      <c r="O194" s="551"/>
      <c r="P194" s="551"/>
      <c r="Q194" s="551"/>
      <c r="R194" s="551"/>
      <c r="S194" s="551"/>
      <c r="T194" s="551"/>
      <c r="U194" s="551"/>
      <c r="V194" s="551"/>
      <c r="W194" s="552"/>
      <c r="X194" s="15"/>
      <c r="Y194" s="550" t="s">
        <v>6</v>
      </c>
      <c r="Z194" s="551"/>
      <c r="AA194" s="551"/>
      <c r="AB194" s="551"/>
      <c r="AC194" s="551"/>
      <c r="AD194" s="551"/>
      <c r="AE194" s="551"/>
      <c r="AF194" s="551"/>
      <c r="AG194" s="551"/>
      <c r="AH194" s="551"/>
      <c r="AI194" s="551"/>
      <c r="AJ194" s="551"/>
      <c r="AK194" s="551"/>
      <c r="AL194" s="551"/>
      <c r="AM194" s="551"/>
      <c r="AN194" s="551"/>
      <c r="AO194" s="551"/>
      <c r="AP194" s="551"/>
      <c r="AQ194" s="551"/>
      <c r="AR194" s="551"/>
      <c r="AS194" s="551"/>
      <c r="AT194" s="551"/>
      <c r="AU194" s="552"/>
      <c r="AV194" s="15"/>
      <c r="AW194" s="550" t="s">
        <v>7</v>
      </c>
      <c r="AX194" s="551"/>
      <c r="AY194" s="551"/>
      <c r="AZ194" s="551"/>
      <c r="BA194" s="551"/>
      <c r="BB194" s="551"/>
      <c r="BC194" s="551"/>
      <c r="BD194" s="551"/>
      <c r="BE194" s="551"/>
      <c r="BF194" s="551"/>
      <c r="BG194" s="551"/>
      <c r="BH194" s="551"/>
      <c r="BI194" s="551"/>
      <c r="BJ194" s="551"/>
      <c r="BK194" s="551"/>
      <c r="BL194" s="551"/>
      <c r="BM194" s="551"/>
      <c r="BN194" s="551"/>
      <c r="BO194" s="551"/>
      <c r="BP194" s="551"/>
      <c r="BQ194" s="551"/>
      <c r="BR194" s="551"/>
      <c r="BS194" s="551"/>
      <c r="BT194" s="551"/>
      <c r="BU194" s="551"/>
      <c r="BV194" s="551"/>
      <c r="BW194" s="552"/>
    </row>
    <row r="195" spans="1:75">
      <c r="A195" s="119"/>
      <c r="B195" s="17" t="s">
        <v>8</v>
      </c>
      <c r="C195" s="549" t="s">
        <v>9</v>
      </c>
      <c r="D195" s="549"/>
      <c r="E195" s="549"/>
      <c r="F195" s="549" t="s">
        <v>10</v>
      </c>
      <c r="G195" s="549"/>
      <c r="H195" s="549"/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</row>
    <row r="196" spans="1:75" ht="60">
      <c r="B196" s="20"/>
      <c r="C196" s="21" t="s">
        <v>11</v>
      </c>
      <c r="D196" s="21" t="s">
        <v>12</v>
      </c>
      <c r="E196" s="21" t="s">
        <v>13</v>
      </c>
      <c r="F196" s="21" t="s">
        <v>11</v>
      </c>
      <c r="G196" s="21" t="s">
        <v>12</v>
      </c>
      <c r="H196" s="21" t="s">
        <v>13</v>
      </c>
      <c r="I196" s="22"/>
      <c r="K196" s="23" t="s">
        <v>14</v>
      </c>
      <c r="L196" s="23" t="s">
        <v>15</v>
      </c>
      <c r="M196" s="23" t="s">
        <v>16</v>
      </c>
      <c r="N196" s="24" t="s">
        <v>17</v>
      </c>
      <c r="O196" s="24" t="s">
        <v>18</v>
      </c>
      <c r="P196" s="24" t="s">
        <v>19</v>
      </c>
      <c r="Q196" s="536" t="s">
        <v>20</v>
      </c>
      <c r="R196" s="536" t="s">
        <v>21</v>
      </c>
      <c r="S196" s="537" t="s">
        <v>3</v>
      </c>
      <c r="T196" s="536" t="s">
        <v>22</v>
      </c>
      <c r="U196" s="536" t="s">
        <v>23</v>
      </c>
      <c r="V196" s="536" t="s">
        <v>24</v>
      </c>
      <c r="W196" s="536" t="s">
        <v>24</v>
      </c>
      <c r="X196" s="25"/>
      <c r="Y196" s="26"/>
      <c r="Z196" s="27" t="s">
        <v>25</v>
      </c>
      <c r="AA196" s="24" t="s">
        <v>26</v>
      </c>
      <c r="AB196" s="6" t="s">
        <v>27</v>
      </c>
      <c r="AC196" s="6" t="s">
        <v>28</v>
      </c>
      <c r="AD196" s="6" t="s">
        <v>29</v>
      </c>
      <c r="AE196" s="24" t="s">
        <v>30</v>
      </c>
      <c r="AF196" s="24" t="s">
        <v>31</v>
      </c>
      <c r="AG196" s="28" t="s">
        <v>32</v>
      </c>
      <c r="AH196" s="28" t="s">
        <v>33</v>
      </c>
      <c r="AI196" s="6" t="s">
        <v>34</v>
      </c>
      <c r="AJ196" s="24" t="s">
        <v>35</v>
      </c>
      <c r="AK196" s="24" t="s">
        <v>36</v>
      </c>
      <c r="AL196" s="24" t="s">
        <v>37</v>
      </c>
      <c r="AM196" s="6" t="s">
        <v>38</v>
      </c>
      <c r="AN196" s="537" t="s">
        <v>39</v>
      </c>
      <c r="AO196" s="24" t="s">
        <v>40</v>
      </c>
      <c r="AP196" s="24" t="s">
        <v>41</v>
      </c>
      <c r="AQ196" s="6" t="s">
        <v>3</v>
      </c>
      <c r="AR196" s="24" t="s">
        <v>42</v>
      </c>
      <c r="AS196" s="24" t="s">
        <v>43</v>
      </c>
      <c r="AT196" s="536" t="s">
        <v>24</v>
      </c>
      <c r="AU196" s="536" t="s">
        <v>24</v>
      </c>
      <c r="AV196" s="25"/>
      <c r="AX196" s="29" t="s">
        <v>44</v>
      </c>
      <c r="AY196" s="29" t="s">
        <v>27</v>
      </c>
      <c r="AZ196" s="30" t="s">
        <v>45</v>
      </c>
      <c r="BA196" s="31" t="s">
        <v>46</v>
      </c>
      <c r="BC196" s="6" t="s">
        <v>47</v>
      </c>
      <c r="BD196" s="6" t="s">
        <v>48</v>
      </c>
      <c r="BE196" s="6" t="s">
        <v>49</v>
      </c>
      <c r="BF196" s="6" t="s">
        <v>50</v>
      </c>
      <c r="BG196" s="6" t="s">
        <v>51</v>
      </c>
      <c r="BH196" s="6" t="s">
        <v>52</v>
      </c>
      <c r="BI196" s="6" t="s">
        <v>53</v>
      </c>
      <c r="BJ196" s="6" t="s">
        <v>54</v>
      </c>
      <c r="BK196" s="6" t="s">
        <v>55</v>
      </c>
      <c r="BL196" s="6" t="s">
        <v>56</v>
      </c>
      <c r="BM196" s="32" t="s">
        <v>57</v>
      </c>
      <c r="BN196" s="32" t="s">
        <v>58</v>
      </c>
      <c r="BO196" s="32" t="s">
        <v>59</v>
      </c>
      <c r="BP196" s="32" t="s">
        <v>60</v>
      </c>
      <c r="BQ196" s="32" t="s">
        <v>61</v>
      </c>
      <c r="BR196" s="33"/>
      <c r="BS196" s="24" t="s">
        <v>62</v>
      </c>
      <c r="BT196" s="24" t="s">
        <v>63</v>
      </c>
      <c r="BU196" s="536" t="s">
        <v>64</v>
      </c>
      <c r="BV196" s="536" t="s">
        <v>65</v>
      </c>
      <c r="BW196" s="536" t="s">
        <v>66</v>
      </c>
    </row>
    <row r="197" spans="1:75">
      <c r="B197" s="34" t="s">
        <v>67</v>
      </c>
      <c r="C197" s="35"/>
      <c r="D197" s="36">
        <f>E197-C197</f>
        <v>0</v>
      </c>
      <c r="E197" s="37"/>
      <c r="F197" s="35"/>
      <c r="G197" s="36">
        <f>H197-F197</f>
        <v>0</v>
      </c>
      <c r="H197" s="37"/>
      <c r="I197" s="38"/>
      <c r="K197" s="39" t="e">
        <f>(C197/E197)/(F197/H197)</f>
        <v>#DIV/0!</v>
      </c>
      <c r="L197" s="40" t="e">
        <f>(D197/(C197*E197)+(G197/(F197*H197)))</f>
        <v>#DIV/0!</v>
      </c>
      <c r="M197" s="41" t="e">
        <f>1/L197</f>
        <v>#DIV/0!</v>
      </c>
      <c r="N197" s="42" t="e">
        <f>LN(K197)</f>
        <v>#DIV/0!</v>
      </c>
      <c r="O197" s="42" t="e">
        <f>M197*N197</f>
        <v>#DIV/0!</v>
      </c>
      <c r="P197" s="42" t="e">
        <f>LN(K197)</f>
        <v>#DIV/0!</v>
      </c>
      <c r="Q197" s="116" t="e">
        <f>K197</f>
        <v>#DIV/0!</v>
      </c>
      <c r="R197" s="44" t="e">
        <f>SQRT(1/M197)</f>
        <v>#DIV/0!</v>
      </c>
      <c r="S197" s="45">
        <f>$H$2</f>
        <v>1.9599639845400536</v>
      </c>
      <c r="T197" s="46" t="e">
        <f>P197-(R197*S197)</f>
        <v>#DIV/0!</v>
      </c>
      <c r="U197" s="46" t="e">
        <f>P197+(R197*S197)</f>
        <v>#DIV/0!</v>
      </c>
      <c r="V197" s="47" t="e">
        <f>EXP(T197)</f>
        <v>#DIV/0!</v>
      </c>
      <c r="W197" s="48" t="e">
        <f>EXP(U197)</f>
        <v>#DIV/0!</v>
      </c>
      <c r="X197" s="49"/>
      <c r="Z197" s="50" t="e">
        <f>(N197-P206)^2</f>
        <v>#DIV/0!</v>
      </c>
      <c r="AA197" s="51" t="e">
        <f>M197*Z197</f>
        <v>#DIV/0!</v>
      </c>
      <c r="AB197" s="5">
        <v>1</v>
      </c>
      <c r="AC197" s="33"/>
      <c r="AD197" s="33"/>
      <c r="AE197" s="41" t="e">
        <f>M197^2</f>
        <v>#DIV/0!</v>
      </c>
      <c r="AF197" s="52"/>
      <c r="AG197" s="53" t="e">
        <f>AG206</f>
        <v>#DIV/0!</v>
      </c>
      <c r="AH197" s="53" t="e">
        <f>AH206</f>
        <v>#DIV/0!</v>
      </c>
      <c r="AI197" s="51" t="e">
        <f>1/M197</f>
        <v>#DIV/0!</v>
      </c>
      <c r="AJ197" s="54" t="e">
        <f>1/(AH197+AI197)</f>
        <v>#DIV/0!</v>
      </c>
      <c r="AK197" s="55" t="e">
        <f>AJ197/AJ206</f>
        <v>#DIV/0!</v>
      </c>
      <c r="AL197" s="56" t="e">
        <f>AJ197*N197</f>
        <v>#DIV/0!</v>
      </c>
      <c r="AM197" s="56" t="e">
        <f>AL197/AJ197</f>
        <v>#DIV/0!</v>
      </c>
      <c r="AN197" s="48" t="e">
        <f>EXP(AM197)</f>
        <v>#DIV/0!</v>
      </c>
      <c r="AO197" s="57" t="e">
        <f>1/AJ197</f>
        <v>#DIV/0!</v>
      </c>
      <c r="AP197" s="48" t="e">
        <f>SQRT(AO197)</f>
        <v>#DIV/0!</v>
      </c>
      <c r="AQ197" s="45">
        <f>$H$2</f>
        <v>1.9599639845400536</v>
      </c>
      <c r="AR197" s="46" t="e">
        <f>AM197-(AQ197*AP197)</f>
        <v>#DIV/0!</v>
      </c>
      <c r="AS197" s="46" t="e">
        <f>AM197+(1.96*AP197)</f>
        <v>#DIV/0!</v>
      </c>
      <c r="AT197" s="58" t="e">
        <f>EXP(AR197)</f>
        <v>#DIV/0!</v>
      </c>
      <c r="AU197" s="58" t="e">
        <f>EXP(AS197)</f>
        <v>#DIV/0!</v>
      </c>
      <c r="AV197" s="22"/>
      <c r="AX197" s="59"/>
      <c r="AY197" s="59">
        <v>1</v>
      </c>
      <c r="AZ197" s="60"/>
      <c r="BA197" s="60"/>
      <c r="BC197" s="33"/>
      <c r="BD197" s="33"/>
      <c r="BE197" s="5"/>
      <c r="BF197" s="5"/>
      <c r="BG197" s="5"/>
      <c r="BH197" s="5"/>
      <c r="BI197" s="5"/>
      <c r="BJ197" s="5"/>
      <c r="BK197" s="5"/>
      <c r="BL197" s="5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</row>
    <row r="198" spans="1:75">
      <c r="B198" s="34" t="s">
        <v>68</v>
      </c>
      <c r="C198" s="35"/>
      <c r="D198" s="36">
        <f t="shared" ref="D198:D205" si="252">E198-C198</f>
        <v>0</v>
      </c>
      <c r="E198" s="37"/>
      <c r="F198" s="35"/>
      <c r="G198" s="36">
        <f t="shared" ref="G198:G205" si="253">H198-F198</f>
        <v>0</v>
      </c>
      <c r="H198" s="37"/>
      <c r="I198" s="38"/>
      <c r="K198" s="39" t="e">
        <f t="shared" ref="K198:K205" si="254">(C198/E198)/(F198/H198)</f>
        <v>#DIV/0!</v>
      </c>
      <c r="L198" s="40" t="e">
        <f t="shared" ref="L198:L204" si="255">(D198/(C198*E198)+(G198/(F198*H198)))</f>
        <v>#DIV/0!</v>
      </c>
      <c r="M198" s="41" t="e">
        <f t="shared" ref="M198:M205" si="256">1/L198</f>
        <v>#DIV/0!</v>
      </c>
      <c r="N198" s="42" t="e">
        <f t="shared" ref="N198:N205" si="257">LN(K198)</f>
        <v>#DIV/0!</v>
      </c>
      <c r="O198" s="42" t="e">
        <f t="shared" ref="O198:O205" si="258">M198*N198</f>
        <v>#DIV/0!</v>
      </c>
      <c r="P198" s="42" t="e">
        <f t="shared" ref="P198:P205" si="259">LN(K198)</f>
        <v>#DIV/0!</v>
      </c>
      <c r="Q198" s="116" t="e">
        <f t="shared" ref="Q198:Q205" si="260">K198</f>
        <v>#DIV/0!</v>
      </c>
      <c r="R198" s="44" t="e">
        <f t="shared" ref="R198:R205" si="261">SQRT(1/M198)</f>
        <v>#DIV/0!</v>
      </c>
      <c r="S198" s="45">
        <f t="shared" ref="S198:S206" si="262">$H$2</f>
        <v>1.9599639845400536</v>
      </c>
      <c r="T198" s="46" t="e">
        <f t="shared" ref="T198:T205" si="263">P198-(R198*S198)</f>
        <v>#DIV/0!</v>
      </c>
      <c r="U198" s="46" t="e">
        <f t="shared" ref="U198:U205" si="264">P198+(R198*S198)</f>
        <v>#DIV/0!</v>
      </c>
      <c r="V198" s="47" t="e">
        <f t="shared" ref="V198:W205" si="265">EXP(T198)</f>
        <v>#DIV/0!</v>
      </c>
      <c r="W198" s="48" t="e">
        <f t="shared" si="265"/>
        <v>#DIV/0!</v>
      </c>
      <c r="X198" s="49"/>
      <c r="Z198" s="50" t="e">
        <f>(N198-P206)^2</f>
        <v>#DIV/0!</v>
      </c>
      <c r="AA198" s="51" t="e">
        <f t="shared" ref="AA198:AA205" si="266">M198*Z198</f>
        <v>#DIV/0!</v>
      </c>
      <c r="AB198" s="5">
        <v>1</v>
      </c>
      <c r="AC198" s="33"/>
      <c r="AD198" s="33"/>
      <c r="AE198" s="41" t="e">
        <f t="shared" ref="AE198:AE205" si="267">M198^2</f>
        <v>#DIV/0!</v>
      </c>
      <c r="AF198" s="52"/>
      <c r="AG198" s="53" t="e">
        <f>AG206</f>
        <v>#DIV/0!</v>
      </c>
      <c r="AH198" s="53" t="e">
        <f>AH206</f>
        <v>#DIV/0!</v>
      </c>
      <c r="AI198" s="51" t="e">
        <f t="shared" ref="AI198:AI205" si="268">1/M198</f>
        <v>#DIV/0!</v>
      </c>
      <c r="AJ198" s="54" t="e">
        <f t="shared" ref="AJ198:AJ205" si="269">1/(AH198+AI198)</f>
        <v>#DIV/0!</v>
      </c>
      <c r="AK198" s="55" t="e">
        <f>AJ198/AJ206</f>
        <v>#DIV/0!</v>
      </c>
      <c r="AL198" s="56" t="e">
        <f t="shared" ref="AL198:AL205" si="270">AJ198*N198</f>
        <v>#DIV/0!</v>
      </c>
      <c r="AM198" s="56" t="e">
        <f t="shared" ref="AM198:AM205" si="271">AL198/AJ198</f>
        <v>#DIV/0!</v>
      </c>
      <c r="AN198" s="48" t="e">
        <f t="shared" ref="AN198:AN205" si="272">EXP(AM198)</f>
        <v>#DIV/0!</v>
      </c>
      <c r="AO198" s="57" t="e">
        <f t="shared" ref="AO198:AO205" si="273">1/AJ198</f>
        <v>#DIV/0!</v>
      </c>
      <c r="AP198" s="48" t="e">
        <f t="shared" ref="AP198:AP205" si="274">SQRT(AO198)</f>
        <v>#DIV/0!</v>
      </c>
      <c r="AQ198" s="45">
        <f t="shared" ref="AQ198:AQ206" si="275">$H$2</f>
        <v>1.9599639845400536</v>
      </c>
      <c r="AR198" s="46" t="e">
        <f t="shared" ref="AR198:AR205" si="276">AM198-(AQ198*AP198)</f>
        <v>#DIV/0!</v>
      </c>
      <c r="AS198" s="46" t="e">
        <f t="shared" ref="AS198:AS205" si="277">AM198+(1.96*AP198)</f>
        <v>#DIV/0!</v>
      </c>
      <c r="AT198" s="58" t="e">
        <f t="shared" ref="AT198:AU205" si="278">EXP(AR198)</f>
        <v>#DIV/0!</v>
      </c>
      <c r="AU198" s="58" t="e">
        <f t="shared" si="278"/>
        <v>#DIV/0!</v>
      </c>
      <c r="AV198" s="22"/>
      <c r="AX198" s="59"/>
      <c r="AY198" s="59">
        <v>1</v>
      </c>
      <c r="AZ198" s="60"/>
      <c r="BA198" s="60"/>
      <c r="BC198" s="33"/>
      <c r="BD198" s="33"/>
      <c r="BE198" s="5"/>
      <c r="BF198" s="5"/>
      <c r="BG198" s="5"/>
      <c r="BH198" s="5"/>
      <c r="BI198" s="5"/>
      <c r="BJ198" s="5"/>
      <c r="BK198" s="5"/>
      <c r="BL198" s="5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</row>
    <row r="199" spans="1:75">
      <c r="B199" s="34" t="s">
        <v>69</v>
      </c>
      <c r="C199" s="35"/>
      <c r="D199" s="36">
        <f t="shared" si="252"/>
        <v>0</v>
      </c>
      <c r="E199" s="37"/>
      <c r="F199" s="35"/>
      <c r="G199" s="36">
        <f t="shared" si="253"/>
        <v>0</v>
      </c>
      <c r="H199" s="37"/>
      <c r="I199" s="38"/>
      <c r="K199" s="39" t="e">
        <f t="shared" si="254"/>
        <v>#DIV/0!</v>
      </c>
      <c r="L199" s="40" t="e">
        <f t="shared" si="255"/>
        <v>#DIV/0!</v>
      </c>
      <c r="M199" s="41" t="e">
        <f t="shared" si="256"/>
        <v>#DIV/0!</v>
      </c>
      <c r="N199" s="42" t="e">
        <f t="shared" si="257"/>
        <v>#DIV/0!</v>
      </c>
      <c r="O199" s="42" t="e">
        <f t="shared" si="258"/>
        <v>#DIV/0!</v>
      </c>
      <c r="P199" s="42" t="e">
        <f t="shared" si="259"/>
        <v>#DIV/0!</v>
      </c>
      <c r="Q199" s="116" t="e">
        <f t="shared" si="260"/>
        <v>#DIV/0!</v>
      </c>
      <c r="R199" s="44" t="e">
        <f t="shared" si="261"/>
        <v>#DIV/0!</v>
      </c>
      <c r="S199" s="45">
        <f t="shared" si="262"/>
        <v>1.9599639845400536</v>
      </c>
      <c r="T199" s="46" t="e">
        <f t="shared" si="263"/>
        <v>#DIV/0!</v>
      </c>
      <c r="U199" s="46" t="e">
        <f t="shared" si="264"/>
        <v>#DIV/0!</v>
      </c>
      <c r="V199" s="47" t="e">
        <f t="shared" si="265"/>
        <v>#DIV/0!</v>
      </c>
      <c r="W199" s="48" t="e">
        <f t="shared" si="265"/>
        <v>#DIV/0!</v>
      </c>
      <c r="X199" s="49"/>
      <c r="Z199" s="50" t="e">
        <f>(N199-P206)^2</f>
        <v>#DIV/0!</v>
      </c>
      <c r="AA199" s="51" t="e">
        <f t="shared" si="266"/>
        <v>#DIV/0!</v>
      </c>
      <c r="AB199" s="5">
        <v>1</v>
      </c>
      <c r="AC199" s="33"/>
      <c r="AD199" s="33"/>
      <c r="AE199" s="41" t="e">
        <f t="shared" si="267"/>
        <v>#DIV/0!</v>
      </c>
      <c r="AF199" s="52"/>
      <c r="AG199" s="53" t="e">
        <f>AG206</f>
        <v>#DIV/0!</v>
      </c>
      <c r="AH199" s="53" t="e">
        <f>AH206</f>
        <v>#DIV/0!</v>
      </c>
      <c r="AI199" s="51" t="e">
        <f t="shared" si="268"/>
        <v>#DIV/0!</v>
      </c>
      <c r="AJ199" s="54" t="e">
        <f t="shared" si="269"/>
        <v>#DIV/0!</v>
      </c>
      <c r="AK199" s="55" t="e">
        <f>AJ199/AJ206</f>
        <v>#DIV/0!</v>
      </c>
      <c r="AL199" s="56" t="e">
        <f t="shared" si="270"/>
        <v>#DIV/0!</v>
      </c>
      <c r="AM199" s="56" t="e">
        <f t="shared" si="271"/>
        <v>#DIV/0!</v>
      </c>
      <c r="AN199" s="48" t="e">
        <f t="shared" si="272"/>
        <v>#DIV/0!</v>
      </c>
      <c r="AO199" s="57" t="e">
        <f t="shared" si="273"/>
        <v>#DIV/0!</v>
      </c>
      <c r="AP199" s="48" t="e">
        <f t="shared" si="274"/>
        <v>#DIV/0!</v>
      </c>
      <c r="AQ199" s="45">
        <f t="shared" si="275"/>
        <v>1.9599639845400536</v>
      </c>
      <c r="AR199" s="46" t="e">
        <f t="shared" si="276"/>
        <v>#DIV/0!</v>
      </c>
      <c r="AS199" s="46" t="e">
        <f t="shared" si="277"/>
        <v>#DIV/0!</v>
      </c>
      <c r="AT199" s="58" t="e">
        <f t="shared" si="278"/>
        <v>#DIV/0!</v>
      </c>
      <c r="AU199" s="58" t="e">
        <f t="shared" si="278"/>
        <v>#DIV/0!</v>
      </c>
      <c r="AV199" s="22"/>
      <c r="AX199" s="59"/>
      <c r="AY199" s="59">
        <v>1</v>
      </c>
      <c r="AZ199" s="60"/>
      <c r="BA199" s="60"/>
      <c r="BC199" s="33"/>
      <c r="BD199" s="33"/>
      <c r="BE199" s="5"/>
      <c r="BF199" s="5"/>
      <c r="BG199" s="5"/>
      <c r="BH199" s="5"/>
      <c r="BI199" s="5"/>
      <c r="BJ199" s="5"/>
      <c r="BK199" s="5"/>
      <c r="BL199" s="5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</row>
    <row r="200" spans="1:75">
      <c r="B200" s="34" t="s">
        <v>70</v>
      </c>
      <c r="C200" s="35"/>
      <c r="D200" s="36">
        <f t="shared" si="252"/>
        <v>0</v>
      </c>
      <c r="E200" s="37"/>
      <c r="F200" s="35"/>
      <c r="G200" s="36">
        <f t="shared" si="253"/>
        <v>0</v>
      </c>
      <c r="H200" s="37"/>
      <c r="I200" s="38"/>
      <c r="K200" s="39" t="e">
        <f t="shared" si="254"/>
        <v>#DIV/0!</v>
      </c>
      <c r="L200" s="40" t="e">
        <f t="shared" si="255"/>
        <v>#DIV/0!</v>
      </c>
      <c r="M200" s="41" t="e">
        <f t="shared" si="256"/>
        <v>#DIV/0!</v>
      </c>
      <c r="N200" s="42" t="e">
        <f t="shared" si="257"/>
        <v>#DIV/0!</v>
      </c>
      <c r="O200" s="42" t="e">
        <f t="shared" si="258"/>
        <v>#DIV/0!</v>
      </c>
      <c r="P200" s="42" t="e">
        <f t="shared" si="259"/>
        <v>#DIV/0!</v>
      </c>
      <c r="Q200" s="116" t="e">
        <f t="shared" si="260"/>
        <v>#DIV/0!</v>
      </c>
      <c r="R200" s="44" t="e">
        <f t="shared" si="261"/>
        <v>#DIV/0!</v>
      </c>
      <c r="S200" s="45">
        <f t="shared" si="262"/>
        <v>1.9599639845400536</v>
      </c>
      <c r="T200" s="46" t="e">
        <f t="shared" si="263"/>
        <v>#DIV/0!</v>
      </c>
      <c r="U200" s="46" t="e">
        <f t="shared" si="264"/>
        <v>#DIV/0!</v>
      </c>
      <c r="V200" s="47" t="e">
        <f t="shared" si="265"/>
        <v>#DIV/0!</v>
      </c>
      <c r="W200" s="48" t="e">
        <f t="shared" si="265"/>
        <v>#DIV/0!</v>
      </c>
      <c r="X200" s="49"/>
      <c r="Z200" s="50" t="e">
        <f>(N200-P206)^2</f>
        <v>#DIV/0!</v>
      </c>
      <c r="AA200" s="51" t="e">
        <f t="shared" si="266"/>
        <v>#DIV/0!</v>
      </c>
      <c r="AB200" s="5">
        <v>1</v>
      </c>
      <c r="AC200" s="33"/>
      <c r="AD200" s="33"/>
      <c r="AE200" s="41" t="e">
        <f t="shared" si="267"/>
        <v>#DIV/0!</v>
      </c>
      <c r="AF200" s="52"/>
      <c r="AG200" s="53" t="e">
        <f>AG206</f>
        <v>#DIV/0!</v>
      </c>
      <c r="AH200" s="53" t="e">
        <f>AH206</f>
        <v>#DIV/0!</v>
      </c>
      <c r="AI200" s="51" t="e">
        <f t="shared" si="268"/>
        <v>#DIV/0!</v>
      </c>
      <c r="AJ200" s="54" t="e">
        <f t="shared" si="269"/>
        <v>#DIV/0!</v>
      </c>
      <c r="AK200" s="55" t="e">
        <f>AJ200/AJ206</f>
        <v>#DIV/0!</v>
      </c>
      <c r="AL200" s="56" t="e">
        <f t="shared" si="270"/>
        <v>#DIV/0!</v>
      </c>
      <c r="AM200" s="56" t="e">
        <f t="shared" si="271"/>
        <v>#DIV/0!</v>
      </c>
      <c r="AN200" s="48" t="e">
        <f t="shared" si="272"/>
        <v>#DIV/0!</v>
      </c>
      <c r="AO200" s="57" t="e">
        <f t="shared" si="273"/>
        <v>#DIV/0!</v>
      </c>
      <c r="AP200" s="48" t="e">
        <f t="shared" si="274"/>
        <v>#DIV/0!</v>
      </c>
      <c r="AQ200" s="45">
        <f t="shared" si="275"/>
        <v>1.9599639845400536</v>
      </c>
      <c r="AR200" s="46" t="e">
        <f t="shared" si="276"/>
        <v>#DIV/0!</v>
      </c>
      <c r="AS200" s="46" t="e">
        <f t="shared" si="277"/>
        <v>#DIV/0!</v>
      </c>
      <c r="AT200" s="58" t="e">
        <f t="shared" si="278"/>
        <v>#DIV/0!</v>
      </c>
      <c r="AU200" s="58" t="e">
        <f t="shared" si="278"/>
        <v>#DIV/0!</v>
      </c>
      <c r="AV200" s="22"/>
      <c r="AX200" s="59"/>
      <c r="AY200" s="59">
        <v>1</v>
      </c>
      <c r="AZ200" s="60"/>
      <c r="BA200" s="60"/>
      <c r="BC200" s="33"/>
      <c r="BD200" s="33"/>
      <c r="BE200" s="5"/>
      <c r="BF200" s="5"/>
      <c r="BG200" s="5"/>
      <c r="BH200" s="5"/>
      <c r="BI200" s="5"/>
      <c r="BJ200" s="5"/>
      <c r="BK200" s="5"/>
      <c r="BL200" s="5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</row>
    <row r="201" spans="1:75">
      <c r="B201" s="34" t="s">
        <v>71</v>
      </c>
      <c r="C201" s="35"/>
      <c r="D201" s="36">
        <f t="shared" si="252"/>
        <v>0</v>
      </c>
      <c r="E201" s="37"/>
      <c r="F201" s="35"/>
      <c r="G201" s="36">
        <f t="shared" si="253"/>
        <v>0</v>
      </c>
      <c r="H201" s="37"/>
      <c r="I201" s="38"/>
      <c r="K201" s="39" t="e">
        <f t="shared" si="254"/>
        <v>#DIV/0!</v>
      </c>
      <c r="L201" s="40" t="e">
        <f t="shared" si="255"/>
        <v>#DIV/0!</v>
      </c>
      <c r="M201" s="41" t="e">
        <f t="shared" si="256"/>
        <v>#DIV/0!</v>
      </c>
      <c r="N201" s="42" t="e">
        <f t="shared" si="257"/>
        <v>#DIV/0!</v>
      </c>
      <c r="O201" s="42" t="e">
        <f t="shared" si="258"/>
        <v>#DIV/0!</v>
      </c>
      <c r="P201" s="42" t="e">
        <f t="shared" si="259"/>
        <v>#DIV/0!</v>
      </c>
      <c r="Q201" s="116" t="e">
        <f t="shared" si="260"/>
        <v>#DIV/0!</v>
      </c>
      <c r="R201" s="44" t="e">
        <f t="shared" si="261"/>
        <v>#DIV/0!</v>
      </c>
      <c r="S201" s="45">
        <f t="shared" si="262"/>
        <v>1.9599639845400536</v>
      </c>
      <c r="T201" s="46" t="e">
        <f t="shared" si="263"/>
        <v>#DIV/0!</v>
      </c>
      <c r="U201" s="46" t="e">
        <f t="shared" si="264"/>
        <v>#DIV/0!</v>
      </c>
      <c r="V201" s="47" t="e">
        <f t="shared" si="265"/>
        <v>#DIV/0!</v>
      </c>
      <c r="W201" s="48" t="e">
        <f t="shared" si="265"/>
        <v>#DIV/0!</v>
      </c>
      <c r="X201" s="49"/>
      <c r="Z201" s="50" t="e">
        <f>(N201-P206)^2</f>
        <v>#DIV/0!</v>
      </c>
      <c r="AA201" s="51" t="e">
        <f t="shared" si="266"/>
        <v>#DIV/0!</v>
      </c>
      <c r="AB201" s="5">
        <v>1</v>
      </c>
      <c r="AC201" s="33"/>
      <c r="AD201" s="33"/>
      <c r="AE201" s="41" t="e">
        <f t="shared" si="267"/>
        <v>#DIV/0!</v>
      </c>
      <c r="AF201" s="52"/>
      <c r="AG201" s="53" t="e">
        <f>AG206</f>
        <v>#DIV/0!</v>
      </c>
      <c r="AH201" s="53" t="e">
        <f>AH206</f>
        <v>#DIV/0!</v>
      </c>
      <c r="AI201" s="51" t="e">
        <f t="shared" si="268"/>
        <v>#DIV/0!</v>
      </c>
      <c r="AJ201" s="54" t="e">
        <f t="shared" si="269"/>
        <v>#DIV/0!</v>
      </c>
      <c r="AK201" s="55" t="e">
        <f>AJ201/AJ206</f>
        <v>#DIV/0!</v>
      </c>
      <c r="AL201" s="56" t="e">
        <f t="shared" si="270"/>
        <v>#DIV/0!</v>
      </c>
      <c r="AM201" s="56" t="e">
        <f t="shared" si="271"/>
        <v>#DIV/0!</v>
      </c>
      <c r="AN201" s="48" t="e">
        <f t="shared" si="272"/>
        <v>#DIV/0!</v>
      </c>
      <c r="AO201" s="57" t="e">
        <f t="shared" si="273"/>
        <v>#DIV/0!</v>
      </c>
      <c r="AP201" s="48" t="e">
        <f t="shared" si="274"/>
        <v>#DIV/0!</v>
      </c>
      <c r="AQ201" s="45">
        <f t="shared" si="275"/>
        <v>1.9599639845400536</v>
      </c>
      <c r="AR201" s="46" t="e">
        <f t="shared" si="276"/>
        <v>#DIV/0!</v>
      </c>
      <c r="AS201" s="46" t="e">
        <f t="shared" si="277"/>
        <v>#DIV/0!</v>
      </c>
      <c r="AT201" s="58" t="e">
        <f t="shared" si="278"/>
        <v>#DIV/0!</v>
      </c>
      <c r="AU201" s="58" t="e">
        <f t="shared" si="278"/>
        <v>#DIV/0!</v>
      </c>
      <c r="AV201" s="22"/>
      <c r="AX201" s="59"/>
      <c r="AY201" s="59">
        <v>1</v>
      </c>
      <c r="AZ201" s="60"/>
      <c r="BA201" s="60"/>
      <c r="BC201" s="33"/>
      <c r="BD201" s="33"/>
      <c r="BE201" s="5"/>
      <c r="BF201" s="5"/>
      <c r="BG201" s="5"/>
      <c r="BH201" s="5"/>
      <c r="BI201" s="5"/>
      <c r="BJ201" s="5"/>
      <c r="BK201" s="5"/>
      <c r="BL201" s="5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</row>
    <row r="202" spans="1:75">
      <c r="B202" s="34" t="s">
        <v>72</v>
      </c>
      <c r="C202" s="35"/>
      <c r="D202" s="36">
        <f t="shared" si="252"/>
        <v>0</v>
      </c>
      <c r="E202" s="37"/>
      <c r="F202" s="35"/>
      <c r="G202" s="36">
        <f t="shared" si="253"/>
        <v>0</v>
      </c>
      <c r="H202" s="37"/>
      <c r="I202" s="38"/>
      <c r="K202" s="39" t="e">
        <f t="shared" si="254"/>
        <v>#DIV/0!</v>
      </c>
      <c r="L202" s="40" t="e">
        <f t="shared" si="255"/>
        <v>#DIV/0!</v>
      </c>
      <c r="M202" s="41" t="e">
        <f t="shared" si="256"/>
        <v>#DIV/0!</v>
      </c>
      <c r="N202" s="42" t="e">
        <f t="shared" si="257"/>
        <v>#DIV/0!</v>
      </c>
      <c r="O202" s="42" t="e">
        <f t="shared" si="258"/>
        <v>#DIV/0!</v>
      </c>
      <c r="P202" s="42" t="e">
        <f t="shared" si="259"/>
        <v>#DIV/0!</v>
      </c>
      <c r="Q202" s="116" t="e">
        <f t="shared" si="260"/>
        <v>#DIV/0!</v>
      </c>
      <c r="R202" s="44" t="e">
        <f t="shared" si="261"/>
        <v>#DIV/0!</v>
      </c>
      <c r="S202" s="45">
        <f t="shared" si="262"/>
        <v>1.9599639845400536</v>
      </c>
      <c r="T202" s="46" t="e">
        <f t="shared" si="263"/>
        <v>#DIV/0!</v>
      </c>
      <c r="U202" s="46" t="e">
        <f t="shared" si="264"/>
        <v>#DIV/0!</v>
      </c>
      <c r="V202" s="47" t="e">
        <f t="shared" si="265"/>
        <v>#DIV/0!</v>
      </c>
      <c r="W202" s="48" t="e">
        <f t="shared" si="265"/>
        <v>#DIV/0!</v>
      </c>
      <c r="X202" s="49"/>
      <c r="Z202" s="50" t="e">
        <f>(N202-P206)^2</f>
        <v>#DIV/0!</v>
      </c>
      <c r="AA202" s="51" t="e">
        <f t="shared" si="266"/>
        <v>#DIV/0!</v>
      </c>
      <c r="AB202" s="5">
        <v>1</v>
      </c>
      <c r="AC202" s="33"/>
      <c r="AD202" s="33"/>
      <c r="AE202" s="41" t="e">
        <f t="shared" si="267"/>
        <v>#DIV/0!</v>
      </c>
      <c r="AF202" s="52"/>
      <c r="AG202" s="53" t="e">
        <f>AG206</f>
        <v>#DIV/0!</v>
      </c>
      <c r="AH202" s="53" t="e">
        <f>AH206</f>
        <v>#DIV/0!</v>
      </c>
      <c r="AI202" s="51" t="e">
        <f t="shared" si="268"/>
        <v>#DIV/0!</v>
      </c>
      <c r="AJ202" s="54" t="e">
        <f t="shared" si="269"/>
        <v>#DIV/0!</v>
      </c>
      <c r="AK202" s="55" t="e">
        <f>AJ202/AJ206</f>
        <v>#DIV/0!</v>
      </c>
      <c r="AL202" s="56" t="e">
        <f t="shared" si="270"/>
        <v>#DIV/0!</v>
      </c>
      <c r="AM202" s="56" t="e">
        <f t="shared" si="271"/>
        <v>#DIV/0!</v>
      </c>
      <c r="AN202" s="48" t="e">
        <f t="shared" si="272"/>
        <v>#DIV/0!</v>
      </c>
      <c r="AO202" s="57" t="e">
        <f t="shared" si="273"/>
        <v>#DIV/0!</v>
      </c>
      <c r="AP202" s="48" t="e">
        <f t="shared" si="274"/>
        <v>#DIV/0!</v>
      </c>
      <c r="AQ202" s="45">
        <f t="shared" si="275"/>
        <v>1.9599639845400536</v>
      </c>
      <c r="AR202" s="46" t="e">
        <f t="shared" si="276"/>
        <v>#DIV/0!</v>
      </c>
      <c r="AS202" s="46" t="e">
        <f t="shared" si="277"/>
        <v>#DIV/0!</v>
      </c>
      <c r="AT202" s="58" t="e">
        <f t="shared" si="278"/>
        <v>#DIV/0!</v>
      </c>
      <c r="AU202" s="58" t="e">
        <f t="shared" si="278"/>
        <v>#DIV/0!</v>
      </c>
      <c r="AV202" s="22"/>
      <c r="AX202" s="59"/>
      <c r="AY202" s="59">
        <v>1</v>
      </c>
      <c r="AZ202" s="60"/>
      <c r="BA202" s="60"/>
      <c r="BC202" s="33"/>
      <c r="BD202" s="33"/>
      <c r="BE202" s="5"/>
      <c r="BF202" s="5"/>
      <c r="BG202" s="5"/>
      <c r="BH202" s="5"/>
      <c r="BI202" s="5"/>
      <c r="BJ202" s="5"/>
      <c r="BK202" s="5"/>
      <c r="BL202" s="5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</row>
    <row r="203" spans="1:75">
      <c r="B203" s="34" t="s">
        <v>73</v>
      </c>
      <c r="C203" s="35"/>
      <c r="D203" s="36">
        <f t="shared" si="252"/>
        <v>0</v>
      </c>
      <c r="E203" s="37"/>
      <c r="F203" s="35"/>
      <c r="G203" s="36">
        <f t="shared" si="253"/>
        <v>0</v>
      </c>
      <c r="H203" s="37"/>
      <c r="I203" s="38"/>
      <c r="K203" s="39" t="e">
        <f t="shared" si="254"/>
        <v>#DIV/0!</v>
      </c>
      <c r="L203" s="40" t="e">
        <f t="shared" si="255"/>
        <v>#DIV/0!</v>
      </c>
      <c r="M203" s="41" t="e">
        <f t="shared" si="256"/>
        <v>#DIV/0!</v>
      </c>
      <c r="N203" s="42" t="e">
        <f t="shared" si="257"/>
        <v>#DIV/0!</v>
      </c>
      <c r="O203" s="42" t="e">
        <f t="shared" si="258"/>
        <v>#DIV/0!</v>
      </c>
      <c r="P203" s="42" t="e">
        <f t="shared" si="259"/>
        <v>#DIV/0!</v>
      </c>
      <c r="Q203" s="116" t="e">
        <f t="shared" si="260"/>
        <v>#DIV/0!</v>
      </c>
      <c r="R203" s="44" t="e">
        <f t="shared" si="261"/>
        <v>#DIV/0!</v>
      </c>
      <c r="S203" s="45">
        <f t="shared" si="262"/>
        <v>1.9599639845400536</v>
      </c>
      <c r="T203" s="46" t="e">
        <f t="shared" si="263"/>
        <v>#DIV/0!</v>
      </c>
      <c r="U203" s="46" t="e">
        <f t="shared" si="264"/>
        <v>#DIV/0!</v>
      </c>
      <c r="V203" s="47" t="e">
        <f t="shared" si="265"/>
        <v>#DIV/0!</v>
      </c>
      <c r="W203" s="48" t="e">
        <f t="shared" si="265"/>
        <v>#DIV/0!</v>
      </c>
      <c r="X203" s="49"/>
      <c r="Z203" s="50" t="e">
        <f>(N203-P206)^2</f>
        <v>#DIV/0!</v>
      </c>
      <c r="AA203" s="51" t="e">
        <f t="shared" si="266"/>
        <v>#DIV/0!</v>
      </c>
      <c r="AB203" s="5">
        <v>1</v>
      </c>
      <c r="AC203" s="33"/>
      <c r="AD203" s="33"/>
      <c r="AE203" s="41" t="e">
        <f t="shared" si="267"/>
        <v>#DIV/0!</v>
      </c>
      <c r="AF203" s="52"/>
      <c r="AG203" s="53" t="e">
        <f>AG206</f>
        <v>#DIV/0!</v>
      </c>
      <c r="AH203" s="53" t="e">
        <f>AH206</f>
        <v>#DIV/0!</v>
      </c>
      <c r="AI203" s="51" t="e">
        <f t="shared" si="268"/>
        <v>#DIV/0!</v>
      </c>
      <c r="AJ203" s="54" t="e">
        <f t="shared" si="269"/>
        <v>#DIV/0!</v>
      </c>
      <c r="AK203" s="55" t="e">
        <f>AJ203/AJ206</f>
        <v>#DIV/0!</v>
      </c>
      <c r="AL203" s="56" t="e">
        <f t="shared" si="270"/>
        <v>#DIV/0!</v>
      </c>
      <c r="AM203" s="56" t="e">
        <f t="shared" si="271"/>
        <v>#DIV/0!</v>
      </c>
      <c r="AN203" s="48" t="e">
        <f t="shared" si="272"/>
        <v>#DIV/0!</v>
      </c>
      <c r="AO203" s="57" t="e">
        <f t="shared" si="273"/>
        <v>#DIV/0!</v>
      </c>
      <c r="AP203" s="48" t="e">
        <f t="shared" si="274"/>
        <v>#DIV/0!</v>
      </c>
      <c r="AQ203" s="45">
        <f t="shared" si="275"/>
        <v>1.9599639845400536</v>
      </c>
      <c r="AR203" s="46" t="e">
        <f t="shared" si="276"/>
        <v>#DIV/0!</v>
      </c>
      <c r="AS203" s="46" t="e">
        <f t="shared" si="277"/>
        <v>#DIV/0!</v>
      </c>
      <c r="AT203" s="58" t="e">
        <f t="shared" si="278"/>
        <v>#DIV/0!</v>
      </c>
      <c r="AU203" s="58" t="e">
        <f t="shared" si="278"/>
        <v>#DIV/0!</v>
      </c>
      <c r="AV203" s="22"/>
      <c r="AX203" s="59"/>
      <c r="AY203" s="59">
        <v>1</v>
      </c>
      <c r="AZ203" s="60"/>
      <c r="BA203" s="60"/>
      <c r="BC203" s="33"/>
      <c r="BD203" s="33"/>
      <c r="BE203" s="5"/>
      <c r="BF203" s="5"/>
      <c r="BG203" s="5"/>
      <c r="BH203" s="5"/>
      <c r="BI203" s="5"/>
      <c r="BJ203" s="5"/>
      <c r="BK203" s="5"/>
      <c r="BL203" s="5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</row>
    <row r="204" spans="1:75">
      <c r="B204" s="34" t="s">
        <v>74</v>
      </c>
      <c r="C204" s="35"/>
      <c r="D204" s="36">
        <f t="shared" si="252"/>
        <v>0</v>
      </c>
      <c r="E204" s="37"/>
      <c r="F204" s="35"/>
      <c r="G204" s="36">
        <f t="shared" si="253"/>
        <v>0</v>
      </c>
      <c r="H204" s="37"/>
      <c r="I204" s="38"/>
      <c r="K204" s="39" t="e">
        <f t="shared" si="254"/>
        <v>#DIV/0!</v>
      </c>
      <c r="L204" s="40" t="e">
        <f t="shared" si="255"/>
        <v>#DIV/0!</v>
      </c>
      <c r="M204" s="41" t="e">
        <f t="shared" si="256"/>
        <v>#DIV/0!</v>
      </c>
      <c r="N204" s="42" t="e">
        <f t="shared" si="257"/>
        <v>#DIV/0!</v>
      </c>
      <c r="O204" s="42" t="e">
        <f t="shared" si="258"/>
        <v>#DIV/0!</v>
      </c>
      <c r="P204" s="42" t="e">
        <f t="shared" si="259"/>
        <v>#DIV/0!</v>
      </c>
      <c r="Q204" s="116" t="e">
        <f t="shared" si="260"/>
        <v>#DIV/0!</v>
      </c>
      <c r="R204" s="44" t="e">
        <f t="shared" si="261"/>
        <v>#DIV/0!</v>
      </c>
      <c r="S204" s="45">
        <f t="shared" si="262"/>
        <v>1.9599639845400536</v>
      </c>
      <c r="T204" s="46" t="e">
        <f t="shared" si="263"/>
        <v>#DIV/0!</v>
      </c>
      <c r="U204" s="46" t="e">
        <f t="shared" si="264"/>
        <v>#DIV/0!</v>
      </c>
      <c r="V204" s="47" t="e">
        <f t="shared" si="265"/>
        <v>#DIV/0!</v>
      </c>
      <c r="W204" s="48" t="e">
        <f t="shared" si="265"/>
        <v>#DIV/0!</v>
      </c>
      <c r="X204" s="49"/>
      <c r="Z204" s="50" t="e">
        <f>(N204-P206)^2</f>
        <v>#DIV/0!</v>
      </c>
      <c r="AA204" s="51" t="e">
        <f t="shared" si="266"/>
        <v>#DIV/0!</v>
      </c>
      <c r="AB204" s="5">
        <v>1</v>
      </c>
      <c r="AC204" s="33"/>
      <c r="AD204" s="33"/>
      <c r="AE204" s="41" t="e">
        <f t="shared" si="267"/>
        <v>#DIV/0!</v>
      </c>
      <c r="AF204" s="52"/>
      <c r="AG204" s="53" t="e">
        <f>AG206</f>
        <v>#DIV/0!</v>
      </c>
      <c r="AH204" s="53" t="e">
        <f>AH206</f>
        <v>#DIV/0!</v>
      </c>
      <c r="AI204" s="51" t="e">
        <f t="shared" si="268"/>
        <v>#DIV/0!</v>
      </c>
      <c r="AJ204" s="54" t="e">
        <f t="shared" si="269"/>
        <v>#DIV/0!</v>
      </c>
      <c r="AK204" s="55" t="e">
        <f>AJ204/AJ206</f>
        <v>#DIV/0!</v>
      </c>
      <c r="AL204" s="56" t="e">
        <f t="shared" si="270"/>
        <v>#DIV/0!</v>
      </c>
      <c r="AM204" s="56" t="e">
        <f t="shared" si="271"/>
        <v>#DIV/0!</v>
      </c>
      <c r="AN204" s="48" t="e">
        <f t="shared" si="272"/>
        <v>#DIV/0!</v>
      </c>
      <c r="AO204" s="57" t="e">
        <f t="shared" si="273"/>
        <v>#DIV/0!</v>
      </c>
      <c r="AP204" s="48" t="e">
        <f t="shared" si="274"/>
        <v>#DIV/0!</v>
      </c>
      <c r="AQ204" s="45">
        <f t="shared" si="275"/>
        <v>1.9599639845400536</v>
      </c>
      <c r="AR204" s="46" t="e">
        <f t="shared" si="276"/>
        <v>#DIV/0!</v>
      </c>
      <c r="AS204" s="46" t="e">
        <f t="shared" si="277"/>
        <v>#DIV/0!</v>
      </c>
      <c r="AT204" s="58" t="e">
        <f t="shared" si="278"/>
        <v>#DIV/0!</v>
      </c>
      <c r="AU204" s="58" t="e">
        <f t="shared" si="278"/>
        <v>#DIV/0!</v>
      </c>
      <c r="AV204" s="22"/>
      <c r="AX204" s="59"/>
      <c r="AY204" s="59">
        <v>1</v>
      </c>
      <c r="AZ204" s="60"/>
      <c r="BA204" s="60"/>
      <c r="BC204" s="33"/>
      <c r="BD204" s="33"/>
      <c r="BE204" s="5"/>
      <c r="BF204" s="5"/>
      <c r="BG204" s="5"/>
      <c r="BH204" s="5"/>
      <c r="BI204" s="5"/>
      <c r="BJ204" s="5"/>
      <c r="BK204" s="5"/>
      <c r="BL204" s="5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</row>
    <row r="205" spans="1:75">
      <c r="B205" s="34" t="s">
        <v>75</v>
      </c>
      <c r="C205" s="35"/>
      <c r="D205" s="36">
        <f t="shared" si="252"/>
        <v>0</v>
      </c>
      <c r="E205" s="37"/>
      <c r="F205" s="35"/>
      <c r="G205" s="36">
        <f t="shared" si="253"/>
        <v>0</v>
      </c>
      <c r="H205" s="37"/>
      <c r="I205" s="38"/>
      <c r="K205" s="39" t="e">
        <f t="shared" si="254"/>
        <v>#DIV/0!</v>
      </c>
      <c r="L205" s="40" t="e">
        <f>(D205/(C205*E205)+(G205/(F205*H205)))</f>
        <v>#DIV/0!</v>
      </c>
      <c r="M205" s="41" t="e">
        <f t="shared" si="256"/>
        <v>#DIV/0!</v>
      </c>
      <c r="N205" s="42" t="e">
        <f t="shared" si="257"/>
        <v>#DIV/0!</v>
      </c>
      <c r="O205" s="42" t="e">
        <f t="shared" si="258"/>
        <v>#DIV/0!</v>
      </c>
      <c r="P205" s="42" t="e">
        <f t="shared" si="259"/>
        <v>#DIV/0!</v>
      </c>
      <c r="Q205" s="116" t="e">
        <f t="shared" si="260"/>
        <v>#DIV/0!</v>
      </c>
      <c r="R205" s="44" t="e">
        <f t="shared" si="261"/>
        <v>#DIV/0!</v>
      </c>
      <c r="S205" s="45">
        <f t="shared" si="262"/>
        <v>1.9599639845400536</v>
      </c>
      <c r="T205" s="46" t="e">
        <f t="shared" si="263"/>
        <v>#DIV/0!</v>
      </c>
      <c r="U205" s="46" t="e">
        <f t="shared" si="264"/>
        <v>#DIV/0!</v>
      </c>
      <c r="V205" s="47" t="e">
        <f t="shared" si="265"/>
        <v>#DIV/0!</v>
      </c>
      <c r="W205" s="48" t="e">
        <f t="shared" si="265"/>
        <v>#DIV/0!</v>
      </c>
      <c r="X205" s="49"/>
      <c r="Z205" s="50" t="e">
        <f>(N205-P206)^2</f>
        <v>#DIV/0!</v>
      </c>
      <c r="AA205" s="51" t="e">
        <f t="shared" si="266"/>
        <v>#DIV/0!</v>
      </c>
      <c r="AB205" s="5">
        <v>1</v>
      </c>
      <c r="AC205" s="33"/>
      <c r="AD205" s="33"/>
      <c r="AE205" s="41" t="e">
        <f t="shared" si="267"/>
        <v>#DIV/0!</v>
      </c>
      <c r="AF205" s="52"/>
      <c r="AG205" s="53" t="e">
        <f>AG206</f>
        <v>#DIV/0!</v>
      </c>
      <c r="AH205" s="53" t="e">
        <f>AH206</f>
        <v>#DIV/0!</v>
      </c>
      <c r="AI205" s="51" t="e">
        <f t="shared" si="268"/>
        <v>#DIV/0!</v>
      </c>
      <c r="AJ205" s="54" t="e">
        <f t="shared" si="269"/>
        <v>#DIV/0!</v>
      </c>
      <c r="AK205" s="55" t="e">
        <f>AJ205/AJ206</f>
        <v>#DIV/0!</v>
      </c>
      <c r="AL205" s="56" t="e">
        <f t="shared" si="270"/>
        <v>#DIV/0!</v>
      </c>
      <c r="AM205" s="56" t="e">
        <f t="shared" si="271"/>
        <v>#DIV/0!</v>
      </c>
      <c r="AN205" s="48" t="e">
        <f t="shared" si="272"/>
        <v>#DIV/0!</v>
      </c>
      <c r="AO205" s="57" t="e">
        <f t="shared" si="273"/>
        <v>#DIV/0!</v>
      </c>
      <c r="AP205" s="48" t="e">
        <f t="shared" si="274"/>
        <v>#DIV/0!</v>
      </c>
      <c r="AQ205" s="45">
        <f t="shared" si="275"/>
        <v>1.9599639845400536</v>
      </c>
      <c r="AR205" s="46" t="e">
        <f t="shared" si="276"/>
        <v>#DIV/0!</v>
      </c>
      <c r="AS205" s="46" t="e">
        <f t="shared" si="277"/>
        <v>#DIV/0!</v>
      </c>
      <c r="AT205" s="58" t="e">
        <f t="shared" si="278"/>
        <v>#DIV/0!</v>
      </c>
      <c r="AU205" s="58" t="e">
        <f t="shared" si="278"/>
        <v>#DIV/0!</v>
      </c>
      <c r="AV205" s="22"/>
      <c r="AX205" s="59"/>
      <c r="AY205" s="59">
        <v>1</v>
      </c>
      <c r="AZ205" s="60"/>
      <c r="BA205" s="60"/>
      <c r="BC205" s="33"/>
      <c r="BD205" s="33"/>
      <c r="BE205" s="5"/>
      <c r="BF205" s="5"/>
      <c r="BG205" s="5"/>
      <c r="BH205" s="5"/>
      <c r="BI205" s="5"/>
      <c r="BJ205" s="5"/>
      <c r="BK205" s="5"/>
      <c r="BL205" s="5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</row>
    <row r="206" spans="1:75">
      <c r="B206" s="61">
        <f>COUNT(D197:D205)</f>
        <v>9</v>
      </c>
      <c r="C206" s="62">
        <f t="shared" ref="C206:H206" si="279">SUM(C197:C205)</f>
        <v>0</v>
      </c>
      <c r="D206" s="62">
        <f t="shared" si="279"/>
        <v>0</v>
      </c>
      <c r="E206" s="62">
        <f t="shared" si="279"/>
        <v>0</v>
      </c>
      <c r="F206" s="62">
        <f t="shared" si="279"/>
        <v>0</v>
      </c>
      <c r="G206" s="62">
        <f t="shared" si="279"/>
        <v>0</v>
      </c>
      <c r="H206" s="62">
        <f t="shared" si="279"/>
        <v>0</v>
      </c>
      <c r="I206" s="63"/>
      <c r="K206" s="64"/>
      <c r="L206" s="118"/>
      <c r="M206" s="66" t="e">
        <f>SUM(M197:M205)</f>
        <v>#DIV/0!</v>
      </c>
      <c r="N206" s="67"/>
      <c r="O206" s="68" t="e">
        <f>SUM(O197:O205)</f>
        <v>#DIV/0!</v>
      </c>
      <c r="P206" s="69" t="e">
        <f>O206/M206</f>
        <v>#DIV/0!</v>
      </c>
      <c r="Q206" s="538" t="e">
        <f>EXP(P206)</f>
        <v>#DIV/0!</v>
      </c>
      <c r="R206" s="538" t="e">
        <f>SQRT(1/M206)</f>
        <v>#DIV/0!</v>
      </c>
      <c r="S206" s="539">
        <f t="shared" si="262"/>
        <v>1.9599639845400536</v>
      </c>
      <c r="T206" s="540" t="e">
        <f>P206-(R206*S206)</f>
        <v>#DIV/0!</v>
      </c>
      <c r="U206" s="540" t="e">
        <f>P206+(R206*S206)</f>
        <v>#DIV/0!</v>
      </c>
      <c r="V206" s="541" t="e">
        <f>EXP(T206)</f>
        <v>#DIV/0!</v>
      </c>
      <c r="W206" s="542" t="e">
        <f>EXP(U206)</f>
        <v>#DIV/0!</v>
      </c>
      <c r="X206" s="71"/>
      <c r="Y206" s="71"/>
      <c r="Z206" s="72"/>
      <c r="AA206" s="73" t="e">
        <f>SUM(AA197:AA205)</f>
        <v>#DIV/0!</v>
      </c>
      <c r="AB206" s="74">
        <f>SUM(AB197:AB205)</f>
        <v>9</v>
      </c>
      <c r="AC206" s="75" t="e">
        <f>AA206-(AB206-1)</f>
        <v>#DIV/0!</v>
      </c>
      <c r="AD206" s="66" t="e">
        <f>M206</f>
        <v>#DIV/0!</v>
      </c>
      <c r="AE206" s="66" t="e">
        <f>SUM(AE197:AE205)</f>
        <v>#DIV/0!</v>
      </c>
      <c r="AF206" s="76" t="e">
        <f>AE206/AD206</f>
        <v>#DIV/0!</v>
      </c>
      <c r="AG206" s="77" t="e">
        <f>AC206/(AD206-AF206)</f>
        <v>#DIV/0!</v>
      </c>
      <c r="AH206" s="77" t="e">
        <f>IF(AA206&lt;AB206-1,"0",AG206)</f>
        <v>#DIV/0!</v>
      </c>
      <c r="AI206" s="72"/>
      <c r="AJ206" s="66" t="e">
        <f>SUM(AJ197:AJ205)</f>
        <v>#DIV/0!</v>
      </c>
      <c r="AK206" s="78" t="e">
        <f>SUM(AK197:AK205)</f>
        <v>#DIV/0!</v>
      </c>
      <c r="AL206" s="75" t="e">
        <f>SUM(AL197:AL205)</f>
        <v>#DIV/0!</v>
      </c>
      <c r="AM206" s="75" t="e">
        <f>AL206/AJ206</f>
        <v>#DIV/0!</v>
      </c>
      <c r="AN206" s="543" t="e">
        <f>EXP(AM206)</f>
        <v>#DIV/0!</v>
      </c>
      <c r="AO206" s="79" t="e">
        <f>1/AJ206</f>
        <v>#DIV/0!</v>
      </c>
      <c r="AP206" s="80" t="e">
        <f>SQRT(AO206)</f>
        <v>#DIV/0!</v>
      </c>
      <c r="AQ206" s="45">
        <f t="shared" si="275"/>
        <v>1.9599639845400536</v>
      </c>
      <c r="AR206" s="70" t="e">
        <f>AM206-(AQ206*AP206)</f>
        <v>#DIV/0!</v>
      </c>
      <c r="AS206" s="70" t="e">
        <f>AM206+(1.96*AP206)</f>
        <v>#DIV/0!</v>
      </c>
      <c r="AT206" s="544" t="e">
        <f>EXP(AR206)</f>
        <v>#DIV/0!</v>
      </c>
      <c r="AU206" s="544" t="e">
        <f>EXP(AS206)</f>
        <v>#DIV/0!</v>
      </c>
      <c r="AV206" s="81"/>
      <c r="AW206" s="82"/>
      <c r="AX206" s="83" t="e">
        <f>AA206</f>
        <v>#DIV/0!</v>
      </c>
      <c r="AY206" s="61">
        <f>SUM(AY197:AY205)</f>
        <v>9</v>
      </c>
      <c r="AZ206" s="84" t="e">
        <f>(AX206-(AY206-1))/AX206</f>
        <v>#DIV/0!</v>
      </c>
      <c r="BA206" s="85" t="e">
        <f>IF(AA206&lt;AB206-1,"0%",AZ206)</f>
        <v>#DIV/0!</v>
      </c>
      <c r="BB206" s="82"/>
      <c r="BC206" s="68" t="e">
        <f>AX206/(AY206-1)</f>
        <v>#DIV/0!</v>
      </c>
      <c r="BD206" s="86" t="e">
        <f>LN(BC206)</f>
        <v>#DIV/0!</v>
      </c>
      <c r="BE206" s="68" t="e">
        <f>LN(AX206)</f>
        <v>#DIV/0!</v>
      </c>
      <c r="BF206" s="68">
        <f>LN(AY206-1)</f>
        <v>2.0794415416798357</v>
      </c>
      <c r="BG206" s="68" t="e">
        <f>SQRT(2*AX206)</f>
        <v>#DIV/0!</v>
      </c>
      <c r="BH206" s="68">
        <f>SQRT(2*AY206-3)</f>
        <v>3.872983346207417</v>
      </c>
      <c r="BI206" s="68">
        <f>2*(AY206-2)</f>
        <v>14</v>
      </c>
      <c r="BJ206" s="68">
        <f>3*(AY206-2)^2</f>
        <v>147</v>
      </c>
      <c r="BK206" s="68">
        <f>1/BI206</f>
        <v>7.1428571428571425E-2</v>
      </c>
      <c r="BL206" s="87">
        <f>1/BJ206</f>
        <v>6.8027210884353739E-3</v>
      </c>
      <c r="BM206" s="87">
        <f>SQRT(BK206*(1-BL206))</f>
        <v>0.26635063878165838</v>
      </c>
      <c r="BN206" s="88" t="e">
        <f>0.5*(BE206-BF206)/(BG206-BH206)</f>
        <v>#DIV/0!</v>
      </c>
      <c r="BO206" s="88" t="e">
        <f>IF(AA206&lt;=AB206,BM206,BN206)</f>
        <v>#DIV/0!</v>
      </c>
      <c r="BP206" s="75" t="e">
        <f>BD206-(1.96*BO206)</f>
        <v>#DIV/0!</v>
      </c>
      <c r="BQ206" s="75" t="e">
        <f>BD206+(1.96*BO206)</f>
        <v>#DIV/0!</v>
      </c>
      <c r="BR206" s="75"/>
      <c r="BS206" s="86" t="e">
        <f>EXP(BP206)</f>
        <v>#DIV/0!</v>
      </c>
      <c r="BT206" s="86" t="e">
        <f>EXP(BQ206)</f>
        <v>#DIV/0!</v>
      </c>
      <c r="BU206" s="89" t="e">
        <f>BA206</f>
        <v>#DIV/0!</v>
      </c>
      <c r="BV206" s="89" t="e">
        <f>(BS206-1)/BS206</f>
        <v>#DIV/0!</v>
      </c>
      <c r="BW206" s="89" t="e">
        <f>(BT206-1)/BT206</f>
        <v>#DIV/0!</v>
      </c>
    </row>
    <row r="207" spans="1:75" ht="13.5" thickBot="1">
      <c r="C207" s="90">
        <f>C206+F206</f>
        <v>0</v>
      </c>
      <c r="D207" s="90"/>
      <c r="E207" s="90"/>
      <c r="F207" s="90"/>
      <c r="G207" s="90"/>
      <c r="H207" s="90"/>
      <c r="I207" s="91"/>
      <c r="R207" s="92"/>
      <c r="S207" s="92"/>
      <c r="T207" s="92"/>
      <c r="U207" s="92"/>
      <c r="V207" s="92"/>
      <c r="W207" s="92"/>
      <c r="X207" s="92"/>
      <c r="AB207" s="93"/>
      <c r="AC207" s="94"/>
      <c r="AD207" s="95"/>
      <c r="AE207" s="94"/>
      <c r="AF207" s="96"/>
      <c r="AG207" s="96"/>
      <c r="AH207" s="96"/>
      <c r="AI207" s="96"/>
      <c r="AT207" s="97"/>
      <c r="AU207" s="97"/>
      <c r="AV207" s="97"/>
      <c r="AX207" s="8" t="s">
        <v>85</v>
      </c>
      <c r="BG207" s="14"/>
      <c r="BN207" s="94" t="s">
        <v>86</v>
      </c>
      <c r="BT207" s="98" t="s">
        <v>87</v>
      </c>
      <c r="BU207" s="545" t="e">
        <f>BU206</f>
        <v>#DIV/0!</v>
      </c>
      <c r="BV207" s="545" t="e">
        <f>IF(BV206&lt;0,"0%",BV206)</f>
        <v>#DIV/0!</v>
      </c>
      <c r="BW207" s="546" t="e">
        <f>IF(BW206&lt;0,"0%",BW206)</f>
        <v>#DIV/0!</v>
      </c>
    </row>
    <row r="208" spans="1:75" ht="26.5" thickBot="1">
      <c r="B208" s="8"/>
      <c r="C208" s="99"/>
      <c r="D208" s="99"/>
      <c r="E208" s="99"/>
      <c r="F208" s="99"/>
      <c r="G208" s="99"/>
      <c r="H208" s="99"/>
      <c r="I208" s="100"/>
      <c r="J208" s="8"/>
      <c r="K208" s="8"/>
      <c r="R208" s="101"/>
      <c r="S208" s="101"/>
      <c r="T208" s="101"/>
      <c r="U208" s="101"/>
      <c r="V208" s="101"/>
      <c r="W208" s="101"/>
      <c r="X208" s="101"/>
      <c r="AF208" s="1"/>
      <c r="AI208" s="14"/>
      <c r="AJ208" s="102"/>
      <c r="AK208" s="102"/>
      <c r="AL208" s="103"/>
      <c r="AM208" s="104"/>
      <c r="AO208" s="105" t="s">
        <v>88</v>
      </c>
      <c r="AP208" s="106">
        <f>TINV((1-$H$1),(AB206-2))</f>
        <v>2.3646242515927849</v>
      </c>
      <c r="AR208" s="547" t="s">
        <v>89</v>
      </c>
      <c r="AS208" s="107">
        <f>$H$1</f>
        <v>0.95</v>
      </c>
      <c r="AT208" s="548" t="e">
        <f>EXP(AM206-AP208*SQRT((1/AD206)+AH206))</f>
        <v>#DIV/0!</v>
      </c>
      <c r="AU208" s="548" t="e">
        <f>EXP(AM206+AP208*SQRT((1/AD206)+AH206))</f>
        <v>#DIV/0!</v>
      </c>
      <c r="AV208" s="22"/>
      <c r="AX208" s="108" t="e">
        <f>_xlfn.CHISQ.DIST.RT(AX206,AY206-1)</f>
        <v>#DIV/0!</v>
      </c>
      <c r="AY208" s="109" t="e">
        <f>IF(AX208&lt;0.05,"heterogeneidad","homogeneidad")</f>
        <v>#DIV/0!</v>
      </c>
      <c r="BF208" s="110"/>
      <c r="BG208" s="14"/>
      <c r="BH208" s="14"/>
      <c r="BJ208" s="49"/>
      <c r="BL208" s="14"/>
      <c r="BM208" s="111"/>
      <c r="BQ208" s="14"/>
    </row>
    <row r="209" spans="1:75" ht="14.5">
      <c r="B209" s="8"/>
      <c r="C209" s="99"/>
      <c r="D209" s="99"/>
      <c r="E209" s="99"/>
      <c r="F209" s="99"/>
      <c r="G209" s="99"/>
      <c r="H209" s="99"/>
      <c r="I209" s="100"/>
      <c r="J209" s="8"/>
      <c r="K209" s="8"/>
      <c r="R209" s="101"/>
      <c r="S209" s="101"/>
      <c r="T209" s="101"/>
      <c r="U209" s="101"/>
      <c r="V209" s="101"/>
      <c r="W209" s="101"/>
      <c r="X209" s="101"/>
      <c r="AF209" s="1"/>
      <c r="AI209" s="14"/>
      <c r="AJ209" s="102"/>
      <c r="AK209" s="102"/>
      <c r="AL209" s="103"/>
      <c r="AM209" s="104"/>
      <c r="AN209" s="112"/>
      <c r="AO209" s="113"/>
      <c r="AP209" s="18"/>
      <c r="AS209" s="114"/>
      <c r="AT209" s="22"/>
      <c r="AU209" s="22"/>
      <c r="AV209" s="22"/>
      <c r="BF209" s="110"/>
      <c r="BG209" s="14"/>
      <c r="BH209" s="14"/>
      <c r="BJ209" s="49"/>
      <c r="BL209" s="14"/>
      <c r="BM209" s="115"/>
      <c r="BQ209" s="14"/>
    </row>
    <row r="210" spans="1:75">
      <c r="C210" s="90"/>
      <c r="D210" s="90"/>
      <c r="E210" s="90"/>
      <c r="F210" s="90"/>
      <c r="G210" s="90"/>
      <c r="H210" s="90"/>
      <c r="I210" s="91"/>
      <c r="J210" s="550" t="s">
        <v>5</v>
      </c>
      <c r="K210" s="551"/>
      <c r="L210" s="551"/>
      <c r="M210" s="551"/>
      <c r="N210" s="551"/>
      <c r="O210" s="551"/>
      <c r="P210" s="551"/>
      <c r="Q210" s="551"/>
      <c r="R210" s="551"/>
      <c r="S210" s="551"/>
      <c r="T210" s="551"/>
      <c r="U210" s="551"/>
      <c r="V210" s="551"/>
      <c r="W210" s="552"/>
      <c r="X210" s="15"/>
      <c r="Y210" s="550" t="s">
        <v>6</v>
      </c>
      <c r="Z210" s="551"/>
      <c r="AA210" s="551"/>
      <c r="AB210" s="551"/>
      <c r="AC210" s="551"/>
      <c r="AD210" s="551"/>
      <c r="AE210" s="551"/>
      <c r="AF210" s="551"/>
      <c r="AG210" s="551"/>
      <c r="AH210" s="551"/>
      <c r="AI210" s="551"/>
      <c r="AJ210" s="551"/>
      <c r="AK210" s="551"/>
      <c r="AL210" s="551"/>
      <c r="AM210" s="551"/>
      <c r="AN210" s="551"/>
      <c r="AO210" s="551"/>
      <c r="AP210" s="551"/>
      <c r="AQ210" s="551"/>
      <c r="AR210" s="551"/>
      <c r="AS210" s="551"/>
      <c r="AT210" s="551"/>
      <c r="AU210" s="552"/>
      <c r="AV210" s="15"/>
      <c r="AW210" s="550" t="s">
        <v>7</v>
      </c>
      <c r="AX210" s="551"/>
      <c r="AY210" s="551"/>
      <c r="AZ210" s="551"/>
      <c r="BA210" s="551"/>
      <c r="BB210" s="551"/>
      <c r="BC210" s="551"/>
      <c r="BD210" s="551"/>
      <c r="BE210" s="551"/>
      <c r="BF210" s="551"/>
      <c r="BG210" s="551"/>
      <c r="BH210" s="551"/>
      <c r="BI210" s="551"/>
      <c r="BJ210" s="551"/>
      <c r="BK210" s="551"/>
      <c r="BL210" s="551"/>
      <c r="BM210" s="551"/>
      <c r="BN210" s="551"/>
      <c r="BO210" s="551"/>
      <c r="BP210" s="551"/>
      <c r="BQ210" s="551"/>
      <c r="BR210" s="551"/>
      <c r="BS210" s="551"/>
      <c r="BT210" s="551"/>
      <c r="BU210" s="551"/>
      <c r="BV210" s="551"/>
      <c r="BW210" s="552"/>
    </row>
    <row r="211" spans="1:75">
      <c r="A211" s="119"/>
      <c r="B211" s="17" t="s">
        <v>8</v>
      </c>
      <c r="C211" s="549" t="s">
        <v>9</v>
      </c>
      <c r="D211" s="549"/>
      <c r="E211" s="549"/>
      <c r="F211" s="549" t="s">
        <v>10</v>
      </c>
      <c r="G211" s="549"/>
      <c r="H211" s="549"/>
      <c r="I211" s="18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</row>
    <row r="212" spans="1:75" ht="60">
      <c r="B212" s="20"/>
      <c r="C212" s="21" t="s">
        <v>11</v>
      </c>
      <c r="D212" s="21" t="s">
        <v>12</v>
      </c>
      <c r="E212" s="21" t="s">
        <v>13</v>
      </c>
      <c r="F212" s="21" t="s">
        <v>11</v>
      </c>
      <c r="G212" s="21" t="s">
        <v>12</v>
      </c>
      <c r="H212" s="21" t="s">
        <v>13</v>
      </c>
      <c r="I212" s="22"/>
      <c r="K212" s="23" t="s">
        <v>14</v>
      </c>
      <c r="L212" s="23" t="s">
        <v>15</v>
      </c>
      <c r="M212" s="23" t="s">
        <v>16</v>
      </c>
      <c r="N212" s="24" t="s">
        <v>17</v>
      </c>
      <c r="O212" s="24" t="s">
        <v>18</v>
      </c>
      <c r="P212" s="24" t="s">
        <v>19</v>
      </c>
      <c r="Q212" s="536" t="s">
        <v>20</v>
      </c>
      <c r="R212" s="536" t="s">
        <v>21</v>
      </c>
      <c r="S212" s="537" t="s">
        <v>3</v>
      </c>
      <c r="T212" s="536" t="s">
        <v>22</v>
      </c>
      <c r="U212" s="536" t="s">
        <v>23</v>
      </c>
      <c r="V212" s="536" t="s">
        <v>24</v>
      </c>
      <c r="W212" s="536" t="s">
        <v>24</v>
      </c>
      <c r="X212" s="25"/>
      <c r="Y212" s="26"/>
      <c r="Z212" s="27" t="s">
        <v>25</v>
      </c>
      <c r="AA212" s="24" t="s">
        <v>26</v>
      </c>
      <c r="AB212" s="6" t="s">
        <v>27</v>
      </c>
      <c r="AC212" s="6" t="s">
        <v>28</v>
      </c>
      <c r="AD212" s="6" t="s">
        <v>29</v>
      </c>
      <c r="AE212" s="24" t="s">
        <v>30</v>
      </c>
      <c r="AF212" s="24" t="s">
        <v>31</v>
      </c>
      <c r="AG212" s="28" t="s">
        <v>32</v>
      </c>
      <c r="AH212" s="28" t="s">
        <v>33</v>
      </c>
      <c r="AI212" s="6" t="s">
        <v>34</v>
      </c>
      <c r="AJ212" s="24" t="s">
        <v>35</v>
      </c>
      <c r="AK212" s="24" t="s">
        <v>36</v>
      </c>
      <c r="AL212" s="24" t="s">
        <v>37</v>
      </c>
      <c r="AM212" s="6" t="s">
        <v>38</v>
      </c>
      <c r="AN212" s="537" t="s">
        <v>39</v>
      </c>
      <c r="AO212" s="24" t="s">
        <v>40</v>
      </c>
      <c r="AP212" s="24" t="s">
        <v>41</v>
      </c>
      <c r="AQ212" s="6" t="s">
        <v>3</v>
      </c>
      <c r="AR212" s="24" t="s">
        <v>42</v>
      </c>
      <c r="AS212" s="24" t="s">
        <v>43</v>
      </c>
      <c r="AT212" s="536" t="s">
        <v>24</v>
      </c>
      <c r="AU212" s="536" t="s">
        <v>24</v>
      </c>
      <c r="AV212" s="25"/>
      <c r="AX212" s="29" t="s">
        <v>44</v>
      </c>
      <c r="AY212" s="29" t="s">
        <v>27</v>
      </c>
      <c r="AZ212" s="30" t="s">
        <v>45</v>
      </c>
      <c r="BA212" s="31" t="s">
        <v>46</v>
      </c>
      <c r="BC212" s="6" t="s">
        <v>47</v>
      </c>
      <c r="BD212" s="6" t="s">
        <v>48</v>
      </c>
      <c r="BE212" s="6" t="s">
        <v>49</v>
      </c>
      <c r="BF212" s="6" t="s">
        <v>50</v>
      </c>
      <c r="BG212" s="6" t="s">
        <v>51</v>
      </c>
      <c r="BH212" s="6" t="s">
        <v>52</v>
      </c>
      <c r="BI212" s="6" t="s">
        <v>53</v>
      </c>
      <c r="BJ212" s="6" t="s">
        <v>54</v>
      </c>
      <c r="BK212" s="6" t="s">
        <v>55</v>
      </c>
      <c r="BL212" s="6" t="s">
        <v>56</v>
      </c>
      <c r="BM212" s="32" t="s">
        <v>57</v>
      </c>
      <c r="BN212" s="32" t="s">
        <v>58</v>
      </c>
      <c r="BO212" s="32" t="s">
        <v>59</v>
      </c>
      <c r="BP212" s="32" t="s">
        <v>60</v>
      </c>
      <c r="BQ212" s="32" t="s">
        <v>61</v>
      </c>
      <c r="BR212" s="33"/>
      <c r="BS212" s="24" t="s">
        <v>62</v>
      </c>
      <c r="BT212" s="24" t="s">
        <v>63</v>
      </c>
      <c r="BU212" s="536" t="s">
        <v>64</v>
      </c>
      <c r="BV212" s="536" t="s">
        <v>65</v>
      </c>
      <c r="BW212" s="536" t="s">
        <v>66</v>
      </c>
    </row>
    <row r="213" spans="1:75">
      <c r="B213" s="34" t="s">
        <v>67</v>
      </c>
      <c r="C213" s="35"/>
      <c r="D213" s="36">
        <f>E213-C213</f>
        <v>0</v>
      </c>
      <c r="E213" s="37"/>
      <c r="F213" s="35"/>
      <c r="G213" s="36">
        <f>H213-F213</f>
        <v>0</v>
      </c>
      <c r="H213" s="37"/>
      <c r="I213" s="38"/>
      <c r="K213" s="39" t="e">
        <f>(C213/E213)/(F213/H213)</f>
        <v>#DIV/0!</v>
      </c>
      <c r="L213" s="40" t="e">
        <f>(D213/(C213*E213)+(G213/(F213*H213)))</f>
        <v>#DIV/0!</v>
      </c>
      <c r="M213" s="41" t="e">
        <f>1/L213</f>
        <v>#DIV/0!</v>
      </c>
      <c r="N213" s="42" t="e">
        <f>LN(K213)</f>
        <v>#DIV/0!</v>
      </c>
      <c r="O213" s="42" t="e">
        <f>M213*N213</f>
        <v>#DIV/0!</v>
      </c>
      <c r="P213" s="42" t="e">
        <f>LN(K213)</f>
        <v>#DIV/0!</v>
      </c>
      <c r="Q213" s="116" t="e">
        <f>K213</f>
        <v>#DIV/0!</v>
      </c>
      <c r="R213" s="44" t="e">
        <f>SQRT(1/M213)</f>
        <v>#DIV/0!</v>
      </c>
      <c r="S213" s="45">
        <f>$H$2</f>
        <v>1.9599639845400536</v>
      </c>
      <c r="T213" s="46" t="e">
        <f>P213-(R213*S213)</f>
        <v>#DIV/0!</v>
      </c>
      <c r="U213" s="46" t="e">
        <f>P213+(R213*S213)</f>
        <v>#DIV/0!</v>
      </c>
      <c r="V213" s="47" t="e">
        <f>EXP(T213)</f>
        <v>#DIV/0!</v>
      </c>
      <c r="W213" s="48" t="e">
        <f>EXP(U213)</f>
        <v>#DIV/0!</v>
      </c>
      <c r="X213" s="49"/>
      <c r="Z213" s="50" t="e">
        <f>(N213-P221)^2</f>
        <v>#DIV/0!</v>
      </c>
      <c r="AA213" s="51" t="e">
        <f>M213*Z213</f>
        <v>#DIV/0!</v>
      </c>
      <c r="AB213" s="5">
        <v>1</v>
      </c>
      <c r="AC213" s="33"/>
      <c r="AD213" s="33"/>
      <c r="AE213" s="41" t="e">
        <f>M213^2</f>
        <v>#DIV/0!</v>
      </c>
      <c r="AF213" s="52"/>
      <c r="AG213" s="53" t="e">
        <f>AG221</f>
        <v>#DIV/0!</v>
      </c>
      <c r="AH213" s="53" t="e">
        <f>AH221</f>
        <v>#DIV/0!</v>
      </c>
      <c r="AI213" s="51" t="e">
        <f>1/M213</f>
        <v>#DIV/0!</v>
      </c>
      <c r="AJ213" s="54" t="e">
        <f>1/(AH213+AI213)</f>
        <v>#DIV/0!</v>
      </c>
      <c r="AK213" s="55" t="e">
        <f>AJ213/AJ221</f>
        <v>#DIV/0!</v>
      </c>
      <c r="AL213" s="56" t="e">
        <f>AJ213*N213</f>
        <v>#DIV/0!</v>
      </c>
      <c r="AM213" s="56" t="e">
        <f>AL213/AJ213</f>
        <v>#DIV/0!</v>
      </c>
      <c r="AN213" s="48" t="e">
        <f>EXP(AM213)</f>
        <v>#DIV/0!</v>
      </c>
      <c r="AO213" s="57" t="e">
        <f>1/AJ213</f>
        <v>#DIV/0!</v>
      </c>
      <c r="AP213" s="48" t="e">
        <f>SQRT(AO213)</f>
        <v>#DIV/0!</v>
      </c>
      <c r="AQ213" s="45">
        <f>$H$2</f>
        <v>1.9599639845400536</v>
      </c>
      <c r="AR213" s="46" t="e">
        <f>AM213-(AQ213*AP213)</f>
        <v>#DIV/0!</v>
      </c>
      <c r="AS213" s="46" t="e">
        <f>AM213+(1.96*AP213)</f>
        <v>#DIV/0!</v>
      </c>
      <c r="AT213" s="58" t="e">
        <f>EXP(AR213)</f>
        <v>#DIV/0!</v>
      </c>
      <c r="AU213" s="58" t="e">
        <f>EXP(AS213)</f>
        <v>#DIV/0!</v>
      </c>
      <c r="AV213" s="22"/>
      <c r="AX213" s="59"/>
      <c r="AY213" s="59">
        <v>1</v>
      </c>
      <c r="AZ213" s="60"/>
      <c r="BA213" s="60"/>
      <c r="BC213" s="33"/>
      <c r="BD213" s="33"/>
      <c r="BE213" s="5"/>
      <c r="BF213" s="5"/>
      <c r="BG213" s="5"/>
      <c r="BH213" s="5"/>
      <c r="BI213" s="5"/>
      <c r="BJ213" s="5"/>
      <c r="BK213" s="5"/>
      <c r="BL213" s="5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</row>
    <row r="214" spans="1:75">
      <c r="B214" s="34" t="s">
        <v>68</v>
      </c>
      <c r="C214" s="35"/>
      <c r="D214" s="36">
        <f t="shared" ref="D214:D220" si="280">E214-C214</f>
        <v>0</v>
      </c>
      <c r="E214" s="37"/>
      <c r="F214" s="35"/>
      <c r="G214" s="36">
        <f t="shared" ref="G214:G220" si="281">H214-F214</f>
        <v>0</v>
      </c>
      <c r="H214" s="37"/>
      <c r="I214" s="38"/>
      <c r="K214" s="39" t="e">
        <f t="shared" ref="K214:K220" si="282">(C214/E214)/(F214/H214)</f>
        <v>#DIV/0!</v>
      </c>
      <c r="L214" s="40" t="e">
        <f t="shared" ref="L214:L219" si="283">(D214/(C214*E214)+(G214/(F214*H214)))</f>
        <v>#DIV/0!</v>
      </c>
      <c r="M214" s="41" t="e">
        <f t="shared" ref="M214:M220" si="284">1/L214</f>
        <v>#DIV/0!</v>
      </c>
      <c r="N214" s="42" t="e">
        <f t="shared" ref="N214:N220" si="285">LN(K214)</f>
        <v>#DIV/0!</v>
      </c>
      <c r="O214" s="42" t="e">
        <f t="shared" ref="O214:O220" si="286">M214*N214</f>
        <v>#DIV/0!</v>
      </c>
      <c r="P214" s="42" t="e">
        <f t="shared" ref="P214:P220" si="287">LN(K214)</f>
        <v>#DIV/0!</v>
      </c>
      <c r="Q214" s="116" t="e">
        <f t="shared" ref="Q214:Q220" si="288">K214</f>
        <v>#DIV/0!</v>
      </c>
      <c r="R214" s="44" t="e">
        <f t="shared" ref="R214:R220" si="289">SQRT(1/M214)</f>
        <v>#DIV/0!</v>
      </c>
      <c r="S214" s="45">
        <f t="shared" ref="S214:S221" si="290">$H$2</f>
        <v>1.9599639845400536</v>
      </c>
      <c r="T214" s="46" t="e">
        <f t="shared" ref="T214:T220" si="291">P214-(R214*S214)</f>
        <v>#DIV/0!</v>
      </c>
      <c r="U214" s="46" t="e">
        <f t="shared" ref="U214:U220" si="292">P214+(R214*S214)</f>
        <v>#DIV/0!</v>
      </c>
      <c r="V214" s="47" t="e">
        <f t="shared" ref="V214:W220" si="293">EXP(T214)</f>
        <v>#DIV/0!</v>
      </c>
      <c r="W214" s="48" t="e">
        <f t="shared" si="293"/>
        <v>#DIV/0!</v>
      </c>
      <c r="X214" s="49"/>
      <c r="Z214" s="50" t="e">
        <f>(N214-P221)^2</f>
        <v>#DIV/0!</v>
      </c>
      <c r="AA214" s="51" t="e">
        <f t="shared" ref="AA214:AA220" si="294">M214*Z214</f>
        <v>#DIV/0!</v>
      </c>
      <c r="AB214" s="5">
        <v>1</v>
      </c>
      <c r="AC214" s="33"/>
      <c r="AD214" s="33"/>
      <c r="AE214" s="41" t="e">
        <f t="shared" ref="AE214:AE220" si="295">M214^2</f>
        <v>#DIV/0!</v>
      </c>
      <c r="AF214" s="52"/>
      <c r="AG214" s="53" t="e">
        <f>AG221</f>
        <v>#DIV/0!</v>
      </c>
      <c r="AH214" s="53" t="e">
        <f>AH221</f>
        <v>#DIV/0!</v>
      </c>
      <c r="AI214" s="51" t="e">
        <f t="shared" ref="AI214:AI220" si="296">1/M214</f>
        <v>#DIV/0!</v>
      </c>
      <c r="AJ214" s="54" t="e">
        <f t="shared" ref="AJ214:AJ220" si="297">1/(AH214+AI214)</f>
        <v>#DIV/0!</v>
      </c>
      <c r="AK214" s="55" t="e">
        <f>AJ214/AJ221</f>
        <v>#DIV/0!</v>
      </c>
      <c r="AL214" s="56" t="e">
        <f t="shared" ref="AL214:AL220" si="298">AJ214*N214</f>
        <v>#DIV/0!</v>
      </c>
      <c r="AM214" s="56" t="e">
        <f t="shared" ref="AM214:AM220" si="299">AL214/AJ214</f>
        <v>#DIV/0!</v>
      </c>
      <c r="AN214" s="48" t="e">
        <f t="shared" ref="AN214:AN220" si="300">EXP(AM214)</f>
        <v>#DIV/0!</v>
      </c>
      <c r="AO214" s="57" t="e">
        <f t="shared" ref="AO214:AO220" si="301">1/AJ214</f>
        <v>#DIV/0!</v>
      </c>
      <c r="AP214" s="48" t="e">
        <f t="shared" ref="AP214:AP220" si="302">SQRT(AO214)</f>
        <v>#DIV/0!</v>
      </c>
      <c r="AQ214" s="45">
        <f t="shared" ref="AQ214:AQ221" si="303">$H$2</f>
        <v>1.9599639845400536</v>
      </c>
      <c r="AR214" s="46" t="e">
        <f t="shared" ref="AR214:AR220" si="304">AM214-(AQ214*AP214)</f>
        <v>#DIV/0!</v>
      </c>
      <c r="AS214" s="46" t="e">
        <f t="shared" ref="AS214:AS220" si="305">AM214+(1.96*AP214)</f>
        <v>#DIV/0!</v>
      </c>
      <c r="AT214" s="58" t="e">
        <f t="shared" ref="AT214:AU220" si="306">EXP(AR214)</f>
        <v>#DIV/0!</v>
      </c>
      <c r="AU214" s="58" t="e">
        <f t="shared" si="306"/>
        <v>#DIV/0!</v>
      </c>
      <c r="AV214" s="22"/>
      <c r="AX214" s="59"/>
      <c r="AY214" s="59">
        <v>1</v>
      </c>
      <c r="AZ214" s="60"/>
      <c r="BA214" s="60"/>
      <c r="BC214" s="33"/>
      <c r="BD214" s="33"/>
      <c r="BE214" s="5"/>
      <c r="BF214" s="5"/>
      <c r="BG214" s="5"/>
      <c r="BH214" s="5"/>
      <c r="BI214" s="5"/>
      <c r="BJ214" s="5"/>
      <c r="BK214" s="5"/>
      <c r="BL214" s="5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</row>
    <row r="215" spans="1:75">
      <c r="B215" s="34" t="s">
        <v>69</v>
      </c>
      <c r="C215" s="35"/>
      <c r="D215" s="36">
        <f t="shared" si="280"/>
        <v>0</v>
      </c>
      <c r="E215" s="37"/>
      <c r="F215" s="35"/>
      <c r="G215" s="36">
        <f t="shared" si="281"/>
        <v>0</v>
      </c>
      <c r="H215" s="37"/>
      <c r="I215" s="38"/>
      <c r="K215" s="39" t="e">
        <f t="shared" si="282"/>
        <v>#DIV/0!</v>
      </c>
      <c r="L215" s="40" t="e">
        <f t="shared" si="283"/>
        <v>#DIV/0!</v>
      </c>
      <c r="M215" s="41" t="e">
        <f t="shared" si="284"/>
        <v>#DIV/0!</v>
      </c>
      <c r="N215" s="42" t="e">
        <f t="shared" si="285"/>
        <v>#DIV/0!</v>
      </c>
      <c r="O215" s="42" t="e">
        <f t="shared" si="286"/>
        <v>#DIV/0!</v>
      </c>
      <c r="P215" s="42" t="e">
        <f t="shared" si="287"/>
        <v>#DIV/0!</v>
      </c>
      <c r="Q215" s="116" t="e">
        <f t="shared" si="288"/>
        <v>#DIV/0!</v>
      </c>
      <c r="R215" s="44" t="e">
        <f t="shared" si="289"/>
        <v>#DIV/0!</v>
      </c>
      <c r="S215" s="45">
        <f t="shared" si="290"/>
        <v>1.9599639845400536</v>
      </c>
      <c r="T215" s="46" t="e">
        <f t="shared" si="291"/>
        <v>#DIV/0!</v>
      </c>
      <c r="U215" s="46" t="e">
        <f t="shared" si="292"/>
        <v>#DIV/0!</v>
      </c>
      <c r="V215" s="47" t="e">
        <f t="shared" si="293"/>
        <v>#DIV/0!</v>
      </c>
      <c r="W215" s="48" t="e">
        <f t="shared" si="293"/>
        <v>#DIV/0!</v>
      </c>
      <c r="X215" s="49"/>
      <c r="Z215" s="50" t="e">
        <f>(N215-P221)^2</f>
        <v>#DIV/0!</v>
      </c>
      <c r="AA215" s="51" t="e">
        <f t="shared" si="294"/>
        <v>#DIV/0!</v>
      </c>
      <c r="AB215" s="5">
        <v>1</v>
      </c>
      <c r="AC215" s="33"/>
      <c r="AD215" s="33"/>
      <c r="AE215" s="41" t="e">
        <f t="shared" si="295"/>
        <v>#DIV/0!</v>
      </c>
      <c r="AF215" s="52"/>
      <c r="AG215" s="53" t="e">
        <f>AG221</f>
        <v>#DIV/0!</v>
      </c>
      <c r="AH215" s="53" t="e">
        <f>AH221</f>
        <v>#DIV/0!</v>
      </c>
      <c r="AI215" s="51" t="e">
        <f t="shared" si="296"/>
        <v>#DIV/0!</v>
      </c>
      <c r="AJ215" s="54" t="e">
        <f t="shared" si="297"/>
        <v>#DIV/0!</v>
      </c>
      <c r="AK215" s="55" t="e">
        <f>AJ215/AJ221</f>
        <v>#DIV/0!</v>
      </c>
      <c r="AL215" s="56" t="e">
        <f t="shared" si="298"/>
        <v>#DIV/0!</v>
      </c>
      <c r="AM215" s="56" t="e">
        <f t="shared" si="299"/>
        <v>#DIV/0!</v>
      </c>
      <c r="AN215" s="48" t="e">
        <f t="shared" si="300"/>
        <v>#DIV/0!</v>
      </c>
      <c r="AO215" s="57" t="e">
        <f t="shared" si="301"/>
        <v>#DIV/0!</v>
      </c>
      <c r="AP215" s="48" t="e">
        <f t="shared" si="302"/>
        <v>#DIV/0!</v>
      </c>
      <c r="AQ215" s="45">
        <f t="shared" si="303"/>
        <v>1.9599639845400536</v>
      </c>
      <c r="AR215" s="46" t="e">
        <f t="shared" si="304"/>
        <v>#DIV/0!</v>
      </c>
      <c r="AS215" s="46" t="e">
        <f t="shared" si="305"/>
        <v>#DIV/0!</v>
      </c>
      <c r="AT215" s="58" t="e">
        <f t="shared" si="306"/>
        <v>#DIV/0!</v>
      </c>
      <c r="AU215" s="58" t="e">
        <f t="shared" si="306"/>
        <v>#DIV/0!</v>
      </c>
      <c r="AV215" s="22"/>
      <c r="AX215" s="59"/>
      <c r="AY215" s="59">
        <v>1</v>
      </c>
      <c r="AZ215" s="60"/>
      <c r="BA215" s="60"/>
      <c r="BC215" s="33"/>
      <c r="BD215" s="33"/>
      <c r="BE215" s="5"/>
      <c r="BF215" s="5"/>
      <c r="BG215" s="5"/>
      <c r="BH215" s="5"/>
      <c r="BI215" s="5"/>
      <c r="BJ215" s="5"/>
      <c r="BK215" s="5"/>
      <c r="BL215" s="5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</row>
    <row r="216" spans="1:75">
      <c r="B216" s="34" t="s">
        <v>70</v>
      </c>
      <c r="C216" s="35"/>
      <c r="D216" s="36">
        <f t="shared" si="280"/>
        <v>0</v>
      </c>
      <c r="E216" s="37"/>
      <c r="F216" s="35"/>
      <c r="G216" s="36">
        <f t="shared" si="281"/>
        <v>0</v>
      </c>
      <c r="H216" s="37"/>
      <c r="I216" s="38"/>
      <c r="K216" s="39" t="e">
        <f t="shared" si="282"/>
        <v>#DIV/0!</v>
      </c>
      <c r="L216" s="40" t="e">
        <f t="shared" si="283"/>
        <v>#DIV/0!</v>
      </c>
      <c r="M216" s="41" t="e">
        <f t="shared" si="284"/>
        <v>#DIV/0!</v>
      </c>
      <c r="N216" s="42" t="e">
        <f t="shared" si="285"/>
        <v>#DIV/0!</v>
      </c>
      <c r="O216" s="42" t="e">
        <f t="shared" si="286"/>
        <v>#DIV/0!</v>
      </c>
      <c r="P216" s="42" t="e">
        <f t="shared" si="287"/>
        <v>#DIV/0!</v>
      </c>
      <c r="Q216" s="116" t="e">
        <f t="shared" si="288"/>
        <v>#DIV/0!</v>
      </c>
      <c r="R216" s="44" t="e">
        <f t="shared" si="289"/>
        <v>#DIV/0!</v>
      </c>
      <c r="S216" s="45">
        <f t="shared" si="290"/>
        <v>1.9599639845400536</v>
      </c>
      <c r="T216" s="46" t="e">
        <f t="shared" si="291"/>
        <v>#DIV/0!</v>
      </c>
      <c r="U216" s="46" t="e">
        <f t="shared" si="292"/>
        <v>#DIV/0!</v>
      </c>
      <c r="V216" s="47" t="e">
        <f t="shared" si="293"/>
        <v>#DIV/0!</v>
      </c>
      <c r="W216" s="48" t="e">
        <f t="shared" si="293"/>
        <v>#DIV/0!</v>
      </c>
      <c r="X216" s="49"/>
      <c r="Z216" s="50" t="e">
        <f>(N216-P221)^2</f>
        <v>#DIV/0!</v>
      </c>
      <c r="AA216" s="51" t="e">
        <f t="shared" si="294"/>
        <v>#DIV/0!</v>
      </c>
      <c r="AB216" s="5">
        <v>1</v>
      </c>
      <c r="AC216" s="33"/>
      <c r="AD216" s="33"/>
      <c r="AE216" s="41" t="e">
        <f t="shared" si="295"/>
        <v>#DIV/0!</v>
      </c>
      <c r="AF216" s="52"/>
      <c r="AG216" s="53" t="e">
        <f>AG221</f>
        <v>#DIV/0!</v>
      </c>
      <c r="AH216" s="53" t="e">
        <f>AH221</f>
        <v>#DIV/0!</v>
      </c>
      <c r="AI216" s="51" t="e">
        <f t="shared" si="296"/>
        <v>#DIV/0!</v>
      </c>
      <c r="AJ216" s="54" t="e">
        <f t="shared" si="297"/>
        <v>#DIV/0!</v>
      </c>
      <c r="AK216" s="55" t="e">
        <f>AJ216/AJ221</f>
        <v>#DIV/0!</v>
      </c>
      <c r="AL216" s="56" t="e">
        <f t="shared" si="298"/>
        <v>#DIV/0!</v>
      </c>
      <c r="AM216" s="56" t="e">
        <f t="shared" si="299"/>
        <v>#DIV/0!</v>
      </c>
      <c r="AN216" s="48" t="e">
        <f t="shared" si="300"/>
        <v>#DIV/0!</v>
      </c>
      <c r="AO216" s="57" t="e">
        <f t="shared" si="301"/>
        <v>#DIV/0!</v>
      </c>
      <c r="AP216" s="48" t="e">
        <f t="shared" si="302"/>
        <v>#DIV/0!</v>
      </c>
      <c r="AQ216" s="45">
        <f t="shared" si="303"/>
        <v>1.9599639845400536</v>
      </c>
      <c r="AR216" s="46" t="e">
        <f t="shared" si="304"/>
        <v>#DIV/0!</v>
      </c>
      <c r="AS216" s="46" t="e">
        <f t="shared" si="305"/>
        <v>#DIV/0!</v>
      </c>
      <c r="AT216" s="58" t="e">
        <f t="shared" si="306"/>
        <v>#DIV/0!</v>
      </c>
      <c r="AU216" s="58" t="e">
        <f t="shared" si="306"/>
        <v>#DIV/0!</v>
      </c>
      <c r="AV216" s="22"/>
      <c r="AX216" s="59"/>
      <c r="AY216" s="59">
        <v>1</v>
      </c>
      <c r="AZ216" s="60"/>
      <c r="BA216" s="60"/>
      <c r="BC216" s="33"/>
      <c r="BD216" s="33"/>
      <c r="BE216" s="5"/>
      <c r="BF216" s="5"/>
      <c r="BG216" s="5"/>
      <c r="BH216" s="5"/>
      <c r="BI216" s="5"/>
      <c r="BJ216" s="5"/>
      <c r="BK216" s="5"/>
      <c r="BL216" s="5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</row>
    <row r="217" spans="1:75">
      <c r="B217" s="34" t="s">
        <v>71</v>
      </c>
      <c r="C217" s="35"/>
      <c r="D217" s="36">
        <f t="shared" si="280"/>
        <v>0</v>
      </c>
      <c r="E217" s="37"/>
      <c r="F217" s="35"/>
      <c r="G217" s="36">
        <f t="shared" si="281"/>
        <v>0</v>
      </c>
      <c r="H217" s="37"/>
      <c r="I217" s="38"/>
      <c r="K217" s="39" t="e">
        <f t="shared" si="282"/>
        <v>#DIV/0!</v>
      </c>
      <c r="L217" s="40" t="e">
        <f t="shared" si="283"/>
        <v>#DIV/0!</v>
      </c>
      <c r="M217" s="41" t="e">
        <f t="shared" si="284"/>
        <v>#DIV/0!</v>
      </c>
      <c r="N217" s="42" t="e">
        <f t="shared" si="285"/>
        <v>#DIV/0!</v>
      </c>
      <c r="O217" s="42" t="e">
        <f t="shared" si="286"/>
        <v>#DIV/0!</v>
      </c>
      <c r="P217" s="42" t="e">
        <f t="shared" si="287"/>
        <v>#DIV/0!</v>
      </c>
      <c r="Q217" s="116" t="e">
        <f t="shared" si="288"/>
        <v>#DIV/0!</v>
      </c>
      <c r="R217" s="44" t="e">
        <f t="shared" si="289"/>
        <v>#DIV/0!</v>
      </c>
      <c r="S217" s="45">
        <f t="shared" si="290"/>
        <v>1.9599639845400536</v>
      </c>
      <c r="T217" s="46" t="e">
        <f t="shared" si="291"/>
        <v>#DIV/0!</v>
      </c>
      <c r="U217" s="46" t="e">
        <f t="shared" si="292"/>
        <v>#DIV/0!</v>
      </c>
      <c r="V217" s="47" t="e">
        <f t="shared" si="293"/>
        <v>#DIV/0!</v>
      </c>
      <c r="W217" s="48" t="e">
        <f t="shared" si="293"/>
        <v>#DIV/0!</v>
      </c>
      <c r="X217" s="49"/>
      <c r="Z217" s="50" t="e">
        <f>(N217-P221)^2</f>
        <v>#DIV/0!</v>
      </c>
      <c r="AA217" s="51" t="e">
        <f t="shared" si="294"/>
        <v>#DIV/0!</v>
      </c>
      <c r="AB217" s="5">
        <v>1</v>
      </c>
      <c r="AC217" s="33"/>
      <c r="AD217" s="33"/>
      <c r="AE217" s="41" t="e">
        <f t="shared" si="295"/>
        <v>#DIV/0!</v>
      </c>
      <c r="AF217" s="52"/>
      <c r="AG217" s="53" t="e">
        <f>AG221</f>
        <v>#DIV/0!</v>
      </c>
      <c r="AH217" s="53" t="e">
        <f>AH221</f>
        <v>#DIV/0!</v>
      </c>
      <c r="AI217" s="51" t="e">
        <f t="shared" si="296"/>
        <v>#DIV/0!</v>
      </c>
      <c r="AJ217" s="54" t="e">
        <f t="shared" si="297"/>
        <v>#DIV/0!</v>
      </c>
      <c r="AK217" s="55" t="e">
        <f>AJ217/AJ221</f>
        <v>#DIV/0!</v>
      </c>
      <c r="AL217" s="56" t="e">
        <f t="shared" si="298"/>
        <v>#DIV/0!</v>
      </c>
      <c r="AM217" s="56" t="e">
        <f t="shared" si="299"/>
        <v>#DIV/0!</v>
      </c>
      <c r="AN217" s="48" t="e">
        <f t="shared" si="300"/>
        <v>#DIV/0!</v>
      </c>
      <c r="AO217" s="57" t="e">
        <f t="shared" si="301"/>
        <v>#DIV/0!</v>
      </c>
      <c r="AP217" s="48" t="e">
        <f t="shared" si="302"/>
        <v>#DIV/0!</v>
      </c>
      <c r="AQ217" s="45">
        <f t="shared" si="303"/>
        <v>1.9599639845400536</v>
      </c>
      <c r="AR217" s="46" t="e">
        <f t="shared" si="304"/>
        <v>#DIV/0!</v>
      </c>
      <c r="AS217" s="46" t="e">
        <f t="shared" si="305"/>
        <v>#DIV/0!</v>
      </c>
      <c r="AT217" s="58" t="e">
        <f t="shared" si="306"/>
        <v>#DIV/0!</v>
      </c>
      <c r="AU217" s="58" t="e">
        <f t="shared" si="306"/>
        <v>#DIV/0!</v>
      </c>
      <c r="AV217" s="22"/>
      <c r="AX217" s="59"/>
      <c r="AY217" s="59">
        <v>1</v>
      </c>
      <c r="AZ217" s="60"/>
      <c r="BA217" s="60"/>
      <c r="BC217" s="33"/>
      <c r="BD217" s="33"/>
      <c r="BE217" s="5"/>
      <c r="BF217" s="5"/>
      <c r="BG217" s="5"/>
      <c r="BH217" s="5"/>
      <c r="BI217" s="5"/>
      <c r="BJ217" s="5"/>
      <c r="BK217" s="5"/>
      <c r="BL217" s="5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</row>
    <row r="218" spans="1:75">
      <c r="B218" s="34" t="s">
        <v>72</v>
      </c>
      <c r="C218" s="35"/>
      <c r="D218" s="36">
        <f t="shared" si="280"/>
        <v>0</v>
      </c>
      <c r="E218" s="37"/>
      <c r="F218" s="35"/>
      <c r="G218" s="36">
        <f t="shared" si="281"/>
        <v>0</v>
      </c>
      <c r="H218" s="37"/>
      <c r="I218" s="38"/>
      <c r="K218" s="39" t="e">
        <f t="shared" si="282"/>
        <v>#DIV/0!</v>
      </c>
      <c r="L218" s="40" t="e">
        <f t="shared" si="283"/>
        <v>#DIV/0!</v>
      </c>
      <c r="M218" s="41" t="e">
        <f t="shared" si="284"/>
        <v>#DIV/0!</v>
      </c>
      <c r="N218" s="42" t="e">
        <f t="shared" si="285"/>
        <v>#DIV/0!</v>
      </c>
      <c r="O218" s="42" t="e">
        <f t="shared" si="286"/>
        <v>#DIV/0!</v>
      </c>
      <c r="P218" s="42" t="e">
        <f t="shared" si="287"/>
        <v>#DIV/0!</v>
      </c>
      <c r="Q218" s="116" t="e">
        <f t="shared" si="288"/>
        <v>#DIV/0!</v>
      </c>
      <c r="R218" s="44" t="e">
        <f t="shared" si="289"/>
        <v>#DIV/0!</v>
      </c>
      <c r="S218" s="45">
        <f t="shared" si="290"/>
        <v>1.9599639845400536</v>
      </c>
      <c r="T218" s="46" t="e">
        <f t="shared" si="291"/>
        <v>#DIV/0!</v>
      </c>
      <c r="U218" s="46" t="e">
        <f t="shared" si="292"/>
        <v>#DIV/0!</v>
      </c>
      <c r="V218" s="47" t="e">
        <f t="shared" si="293"/>
        <v>#DIV/0!</v>
      </c>
      <c r="W218" s="48" t="e">
        <f t="shared" si="293"/>
        <v>#DIV/0!</v>
      </c>
      <c r="X218" s="49"/>
      <c r="Z218" s="50" t="e">
        <f>(N218-P221)^2</f>
        <v>#DIV/0!</v>
      </c>
      <c r="AA218" s="51" t="e">
        <f t="shared" si="294"/>
        <v>#DIV/0!</v>
      </c>
      <c r="AB218" s="5">
        <v>1</v>
      </c>
      <c r="AC218" s="33"/>
      <c r="AD218" s="33"/>
      <c r="AE218" s="41" t="e">
        <f t="shared" si="295"/>
        <v>#DIV/0!</v>
      </c>
      <c r="AF218" s="52"/>
      <c r="AG218" s="53" t="e">
        <f>AG221</f>
        <v>#DIV/0!</v>
      </c>
      <c r="AH218" s="53" t="e">
        <f>AH221</f>
        <v>#DIV/0!</v>
      </c>
      <c r="AI218" s="51" t="e">
        <f t="shared" si="296"/>
        <v>#DIV/0!</v>
      </c>
      <c r="AJ218" s="54" t="e">
        <f t="shared" si="297"/>
        <v>#DIV/0!</v>
      </c>
      <c r="AK218" s="55" t="e">
        <f>AJ218/AJ221</f>
        <v>#DIV/0!</v>
      </c>
      <c r="AL218" s="56" t="e">
        <f t="shared" si="298"/>
        <v>#DIV/0!</v>
      </c>
      <c r="AM218" s="56" t="e">
        <f t="shared" si="299"/>
        <v>#DIV/0!</v>
      </c>
      <c r="AN218" s="48" t="e">
        <f t="shared" si="300"/>
        <v>#DIV/0!</v>
      </c>
      <c r="AO218" s="57" t="e">
        <f t="shared" si="301"/>
        <v>#DIV/0!</v>
      </c>
      <c r="AP218" s="48" t="e">
        <f t="shared" si="302"/>
        <v>#DIV/0!</v>
      </c>
      <c r="AQ218" s="45">
        <f t="shared" si="303"/>
        <v>1.9599639845400536</v>
      </c>
      <c r="AR218" s="46" t="e">
        <f t="shared" si="304"/>
        <v>#DIV/0!</v>
      </c>
      <c r="AS218" s="46" t="e">
        <f t="shared" si="305"/>
        <v>#DIV/0!</v>
      </c>
      <c r="AT218" s="58" t="e">
        <f t="shared" si="306"/>
        <v>#DIV/0!</v>
      </c>
      <c r="AU218" s="58" t="e">
        <f t="shared" si="306"/>
        <v>#DIV/0!</v>
      </c>
      <c r="AV218" s="22"/>
      <c r="AX218" s="59"/>
      <c r="AY218" s="59">
        <v>1</v>
      </c>
      <c r="AZ218" s="60"/>
      <c r="BA218" s="60"/>
      <c r="BC218" s="33"/>
      <c r="BD218" s="33"/>
      <c r="BE218" s="5"/>
      <c r="BF218" s="5"/>
      <c r="BG218" s="5"/>
      <c r="BH218" s="5"/>
      <c r="BI218" s="5"/>
      <c r="BJ218" s="5"/>
      <c r="BK218" s="5"/>
      <c r="BL218" s="5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</row>
    <row r="219" spans="1:75">
      <c r="B219" s="34" t="s">
        <v>73</v>
      </c>
      <c r="C219" s="35"/>
      <c r="D219" s="36">
        <f t="shared" si="280"/>
        <v>0</v>
      </c>
      <c r="E219" s="37"/>
      <c r="F219" s="35"/>
      <c r="G219" s="36">
        <f t="shared" si="281"/>
        <v>0</v>
      </c>
      <c r="H219" s="37"/>
      <c r="I219" s="38"/>
      <c r="K219" s="39" t="e">
        <f t="shared" si="282"/>
        <v>#DIV/0!</v>
      </c>
      <c r="L219" s="40" t="e">
        <f t="shared" si="283"/>
        <v>#DIV/0!</v>
      </c>
      <c r="M219" s="41" t="e">
        <f t="shared" si="284"/>
        <v>#DIV/0!</v>
      </c>
      <c r="N219" s="42" t="e">
        <f t="shared" si="285"/>
        <v>#DIV/0!</v>
      </c>
      <c r="O219" s="42" t="e">
        <f t="shared" si="286"/>
        <v>#DIV/0!</v>
      </c>
      <c r="P219" s="42" t="e">
        <f t="shared" si="287"/>
        <v>#DIV/0!</v>
      </c>
      <c r="Q219" s="116" t="e">
        <f t="shared" si="288"/>
        <v>#DIV/0!</v>
      </c>
      <c r="R219" s="44" t="e">
        <f t="shared" si="289"/>
        <v>#DIV/0!</v>
      </c>
      <c r="S219" s="45">
        <f t="shared" si="290"/>
        <v>1.9599639845400536</v>
      </c>
      <c r="T219" s="46" t="e">
        <f t="shared" si="291"/>
        <v>#DIV/0!</v>
      </c>
      <c r="U219" s="46" t="e">
        <f t="shared" si="292"/>
        <v>#DIV/0!</v>
      </c>
      <c r="V219" s="47" t="e">
        <f t="shared" si="293"/>
        <v>#DIV/0!</v>
      </c>
      <c r="W219" s="48" t="e">
        <f t="shared" si="293"/>
        <v>#DIV/0!</v>
      </c>
      <c r="X219" s="49"/>
      <c r="Z219" s="50" t="e">
        <f>(N219-P221)^2</f>
        <v>#DIV/0!</v>
      </c>
      <c r="AA219" s="51" t="e">
        <f t="shared" si="294"/>
        <v>#DIV/0!</v>
      </c>
      <c r="AB219" s="5">
        <v>1</v>
      </c>
      <c r="AC219" s="33"/>
      <c r="AD219" s="33"/>
      <c r="AE219" s="41" t="e">
        <f t="shared" si="295"/>
        <v>#DIV/0!</v>
      </c>
      <c r="AF219" s="52"/>
      <c r="AG219" s="53" t="e">
        <f>AG221</f>
        <v>#DIV/0!</v>
      </c>
      <c r="AH219" s="53" t="e">
        <f>AH221</f>
        <v>#DIV/0!</v>
      </c>
      <c r="AI219" s="51" t="e">
        <f t="shared" si="296"/>
        <v>#DIV/0!</v>
      </c>
      <c r="AJ219" s="54" t="e">
        <f t="shared" si="297"/>
        <v>#DIV/0!</v>
      </c>
      <c r="AK219" s="55" t="e">
        <f>AJ219/AJ221</f>
        <v>#DIV/0!</v>
      </c>
      <c r="AL219" s="56" t="e">
        <f t="shared" si="298"/>
        <v>#DIV/0!</v>
      </c>
      <c r="AM219" s="56" t="e">
        <f t="shared" si="299"/>
        <v>#DIV/0!</v>
      </c>
      <c r="AN219" s="48" t="e">
        <f t="shared" si="300"/>
        <v>#DIV/0!</v>
      </c>
      <c r="AO219" s="57" t="e">
        <f t="shared" si="301"/>
        <v>#DIV/0!</v>
      </c>
      <c r="AP219" s="48" t="e">
        <f t="shared" si="302"/>
        <v>#DIV/0!</v>
      </c>
      <c r="AQ219" s="45">
        <f t="shared" si="303"/>
        <v>1.9599639845400536</v>
      </c>
      <c r="AR219" s="46" t="e">
        <f t="shared" si="304"/>
        <v>#DIV/0!</v>
      </c>
      <c r="AS219" s="46" t="e">
        <f t="shared" si="305"/>
        <v>#DIV/0!</v>
      </c>
      <c r="AT219" s="58" t="e">
        <f t="shared" si="306"/>
        <v>#DIV/0!</v>
      </c>
      <c r="AU219" s="58" t="e">
        <f t="shared" si="306"/>
        <v>#DIV/0!</v>
      </c>
      <c r="AV219" s="22"/>
      <c r="AX219" s="59"/>
      <c r="AY219" s="59">
        <v>1</v>
      </c>
      <c r="AZ219" s="60"/>
      <c r="BA219" s="60"/>
      <c r="BC219" s="33"/>
      <c r="BD219" s="33"/>
      <c r="BE219" s="5"/>
      <c r="BF219" s="5"/>
      <c r="BG219" s="5"/>
      <c r="BH219" s="5"/>
      <c r="BI219" s="5"/>
      <c r="BJ219" s="5"/>
      <c r="BK219" s="5"/>
      <c r="BL219" s="5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</row>
    <row r="220" spans="1:75">
      <c r="B220" s="34" t="s">
        <v>74</v>
      </c>
      <c r="C220" s="35"/>
      <c r="D220" s="36">
        <f t="shared" si="280"/>
        <v>0</v>
      </c>
      <c r="E220" s="37"/>
      <c r="F220" s="35"/>
      <c r="G220" s="36">
        <f t="shared" si="281"/>
        <v>0</v>
      </c>
      <c r="H220" s="37"/>
      <c r="I220" s="38"/>
      <c r="K220" s="39" t="e">
        <f t="shared" si="282"/>
        <v>#DIV/0!</v>
      </c>
      <c r="L220" s="40" t="e">
        <f>(D220/(C220*E220)+(G220/(F220*H220)))</f>
        <v>#DIV/0!</v>
      </c>
      <c r="M220" s="41" t="e">
        <f t="shared" si="284"/>
        <v>#DIV/0!</v>
      </c>
      <c r="N220" s="42" t="e">
        <f t="shared" si="285"/>
        <v>#DIV/0!</v>
      </c>
      <c r="O220" s="42" t="e">
        <f t="shared" si="286"/>
        <v>#DIV/0!</v>
      </c>
      <c r="P220" s="42" t="e">
        <f t="shared" si="287"/>
        <v>#DIV/0!</v>
      </c>
      <c r="Q220" s="116" t="e">
        <f t="shared" si="288"/>
        <v>#DIV/0!</v>
      </c>
      <c r="R220" s="44" t="e">
        <f t="shared" si="289"/>
        <v>#DIV/0!</v>
      </c>
      <c r="S220" s="45">
        <f t="shared" si="290"/>
        <v>1.9599639845400536</v>
      </c>
      <c r="T220" s="46" t="e">
        <f t="shared" si="291"/>
        <v>#DIV/0!</v>
      </c>
      <c r="U220" s="46" t="e">
        <f t="shared" si="292"/>
        <v>#DIV/0!</v>
      </c>
      <c r="V220" s="47" t="e">
        <f t="shared" si="293"/>
        <v>#DIV/0!</v>
      </c>
      <c r="W220" s="48" t="e">
        <f t="shared" si="293"/>
        <v>#DIV/0!</v>
      </c>
      <c r="X220" s="49"/>
      <c r="Z220" s="50" t="e">
        <f>(N220-P221)^2</f>
        <v>#DIV/0!</v>
      </c>
      <c r="AA220" s="51" t="e">
        <f t="shared" si="294"/>
        <v>#DIV/0!</v>
      </c>
      <c r="AB220" s="5">
        <v>1</v>
      </c>
      <c r="AC220" s="33"/>
      <c r="AD220" s="33"/>
      <c r="AE220" s="41" t="e">
        <f t="shared" si="295"/>
        <v>#DIV/0!</v>
      </c>
      <c r="AF220" s="52"/>
      <c r="AG220" s="53" t="e">
        <f>AG221</f>
        <v>#DIV/0!</v>
      </c>
      <c r="AH220" s="53" t="e">
        <f>AH221</f>
        <v>#DIV/0!</v>
      </c>
      <c r="AI220" s="51" t="e">
        <f t="shared" si="296"/>
        <v>#DIV/0!</v>
      </c>
      <c r="AJ220" s="54" t="e">
        <f t="shared" si="297"/>
        <v>#DIV/0!</v>
      </c>
      <c r="AK220" s="55" t="e">
        <f>AJ220/AJ221</f>
        <v>#DIV/0!</v>
      </c>
      <c r="AL220" s="56" t="e">
        <f t="shared" si="298"/>
        <v>#DIV/0!</v>
      </c>
      <c r="AM220" s="56" t="e">
        <f t="shared" si="299"/>
        <v>#DIV/0!</v>
      </c>
      <c r="AN220" s="48" t="e">
        <f t="shared" si="300"/>
        <v>#DIV/0!</v>
      </c>
      <c r="AO220" s="57" t="e">
        <f t="shared" si="301"/>
        <v>#DIV/0!</v>
      </c>
      <c r="AP220" s="48" t="e">
        <f t="shared" si="302"/>
        <v>#DIV/0!</v>
      </c>
      <c r="AQ220" s="45">
        <f t="shared" si="303"/>
        <v>1.9599639845400536</v>
      </c>
      <c r="AR220" s="46" t="e">
        <f t="shared" si="304"/>
        <v>#DIV/0!</v>
      </c>
      <c r="AS220" s="46" t="e">
        <f t="shared" si="305"/>
        <v>#DIV/0!</v>
      </c>
      <c r="AT220" s="58" t="e">
        <f t="shared" si="306"/>
        <v>#DIV/0!</v>
      </c>
      <c r="AU220" s="58" t="e">
        <f t="shared" si="306"/>
        <v>#DIV/0!</v>
      </c>
      <c r="AV220" s="22"/>
      <c r="AX220" s="59"/>
      <c r="AY220" s="59">
        <v>1</v>
      </c>
      <c r="AZ220" s="60"/>
      <c r="BA220" s="60"/>
      <c r="BC220" s="33"/>
      <c r="BD220" s="33"/>
      <c r="BE220" s="5"/>
      <c r="BF220" s="5"/>
      <c r="BG220" s="5"/>
      <c r="BH220" s="5"/>
      <c r="BI220" s="5"/>
      <c r="BJ220" s="5"/>
      <c r="BK220" s="5"/>
      <c r="BL220" s="5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</row>
    <row r="221" spans="1:75">
      <c r="B221" s="61">
        <f>COUNT(D213:D220)</f>
        <v>8</v>
      </c>
      <c r="C221" s="62">
        <f t="shared" ref="C221:H221" si="307">SUM(C213:C220)</f>
        <v>0</v>
      </c>
      <c r="D221" s="62">
        <f t="shared" si="307"/>
        <v>0</v>
      </c>
      <c r="E221" s="62">
        <f t="shared" si="307"/>
        <v>0</v>
      </c>
      <c r="F221" s="62">
        <f t="shared" si="307"/>
        <v>0</v>
      </c>
      <c r="G221" s="62">
        <f t="shared" si="307"/>
        <v>0</v>
      </c>
      <c r="H221" s="62">
        <f t="shared" si="307"/>
        <v>0</v>
      </c>
      <c r="I221" s="63"/>
      <c r="K221" s="64"/>
      <c r="L221" s="118"/>
      <c r="M221" s="66" t="e">
        <f>SUM(M213:M220)</f>
        <v>#DIV/0!</v>
      </c>
      <c r="N221" s="67"/>
      <c r="O221" s="68" t="e">
        <f>SUM(O213:O220)</f>
        <v>#DIV/0!</v>
      </c>
      <c r="P221" s="69" t="e">
        <f>O221/M221</f>
        <v>#DIV/0!</v>
      </c>
      <c r="Q221" s="538" t="e">
        <f>EXP(P221)</f>
        <v>#DIV/0!</v>
      </c>
      <c r="R221" s="538" t="e">
        <f>SQRT(1/M221)</f>
        <v>#DIV/0!</v>
      </c>
      <c r="S221" s="539">
        <f t="shared" si="290"/>
        <v>1.9599639845400536</v>
      </c>
      <c r="T221" s="540" t="e">
        <f>P221-(R221*S221)</f>
        <v>#DIV/0!</v>
      </c>
      <c r="U221" s="540" t="e">
        <f>P221+(R221*S221)</f>
        <v>#DIV/0!</v>
      </c>
      <c r="V221" s="541" t="e">
        <f>EXP(T221)</f>
        <v>#DIV/0!</v>
      </c>
      <c r="W221" s="542" t="e">
        <f>EXP(U221)</f>
        <v>#DIV/0!</v>
      </c>
      <c r="X221" s="71"/>
      <c r="Y221" s="71"/>
      <c r="Z221" s="72"/>
      <c r="AA221" s="73" t="e">
        <f>SUM(AA213:AA220)</f>
        <v>#DIV/0!</v>
      </c>
      <c r="AB221" s="74">
        <f>SUM(AB213:AB220)</f>
        <v>8</v>
      </c>
      <c r="AC221" s="75" t="e">
        <f>AA221-(AB221-1)</f>
        <v>#DIV/0!</v>
      </c>
      <c r="AD221" s="66" t="e">
        <f>M221</f>
        <v>#DIV/0!</v>
      </c>
      <c r="AE221" s="66" t="e">
        <f>SUM(AE213:AE220)</f>
        <v>#DIV/0!</v>
      </c>
      <c r="AF221" s="76" t="e">
        <f>AE221/AD221</f>
        <v>#DIV/0!</v>
      </c>
      <c r="AG221" s="77" t="e">
        <f>AC221/(AD221-AF221)</f>
        <v>#DIV/0!</v>
      </c>
      <c r="AH221" s="77" t="e">
        <f>IF(AA221&lt;AB221-1,"0",AG221)</f>
        <v>#DIV/0!</v>
      </c>
      <c r="AI221" s="72"/>
      <c r="AJ221" s="66" t="e">
        <f>SUM(AJ213:AJ220)</f>
        <v>#DIV/0!</v>
      </c>
      <c r="AK221" s="78" t="e">
        <f>SUM(AK213:AK220)</f>
        <v>#DIV/0!</v>
      </c>
      <c r="AL221" s="75" t="e">
        <f>SUM(AL213:AL220)</f>
        <v>#DIV/0!</v>
      </c>
      <c r="AM221" s="75" t="e">
        <f>AL221/AJ221</f>
        <v>#DIV/0!</v>
      </c>
      <c r="AN221" s="543" t="e">
        <f>EXP(AM221)</f>
        <v>#DIV/0!</v>
      </c>
      <c r="AO221" s="79" t="e">
        <f>1/AJ221</f>
        <v>#DIV/0!</v>
      </c>
      <c r="AP221" s="80" t="e">
        <f>SQRT(AO221)</f>
        <v>#DIV/0!</v>
      </c>
      <c r="AQ221" s="45">
        <f t="shared" si="303"/>
        <v>1.9599639845400536</v>
      </c>
      <c r="AR221" s="70" t="e">
        <f>AM221-(AQ221*AP221)</f>
        <v>#DIV/0!</v>
      </c>
      <c r="AS221" s="70" t="e">
        <f>AM221+(1.96*AP221)</f>
        <v>#DIV/0!</v>
      </c>
      <c r="AT221" s="544" t="e">
        <f>EXP(AR221)</f>
        <v>#DIV/0!</v>
      </c>
      <c r="AU221" s="544" t="e">
        <f>EXP(AS221)</f>
        <v>#DIV/0!</v>
      </c>
      <c r="AV221" s="81"/>
      <c r="AW221" s="82"/>
      <c r="AX221" s="83" t="e">
        <f>AA221</f>
        <v>#DIV/0!</v>
      </c>
      <c r="AY221" s="61">
        <f>SUM(AY213:AY220)</f>
        <v>8</v>
      </c>
      <c r="AZ221" s="84" t="e">
        <f>(AX221-(AY221-1))/AX221</f>
        <v>#DIV/0!</v>
      </c>
      <c r="BA221" s="85" t="e">
        <f>IF(AA221&lt;AB221-1,"0%",AZ221)</f>
        <v>#DIV/0!</v>
      </c>
      <c r="BB221" s="82"/>
      <c r="BC221" s="68" t="e">
        <f>AX221/(AY221-1)</f>
        <v>#DIV/0!</v>
      </c>
      <c r="BD221" s="86" t="e">
        <f>LN(BC221)</f>
        <v>#DIV/0!</v>
      </c>
      <c r="BE221" s="68" t="e">
        <f>LN(AX221)</f>
        <v>#DIV/0!</v>
      </c>
      <c r="BF221" s="68">
        <f>LN(AY221-1)</f>
        <v>1.9459101490553132</v>
      </c>
      <c r="BG221" s="68" t="e">
        <f>SQRT(2*AX221)</f>
        <v>#DIV/0!</v>
      </c>
      <c r="BH221" s="68">
        <f>SQRT(2*AY221-3)</f>
        <v>3.6055512754639891</v>
      </c>
      <c r="BI221" s="68">
        <f>2*(AY221-2)</f>
        <v>12</v>
      </c>
      <c r="BJ221" s="68">
        <f>3*(AY221-2)^2</f>
        <v>108</v>
      </c>
      <c r="BK221" s="68">
        <f>1/BI221</f>
        <v>8.3333333333333329E-2</v>
      </c>
      <c r="BL221" s="87">
        <f>1/BJ221</f>
        <v>9.2592592592592587E-3</v>
      </c>
      <c r="BM221" s="87">
        <f>SQRT(BK221*(1-BL221))</f>
        <v>0.28733556757746109</v>
      </c>
      <c r="BN221" s="88" t="e">
        <f>0.5*(BE221-BF221)/(BG221-BH221)</f>
        <v>#DIV/0!</v>
      </c>
      <c r="BO221" s="88" t="e">
        <f>IF(AA221&lt;=AB221,BM221,BN221)</f>
        <v>#DIV/0!</v>
      </c>
      <c r="BP221" s="75" t="e">
        <f>BD221-(1.96*BO221)</f>
        <v>#DIV/0!</v>
      </c>
      <c r="BQ221" s="75" t="e">
        <f>BD221+(1.96*BO221)</f>
        <v>#DIV/0!</v>
      </c>
      <c r="BR221" s="75"/>
      <c r="BS221" s="86" t="e">
        <f>EXP(BP221)</f>
        <v>#DIV/0!</v>
      </c>
      <c r="BT221" s="86" t="e">
        <f>EXP(BQ221)</f>
        <v>#DIV/0!</v>
      </c>
      <c r="BU221" s="89" t="e">
        <f>BA221</f>
        <v>#DIV/0!</v>
      </c>
      <c r="BV221" s="89" t="e">
        <f>(BS221-1)/BS221</f>
        <v>#DIV/0!</v>
      </c>
      <c r="BW221" s="89" t="e">
        <f>(BT221-1)/BT221</f>
        <v>#DIV/0!</v>
      </c>
    </row>
    <row r="222" spans="1:75" ht="13.5" thickBot="1">
      <c r="C222" s="90"/>
      <c r="D222" s="90"/>
      <c r="E222" s="90"/>
      <c r="F222" s="90"/>
      <c r="G222" s="90"/>
      <c r="H222" s="90"/>
      <c r="I222" s="91"/>
      <c r="R222" s="92"/>
      <c r="S222" s="92"/>
      <c r="T222" s="92"/>
      <c r="U222" s="92"/>
      <c r="V222" s="92"/>
      <c r="W222" s="92"/>
      <c r="X222" s="92"/>
      <c r="AB222" s="93"/>
      <c r="AC222" s="94"/>
      <c r="AD222" s="95"/>
      <c r="AE222" s="94"/>
      <c r="AF222" s="96"/>
      <c r="AG222" s="96"/>
      <c r="AH222" s="96"/>
      <c r="AI222" s="96"/>
      <c r="AT222" s="97"/>
      <c r="AU222" s="97"/>
      <c r="AV222" s="97"/>
      <c r="AX222" s="8" t="s">
        <v>85</v>
      </c>
      <c r="BG222" s="14"/>
      <c r="BN222" s="94" t="s">
        <v>86</v>
      </c>
      <c r="BT222" s="98" t="s">
        <v>87</v>
      </c>
      <c r="BU222" s="545" t="e">
        <f>BU221</f>
        <v>#DIV/0!</v>
      </c>
      <c r="BV222" s="545" t="e">
        <f>IF(BV221&lt;0,"0%",BV221)</f>
        <v>#DIV/0!</v>
      </c>
      <c r="BW222" s="546" t="e">
        <f>IF(BW221&lt;0,"0%",BW221)</f>
        <v>#DIV/0!</v>
      </c>
    </row>
    <row r="223" spans="1:75" ht="26.5" thickBot="1">
      <c r="B223" s="8"/>
      <c r="C223" s="99"/>
      <c r="D223" s="99"/>
      <c r="E223" s="99"/>
      <c r="F223" s="99"/>
      <c r="G223" s="99"/>
      <c r="H223" s="99"/>
      <c r="I223" s="100"/>
      <c r="J223" s="8"/>
      <c r="K223" s="8"/>
      <c r="R223" s="101"/>
      <c r="S223" s="101"/>
      <c r="T223" s="101"/>
      <c r="U223" s="101"/>
      <c r="V223" s="101"/>
      <c r="W223" s="101"/>
      <c r="X223" s="101"/>
      <c r="AF223" s="1"/>
      <c r="AI223" s="14"/>
      <c r="AJ223" s="102"/>
      <c r="AK223" s="102"/>
      <c r="AL223" s="103"/>
      <c r="AM223" s="104"/>
      <c r="AO223" s="105" t="s">
        <v>88</v>
      </c>
      <c r="AP223" s="106">
        <f>TINV((1-$H$1),(AB221-2))</f>
        <v>2.4469118511449688</v>
      </c>
      <c r="AR223" s="547" t="s">
        <v>89</v>
      </c>
      <c r="AS223" s="107">
        <f>$H$1</f>
        <v>0.95</v>
      </c>
      <c r="AT223" s="548" t="e">
        <f>EXP(AM221-AP223*SQRT((1/AD221)+AH221))</f>
        <v>#DIV/0!</v>
      </c>
      <c r="AU223" s="548" t="e">
        <f>EXP(AM221+AP223*SQRT((1/AD221)+AH221))</f>
        <v>#DIV/0!</v>
      </c>
      <c r="AV223" s="22"/>
      <c r="AX223" s="108" t="e">
        <f>_xlfn.CHISQ.DIST.RT(AX221,AY221-1)</f>
        <v>#DIV/0!</v>
      </c>
      <c r="AY223" s="109" t="e">
        <f>IF(AX223&lt;0.05,"heterogeneidad","homogeneidad")</f>
        <v>#DIV/0!</v>
      </c>
      <c r="BF223" s="110"/>
      <c r="BG223" s="14"/>
      <c r="BH223" s="14"/>
      <c r="BJ223" s="49"/>
      <c r="BL223" s="14"/>
      <c r="BM223" s="111"/>
      <c r="BQ223" s="14"/>
    </row>
    <row r="224" spans="1:75" ht="14.5">
      <c r="B224" s="8"/>
      <c r="C224" s="99"/>
      <c r="D224" s="99"/>
      <c r="E224" s="99"/>
      <c r="F224" s="99"/>
      <c r="G224" s="99"/>
      <c r="H224" s="99"/>
      <c r="I224" s="100"/>
      <c r="J224" s="8"/>
      <c r="K224" s="8"/>
      <c r="R224" s="101"/>
      <c r="S224" s="101"/>
      <c r="T224" s="101"/>
      <c r="U224" s="101"/>
      <c r="V224" s="101"/>
      <c r="W224" s="101"/>
      <c r="X224" s="101"/>
      <c r="AF224" s="1"/>
      <c r="AI224" s="14"/>
      <c r="AJ224" s="102"/>
      <c r="AK224" s="102"/>
      <c r="AL224" s="103"/>
      <c r="AM224" s="104"/>
      <c r="AN224" s="112"/>
      <c r="AO224" s="113"/>
      <c r="AP224" s="18"/>
      <c r="AS224" s="114"/>
      <c r="AT224" s="22"/>
      <c r="AU224" s="22"/>
      <c r="AV224" s="22"/>
      <c r="BF224" s="110"/>
      <c r="BG224" s="14"/>
      <c r="BH224" s="14"/>
      <c r="BJ224" s="49"/>
      <c r="BL224" s="14"/>
      <c r="BM224" s="115"/>
      <c r="BQ224" s="14"/>
    </row>
    <row r="225" spans="1:75">
      <c r="C225" s="90"/>
      <c r="D225" s="90"/>
      <c r="E225" s="90"/>
      <c r="F225" s="90"/>
      <c r="G225" s="90"/>
      <c r="H225" s="90"/>
      <c r="I225" s="91"/>
      <c r="J225" s="550" t="s">
        <v>5</v>
      </c>
      <c r="K225" s="551"/>
      <c r="L225" s="551"/>
      <c r="M225" s="551"/>
      <c r="N225" s="551"/>
      <c r="O225" s="551"/>
      <c r="P225" s="551"/>
      <c r="Q225" s="551"/>
      <c r="R225" s="551"/>
      <c r="S225" s="551"/>
      <c r="T225" s="551"/>
      <c r="U225" s="551"/>
      <c r="V225" s="551"/>
      <c r="W225" s="552"/>
      <c r="X225" s="15"/>
      <c r="Y225" s="550" t="s">
        <v>6</v>
      </c>
      <c r="Z225" s="551"/>
      <c r="AA225" s="551"/>
      <c r="AB225" s="551"/>
      <c r="AC225" s="551"/>
      <c r="AD225" s="551"/>
      <c r="AE225" s="551"/>
      <c r="AF225" s="551"/>
      <c r="AG225" s="551"/>
      <c r="AH225" s="551"/>
      <c r="AI225" s="551"/>
      <c r="AJ225" s="551"/>
      <c r="AK225" s="551"/>
      <c r="AL225" s="551"/>
      <c r="AM225" s="551"/>
      <c r="AN225" s="551"/>
      <c r="AO225" s="551"/>
      <c r="AP225" s="551"/>
      <c r="AQ225" s="551"/>
      <c r="AR225" s="551"/>
      <c r="AS225" s="551"/>
      <c r="AT225" s="551"/>
      <c r="AU225" s="552"/>
      <c r="AV225" s="15"/>
      <c r="AW225" s="550" t="s">
        <v>7</v>
      </c>
      <c r="AX225" s="551"/>
      <c r="AY225" s="551"/>
      <c r="AZ225" s="551"/>
      <c r="BA225" s="551"/>
      <c r="BB225" s="551"/>
      <c r="BC225" s="551"/>
      <c r="BD225" s="551"/>
      <c r="BE225" s="551"/>
      <c r="BF225" s="551"/>
      <c r="BG225" s="551"/>
      <c r="BH225" s="551"/>
      <c r="BI225" s="551"/>
      <c r="BJ225" s="551"/>
      <c r="BK225" s="551"/>
      <c r="BL225" s="551"/>
      <c r="BM225" s="551"/>
      <c r="BN225" s="551"/>
      <c r="BO225" s="551"/>
      <c r="BP225" s="551"/>
      <c r="BQ225" s="551"/>
      <c r="BR225" s="551"/>
      <c r="BS225" s="551"/>
      <c r="BT225" s="551"/>
      <c r="BU225" s="551"/>
      <c r="BV225" s="551"/>
      <c r="BW225" s="552"/>
    </row>
    <row r="226" spans="1:75">
      <c r="A226" s="119"/>
      <c r="B226" s="17" t="s">
        <v>8</v>
      </c>
      <c r="C226" s="549" t="s">
        <v>9</v>
      </c>
      <c r="D226" s="549"/>
      <c r="E226" s="549"/>
      <c r="F226" s="549" t="s">
        <v>10</v>
      </c>
      <c r="G226" s="549"/>
      <c r="H226" s="549"/>
      <c r="I226" s="18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</row>
    <row r="227" spans="1:75" ht="60">
      <c r="B227" s="20"/>
      <c r="C227" s="21" t="s">
        <v>11</v>
      </c>
      <c r="D227" s="21" t="s">
        <v>12</v>
      </c>
      <c r="E227" s="21" t="s">
        <v>13</v>
      </c>
      <c r="F227" s="21" t="s">
        <v>11</v>
      </c>
      <c r="G227" s="21" t="s">
        <v>12</v>
      </c>
      <c r="H227" s="21" t="s">
        <v>13</v>
      </c>
      <c r="I227" s="22"/>
      <c r="K227" s="23" t="s">
        <v>14</v>
      </c>
      <c r="L227" s="23" t="s">
        <v>15</v>
      </c>
      <c r="M227" s="23" t="s">
        <v>16</v>
      </c>
      <c r="N227" s="24" t="s">
        <v>17</v>
      </c>
      <c r="O227" s="24" t="s">
        <v>18</v>
      </c>
      <c r="P227" s="24" t="s">
        <v>19</v>
      </c>
      <c r="Q227" s="536" t="s">
        <v>20</v>
      </c>
      <c r="R227" s="536" t="s">
        <v>21</v>
      </c>
      <c r="S227" s="537" t="s">
        <v>3</v>
      </c>
      <c r="T227" s="536" t="s">
        <v>22</v>
      </c>
      <c r="U227" s="536" t="s">
        <v>23</v>
      </c>
      <c r="V227" s="536" t="s">
        <v>24</v>
      </c>
      <c r="W227" s="536" t="s">
        <v>24</v>
      </c>
      <c r="X227" s="25"/>
      <c r="Y227" s="26"/>
      <c r="Z227" s="27" t="s">
        <v>25</v>
      </c>
      <c r="AA227" s="24" t="s">
        <v>26</v>
      </c>
      <c r="AB227" s="6" t="s">
        <v>27</v>
      </c>
      <c r="AC227" s="6" t="s">
        <v>28</v>
      </c>
      <c r="AD227" s="6" t="s">
        <v>29</v>
      </c>
      <c r="AE227" s="24" t="s">
        <v>30</v>
      </c>
      <c r="AF227" s="24" t="s">
        <v>31</v>
      </c>
      <c r="AG227" s="28" t="s">
        <v>32</v>
      </c>
      <c r="AH227" s="28" t="s">
        <v>33</v>
      </c>
      <c r="AI227" s="6" t="s">
        <v>34</v>
      </c>
      <c r="AJ227" s="24" t="s">
        <v>35</v>
      </c>
      <c r="AK227" s="24" t="s">
        <v>36</v>
      </c>
      <c r="AL227" s="24" t="s">
        <v>37</v>
      </c>
      <c r="AM227" s="6" t="s">
        <v>38</v>
      </c>
      <c r="AN227" s="537" t="s">
        <v>39</v>
      </c>
      <c r="AO227" s="24" t="s">
        <v>40</v>
      </c>
      <c r="AP227" s="24" t="s">
        <v>41</v>
      </c>
      <c r="AQ227" s="6" t="s">
        <v>3</v>
      </c>
      <c r="AR227" s="24" t="s">
        <v>42</v>
      </c>
      <c r="AS227" s="24" t="s">
        <v>43</v>
      </c>
      <c r="AT227" s="536" t="s">
        <v>24</v>
      </c>
      <c r="AU227" s="536" t="s">
        <v>24</v>
      </c>
      <c r="AV227" s="25"/>
      <c r="AX227" s="29" t="s">
        <v>44</v>
      </c>
      <c r="AY227" s="29" t="s">
        <v>27</v>
      </c>
      <c r="AZ227" s="30" t="s">
        <v>45</v>
      </c>
      <c r="BA227" s="31" t="s">
        <v>46</v>
      </c>
      <c r="BC227" s="6" t="s">
        <v>47</v>
      </c>
      <c r="BD227" s="6" t="s">
        <v>48</v>
      </c>
      <c r="BE227" s="6" t="s">
        <v>49</v>
      </c>
      <c r="BF227" s="6" t="s">
        <v>50</v>
      </c>
      <c r="BG227" s="6" t="s">
        <v>51</v>
      </c>
      <c r="BH227" s="6" t="s">
        <v>52</v>
      </c>
      <c r="BI227" s="6" t="s">
        <v>53</v>
      </c>
      <c r="BJ227" s="6" t="s">
        <v>54</v>
      </c>
      <c r="BK227" s="6" t="s">
        <v>55</v>
      </c>
      <c r="BL227" s="6" t="s">
        <v>56</v>
      </c>
      <c r="BM227" s="32" t="s">
        <v>57</v>
      </c>
      <c r="BN227" s="32" t="s">
        <v>58</v>
      </c>
      <c r="BO227" s="32" t="s">
        <v>59</v>
      </c>
      <c r="BP227" s="32" t="s">
        <v>60</v>
      </c>
      <c r="BQ227" s="32" t="s">
        <v>61</v>
      </c>
      <c r="BR227" s="33"/>
      <c r="BS227" s="24" t="s">
        <v>62</v>
      </c>
      <c r="BT227" s="24" t="s">
        <v>63</v>
      </c>
      <c r="BU227" s="536" t="s">
        <v>64</v>
      </c>
      <c r="BV227" s="536" t="s">
        <v>65</v>
      </c>
      <c r="BW227" s="536" t="s">
        <v>66</v>
      </c>
    </row>
    <row r="228" spans="1:75">
      <c r="B228" s="34" t="s">
        <v>67</v>
      </c>
      <c r="C228" s="35"/>
      <c r="D228" s="36">
        <f>E228-C228</f>
        <v>0</v>
      </c>
      <c r="E228" s="37"/>
      <c r="F228" s="35"/>
      <c r="G228" s="36">
        <f>H228-F228</f>
        <v>0</v>
      </c>
      <c r="H228" s="37"/>
      <c r="I228" s="38"/>
      <c r="K228" s="39" t="e">
        <f>(C228/E228)/(F228/H228)</f>
        <v>#DIV/0!</v>
      </c>
      <c r="L228" s="40" t="e">
        <f t="shared" ref="L228:L234" si="308">(D228/(C228*E228)+(G228/(F228*H228)))</f>
        <v>#DIV/0!</v>
      </c>
      <c r="M228" s="41" t="e">
        <f>1/L228</f>
        <v>#DIV/0!</v>
      </c>
      <c r="N228" s="42" t="e">
        <f>LN(K228)</f>
        <v>#DIV/0!</v>
      </c>
      <c r="O228" s="42" t="e">
        <f>M228*N228</f>
        <v>#DIV/0!</v>
      </c>
      <c r="P228" s="42" t="e">
        <f>LN(K228)</f>
        <v>#DIV/0!</v>
      </c>
      <c r="Q228" s="116" t="e">
        <f>K228</f>
        <v>#DIV/0!</v>
      </c>
      <c r="R228" s="44" t="e">
        <f>SQRT(1/M228)</f>
        <v>#DIV/0!</v>
      </c>
      <c r="S228" s="45">
        <f>$H$2</f>
        <v>1.9599639845400536</v>
      </c>
      <c r="T228" s="46" t="e">
        <f>P228-(R228*S228)</f>
        <v>#DIV/0!</v>
      </c>
      <c r="U228" s="46" t="e">
        <f>P228+(R228*S228)</f>
        <v>#DIV/0!</v>
      </c>
      <c r="V228" s="47" t="e">
        <f>EXP(T228)</f>
        <v>#DIV/0!</v>
      </c>
      <c r="W228" s="48" t="e">
        <f>EXP(U228)</f>
        <v>#DIV/0!</v>
      </c>
      <c r="X228" s="49"/>
      <c r="Z228" s="50" t="e">
        <f>(N228-P235)^2</f>
        <v>#DIV/0!</v>
      </c>
      <c r="AA228" s="51" t="e">
        <f>M228*Z228</f>
        <v>#DIV/0!</v>
      </c>
      <c r="AB228" s="5">
        <v>1</v>
      </c>
      <c r="AC228" s="33"/>
      <c r="AD228" s="33"/>
      <c r="AE228" s="41" t="e">
        <f>M228^2</f>
        <v>#DIV/0!</v>
      </c>
      <c r="AF228" s="52"/>
      <c r="AG228" s="53" t="e">
        <f>AG235</f>
        <v>#DIV/0!</v>
      </c>
      <c r="AH228" s="53" t="e">
        <f>AH235</f>
        <v>#DIV/0!</v>
      </c>
      <c r="AI228" s="51" t="e">
        <f>1/M228</f>
        <v>#DIV/0!</v>
      </c>
      <c r="AJ228" s="54" t="e">
        <f>1/(AH228+AI228)</f>
        <v>#DIV/0!</v>
      </c>
      <c r="AK228" s="55" t="e">
        <f>AJ228/AJ235</f>
        <v>#DIV/0!</v>
      </c>
      <c r="AL228" s="56" t="e">
        <f>AJ228*N228</f>
        <v>#DIV/0!</v>
      </c>
      <c r="AM228" s="56" t="e">
        <f>AL228/AJ228</f>
        <v>#DIV/0!</v>
      </c>
      <c r="AN228" s="48" t="e">
        <f>EXP(AM228)</f>
        <v>#DIV/0!</v>
      </c>
      <c r="AO228" s="57" t="e">
        <f>1/AJ228</f>
        <v>#DIV/0!</v>
      </c>
      <c r="AP228" s="48" t="e">
        <f>SQRT(AO228)</f>
        <v>#DIV/0!</v>
      </c>
      <c r="AQ228" s="45">
        <f>$H$2</f>
        <v>1.9599639845400536</v>
      </c>
      <c r="AR228" s="46" t="e">
        <f>AM228-(AQ228*AP228)</f>
        <v>#DIV/0!</v>
      </c>
      <c r="AS228" s="46" t="e">
        <f>AM228+(1.96*AP228)</f>
        <v>#DIV/0!</v>
      </c>
      <c r="AT228" s="58" t="e">
        <f>EXP(AR228)</f>
        <v>#DIV/0!</v>
      </c>
      <c r="AU228" s="58" t="e">
        <f>EXP(AS228)</f>
        <v>#DIV/0!</v>
      </c>
      <c r="AV228" s="22"/>
      <c r="AX228" s="59"/>
      <c r="AY228" s="59">
        <v>1</v>
      </c>
      <c r="AZ228" s="60"/>
      <c r="BA228" s="60"/>
      <c r="BC228" s="33"/>
      <c r="BD228" s="33"/>
      <c r="BE228" s="5"/>
      <c r="BF228" s="5"/>
      <c r="BG228" s="5"/>
      <c r="BH228" s="5"/>
      <c r="BI228" s="5"/>
      <c r="BJ228" s="5"/>
      <c r="BK228" s="5"/>
      <c r="BL228" s="5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</row>
    <row r="229" spans="1:75">
      <c r="B229" s="34" t="s">
        <v>68</v>
      </c>
      <c r="C229" s="35"/>
      <c r="D229" s="36">
        <f t="shared" ref="D229:D234" si="309">E229-C229</f>
        <v>0</v>
      </c>
      <c r="E229" s="37"/>
      <c r="F229" s="35"/>
      <c r="G229" s="36">
        <f t="shared" ref="G229:G234" si="310">H229-F229</f>
        <v>0</v>
      </c>
      <c r="H229" s="37"/>
      <c r="I229" s="38"/>
      <c r="K229" s="39" t="e">
        <f t="shared" ref="K229:K234" si="311">(C229/E229)/(F229/H229)</f>
        <v>#DIV/0!</v>
      </c>
      <c r="L229" s="40" t="e">
        <f t="shared" si="308"/>
        <v>#DIV/0!</v>
      </c>
      <c r="M229" s="41" t="e">
        <f t="shared" ref="M229:M234" si="312">1/L229</f>
        <v>#DIV/0!</v>
      </c>
      <c r="N229" s="42" t="e">
        <f t="shared" ref="N229:N234" si="313">LN(K229)</f>
        <v>#DIV/0!</v>
      </c>
      <c r="O229" s="42" t="e">
        <f t="shared" ref="O229:O234" si="314">M229*N229</f>
        <v>#DIV/0!</v>
      </c>
      <c r="P229" s="42" t="e">
        <f t="shared" ref="P229:P234" si="315">LN(K229)</f>
        <v>#DIV/0!</v>
      </c>
      <c r="Q229" s="116" t="e">
        <f t="shared" ref="Q229:Q234" si="316">K229</f>
        <v>#DIV/0!</v>
      </c>
      <c r="R229" s="44" t="e">
        <f t="shared" ref="R229:R234" si="317">SQRT(1/M229)</f>
        <v>#DIV/0!</v>
      </c>
      <c r="S229" s="45">
        <f t="shared" ref="S229:S235" si="318">$H$2</f>
        <v>1.9599639845400536</v>
      </c>
      <c r="T229" s="46" t="e">
        <f t="shared" ref="T229:T234" si="319">P229-(R229*S229)</f>
        <v>#DIV/0!</v>
      </c>
      <c r="U229" s="46" t="e">
        <f t="shared" ref="U229:U234" si="320">P229+(R229*S229)</f>
        <v>#DIV/0!</v>
      </c>
      <c r="V229" s="47" t="e">
        <f t="shared" ref="V229:W234" si="321">EXP(T229)</f>
        <v>#DIV/0!</v>
      </c>
      <c r="W229" s="48" t="e">
        <f t="shared" si="321"/>
        <v>#DIV/0!</v>
      </c>
      <c r="X229" s="49"/>
      <c r="Z229" s="50" t="e">
        <f>(N229-P235)^2</f>
        <v>#DIV/0!</v>
      </c>
      <c r="AA229" s="51" t="e">
        <f t="shared" ref="AA229:AA234" si="322">M229*Z229</f>
        <v>#DIV/0!</v>
      </c>
      <c r="AB229" s="5">
        <v>1</v>
      </c>
      <c r="AC229" s="33"/>
      <c r="AD229" s="33"/>
      <c r="AE229" s="41" t="e">
        <f t="shared" ref="AE229:AE234" si="323">M229^2</f>
        <v>#DIV/0!</v>
      </c>
      <c r="AF229" s="52"/>
      <c r="AG229" s="53" t="e">
        <f>AG235</f>
        <v>#DIV/0!</v>
      </c>
      <c r="AH229" s="53" t="e">
        <f>AH235</f>
        <v>#DIV/0!</v>
      </c>
      <c r="AI229" s="51" t="e">
        <f t="shared" ref="AI229:AI234" si="324">1/M229</f>
        <v>#DIV/0!</v>
      </c>
      <c r="AJ229" s="54" t="e">
        <f t="shared" ref="AJ229:AJ234" si="325">1/(AH229+AI229)</f>
        <v>#DIV/0!</v>
      </c>
      <c r="AK229" s="55" t="e">
        <f>AJ229/AJ235</f>
        <v>#DIV/0!</v>
      </c>
      <c r="AL229" s="56" t="e">
        <f t="shared" ref="AL229:AL234" si="326">AJ229*N229</f>
        <v>#DIV/0!</v>
      </c>
      <c r="AM229" s="56" t="e">
        <f t="shared" ref="AM229:AM234" si="327">AL229/AJ229</f>
        <v>#DIV/0!</v>
      </c>
      <c r="AN229" s="48" t="e">
        <f t="shared" ref="AN229:AN234" si="328">EXP(AM229)</f>
        <v>#DIV/0!</v>
      </c>
      <c r="AO229" s="57" t="e">
        <f t="shared" ref="AO229:AO234" si="329">1/AJ229</f>
        <v>#DIV/0!</v>
      </c>
      <c r="AP229" s="48" t="e">
        <f t="shared" ref="AP229:AP234" si="330">SQRT(AO229)</f>
        <v>#DIV/0!</v>
      </c>
      <c r="AQ229" s="45">
        <f t="shared" ref="AQ229:AQ235" si="331">$H$2</f>
        <v>1.9599639845400536</v>
      </c>
      <c r="AR229" s="46" t="e">
        <f t="shared" ref="AR229:AR234" si="332">AM229-(AQ229*AP229)</f>
        <v>#DIV/0!</v>
      </c>
      <c r="AS229" s="46" t="e">
        <f t="shared" ref="AS229:AS234" si="333">AM229+(1.96*AP229)</f>
        <v>#DIV/0!</v>
      </c>
      <c r="AT229" s="58" t="e">
        <f t="shared" ref="AT229:AU234" si="334">EXP(AR229)</f>
        <v>#DIV/0!</v>
      </c>
      <c r="AU229" s="58" t="e">
        <f t="shared" si="334"/>
        <v>#DIV/0!</v>
      </c>
      <c r="AV229" s="22"/>
      <c r="AX229" s="59"/>
      <c r="AY229" s="59">
        <v>1</v>
      </c>
      <c r="AZ229" s="60"/>
      <c r="BA229" s="60"/>
      <c r="BC229" s="33"/>
      <c r="BD229" s="33"/>
      <c r="BE229" s="5"/>
      <c r="BF229" s="5"/>
      <c r="BG229" s="5"/>
      <c r="BH229" s="5"/>
      <c r="BI229" s="5"/>
      <c r="BJ229" s="5"/>
      <c r="BK229" s="5"/>
      <c r="BL229" s="5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</row>
    <row r="230" spans="1:75">
      <c r="B230" s="34" t="s">
        <v>69</v>
      </c>
      <c r="C230" s="35"/>
      <c r="D230" s="36">
        <f t="shared" si="309"/>
        <v>0</v>
      </c>
      <c r="E230" s="37"/>
      <c r="F230" s="35"/>
      <c r="G230" s="36">
        <f t="shared" si="310"/>
        <v>0</v>
      </c>
      <c r="H230" s="37"/>
      <c r="I230" s="38"/>
      <c r="K230" s="39" t="e">
        <f t="shared" si="311"/>
        <v>#DIV/0!</v>
      </c>
      <c r="L230" s="40" t="e">
        <f t="shared" si="308"/>
        <v>#DIV/0!</v>
      </c>
      <c r="M230" s="41" t="e">
        <f t="shared" si="312"/>
        <v>#DIV/0!</v>
      </c>
      <c r="N230" s="42" t="e">
        <f t="shared" si="313"/>
        <v>#DIV/0!</v>
      </c>
      <c r="O230" s="42" t="e">
        <f t="shared" si="314"/>
        <v>#DIV/0!</v>
      </c>
      <c r="P230" s="42" t="e">
        <f t="shared" si="315"/>
        <v>#DIV/0!</v>
      </c>
      <c r="Q230" s="116" t="e">
        <f t="shared" si="316"/>
        <v>#DIV/0!</v>
      </c>
      <c r="R230" s="44" t="e">
        <f t="shared" si="317"/>
        <v>#DIV/0!</v>
      </c>
      <c r="S230" s="45">
        <f t="shared" si="318"/>
        <v>1.9599639845400536</v>
      </c>
      <c r="T230" s="46" t="e">
        <f t="shared" si="319"/>
        <v>#DIV/0!</v>
      </c>
      <c r="U230" s="46" t="e">
        <f t="shared" si="320"/>
        <v>#DIV/0!</v>
      </c>
      <c r="V230" s="47" t="e">
        <f t="shared" si="321"/>
        <v>#DIV/0!</v>
      </c>
      <c r="W230" s="48" t="e">
        <f t="shared" si="321"/>
        <v>#DIV/0!</v>
      </c>
      <c r="X230" s="49"/>
      <c r="Z230" s="50" t="e">
        <f>(N230-P235)^2</f>
        <v>#DIV/0!</v>
      </c>
      <c r="AA230" s="51" t="e">
        <f t="shared" si="322"/>
        <v>#DIV/0!</v>
      </c>
      <c r="AB230" s="5">
        <v>1</v>
      </c>
      <c r="AC230" s="33"/>
      <c r="AD230" s="33"/>
      <c r="AE230" s="41" t="e">
        <f t="shared" si="323"/>
        <v>#DIV/0!</v>
      </c>
      <c r="AF230" s="52"/>
      <c r="AG230" s="53" t="e">
        <f>AG235</f>
        <v>#DIV/0!</v>
      </c>
      <c r="AH230" s="53" t="e">
        <f>AH235</f>
        <v>#DIV/0!</v>
      </c>
      <c r="AI230" s="51" t="e">
        <f t="shared" si="324"/>
        <v>#DIV/0!</v>
      </c>
      <c r="AJ230" s="54" t="e">
        <f t="shared" si="325"/>
        <v>#DIV/0!</v>
      </c>
      <c r="AK230" s="55" t="e">
        <f>AJ230/AJ235</f>
        <v>#DIV/0!</v>
      </c>
      <c r="AL230" s="56" t="e">
        <f t="shared" si="326"/>
        <v>#DIV/0!</v>
      </c>
      <c r="AM230" s="56" t="e">
        <f t="shared" si="327"/>
        <v>#DIV/0!</v>
      </c>
      <c r="AN230" s="48" t="e">
        <f t="shared" si="328"/>
        <v>#DIV/0!</v>
      </c>
      <c r="AO230" s="57" t="e">
        <f t="shared" si="329"/>
        <v>#DIV/0!</v>
      </c>
      <c r="AP230" s="48" t="e">
        <f t="shared" si="330"/>
        <v>#DIV/0!</v>
      </c>
      <c r="AQ230" s="45">
        <f t="shared" si="331"/>
        <v>1.9599639845400536</v>
      </c>
      <c r="AR230" s="46" t="e">
        <f t="shared" si="332"/>
        <v>#DIV/0!</v>
      </c>
      <c r="AS230" s="46" t="e">
        <f t="shared" si="333"/>
        <v>#DIV/0!</v>
      </c>
      <c r="AT230" s="58" t="e">
        <f t="shared" si="334"/>
        <v>#DIV/0!</v>
      </c>
      <c r="AU230" s="58" t="e">
        <f t="shared" si="334"/>
        <v>#DIV/0!</v>
      </c>
      <c r="AV230" s="22"/>
      <c r="AX230" s="59"/>
      <c r="AY230" s="59">
        <v>1</v>
      </c>
      <c r="AZ230" s="60"/>
      <c r="BA230" s="60"/>
      <c r="BC230" s="33"/>
      <c r="BD230" s="33"/>
      <c r="BE230" s="5"/>
      <c r="BF230" s="5"/>
      <c r="BG230" s="5"/>
      <c r="BH230" s="5"/>
      <c r="BI230" s="5"/>
      <c r="BJ230" s="5"/>
      <c r="BK230" s="5"/>
      <c r="BL230" s="5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</row>
    <row r="231" spans="1:75">
      <c r="B231" s="34" t="s">
        <v>70</v>
      </c>
      <c r="C231" s="35"/>
      <c r="D231" s="36">
        <f t="shared" si="309"/>
        <v>0</v>
      </c>
      <c r="E231" s="37"/>
      <c r="F231" s="35"/>
      <c r="G231" s="36">
        <f t="shared" si="310"/>
        <v>0</v>
      </c>
      <c r="H231" s="37"/>
      <c r="I231" s="38"/>
      <c r="K231" s="39" t="e">
        <f t="shared" si="311"/>
        <v>#DIV/0!</v>
      </c>
      <c r="L231" s="40" t="e">
        <f t="shared" si="308"/>
        <v>#DIV/0!</v>
      </c>
      <c r="M231" s="41" t="e">
        <f t="shared" si="312"/>
        <v>#DIV/0!</v>
      </c>
      <c r="N231" s="42" t="e">
        <f t="shared" si="313"/>
        <v>#DIV/0!</v>
      </c>
      <c r="O231" s="42" t="e">
        <f t="shared" si="314"/>
        <v>#DIV/0!</v>
      </c>
      <c r="P231" s="42" t="e">
        <f t="shared" si="315"/>
        <v>#DIV/0!</v>
      </c>
      <c r="Q231" s="116" t="e">
        <f t="shared" si="316"/>
        <v>#DIV/0!</v>
      </c>
      <c r="R231" s="44" t="e">
        <f t="shared" si="317"/>
        <v>#DIV/0!</v>
      </c>
      <c r="S231" s="45">
        <f t="shared" si="318"/>
        <v>1.9599639845400536</v>
      </c>
      <c r="T231" s="46" t="e">
        <f t="shared" si="319"/>
        <v>#DIV/0!</v>
      </c>
      <c r="U231" s="46" t="e">
        <f t="shared" si="320"/>
        <v>#DIV/0!</v>
      </c>
      <c r="V231" s="47" t="e">
        <f t="shared" si="321"/>
        <v>#DIV/0!</v>
      </c>
      <c r="W231" s="48" t="e">
        <f t="shared" si="321"/>
        <v>#DIV/0!</v>
      </c>
      <c r="X231" s="49"/>
      <c r="Z231" s="50" t="e">
        <f>(N231-P235)^2</f>
        <v>#DIV/0!</v>
      </c>
      <c r="AA231" s="51" t="e">
        <f t="shared" si="322"/>
        <v>#DIV/0!</v>
      </c>
      <c r="AB231" s="5">
        <v>1</v>
      </c>
      <c r="AC231" s="33"/>
      <c r="AD231" s="33"/>
      <c r="AE231" s="41" t="e">
        <f t="shared" si="323"/>
        <v>#DIV/0!</v>
      </c>
      <c r="AF231" s="52"/>
      <c r="AG231" s="53" t="e">
        <f>AG235</f>
        <v>#DIV/0!</v>
      </c>
      <c r="AH231" s="53" t="e">
        <f>AH235</f>
        <v>#DIV/0!</v>
      </c>
      <c r="AI231" s="51" t="e">
        <f t="shared" si="324"/>
        <v>#DIV/0!</v>
      </c>
      <c r="AJ231" s="54" t="e">
        <f t="shared" si="325"/>
        <v>#DIV/0!</v>
      </c>
      <c r="AK231" s="55" t="e">
        <f>AJ231/AJ235</f>
        <v>#DIV/0!</v>
      </c>
      <c r="AL231" s="56" t="e">
        <f t="shared" si="326"/>
        <v>#DIV/0!</v>
      </c>
      <c r="AM231" s="56" t="e">
        <f t="shared" si="327"/>
        <v>#DIV/0!</v>
      </c>
      <c r="AN231" s="48" t="e">
        <f t="shared" si="328"/>
        <v>#DIV/0!</v>
      </c>
      <c r="AO231" s="57" t="e">
        <f t="shared" si="329"/>
        <v>#DIV/0!</v>
      </c>
      <c r="AP231" s="48" t="e">
        <f t="shared" si="330"/>
        <v>#DIV/0!</v>
      </c>
      <c r="AQ231" s="45">
        <f t="shared" si="331"/>
        <v>1.9599639845400536</v>
      </c>
      <c r="AR231" s="46" t="e">
        <f t="shared" si="332"/>
        <v>#DIV/0!</v>
      </c>
      <c r="AS231" s="46" t="e">
        <f t="shared" si="333"/>
        <v>#DIV/0!</v>
      </c>
      <c r="AT231" s="58" t="e">
        <f t="shared" si="334"/>
        <v>#DIV/0!</v>
      </c>
      <c r="AU231" s="58" t="e">
        <f t="shared" si="334"/>
        <v>#DIV/0!</v>
      </c>
      <c r="AV231" s="22"/>
      <c r="AX231" s="59"/>
      <c r="AY231" s="59">
        <v>1</v>
      </c>
      <c r="AZ231" s="60"/>
      <c r="BA231" s="60"/>
      <c r="BC231" s="33"/>
      <c r="BD231" s="33"/>
      <c r="BE231" s="5"/>
      <c r="BF231" s="5"/>
      <c r="BG231" s="5"/>
      <c r="BH231" s="5"/>
      <c r="BI231" s="5"/>
      <c r="BJ231" s="5"/>
      <c r="BK231" s="5"/>
      <c r="BL231" s="5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</row>
    <row r="232" spans="1:75">
      <c r="B232" s="34" t="s">
        <v>71</v>
      </c>
      <c r="C232" s="35"/>
      <c r="D232" s="36">
        <f t="shared" si="309"/>
        <v>0</v>
      </c>
      <c r="E232" s="37"/>
      <c r="F232" s="35"/>
      <c r="G232" s="36">
        <f t="shared" si="310"/>
        <v>0</v>
      </c>
      <c r="H232" s="37"/>
      <c r="I232" s="38"/>
      <c r="K232" s="39" t="e">
        <f t="shared" si="311"/>
        <v>#DIV/0!</v>
      </c>
      <c r="L232" s="40" t="e">
        <f t="shared" si="308"/>
        <v>#DIV/0!</v>
      </c>
      <c r="M232" s="41" t="e">
        <f t="shared" si="312"/>
        <v>#DIV/0!</v>
      </c>
      <c r="N232" s="42" t="e">
        <f t="shared" si="313"/>
        <v>#DIV/0!</v>
      </c>
      <c r="O232" s="42" t="e">
        <f t="shared" si="314"/>
        <v>#DIV/0!</v>
      </c>
      <c r="P232" s="42" t="e">
        <f t="shared" si="315"/>
        <v>#DIV/0!</v>
      </c>
      <c r="Q232" s="116" t="e">
        <f t="shared" si="316"/>
        <v>#DIV/0!</v>
      </c>
      <c r="R232" s="44" t="e">
        <f t="shared" si="317"/>
        <v>#DIV/0!</v>
      </c>
      <c r="S232" s="45">
        <f t="shared" si="318"/>
        <v>1.9599639845400536</v>
      </c>
      <c r="T232" s="46" t="e">
        <f t="shared" si="319"/>
        <v>#DIV/0!</v>
      </c>
      <c r="U232" s="46" t="e">
        <f t="shared" si="320"/>
        <v>#DIV/0!</v>
      </c>
      <c r="V232" s="47" t="e">
        <f t="shared" si="321"/>
        <v>#DIV/0!</v>
      </c>
      <c r="W232" s="48" t="e">
        <f t="shared" si="321"/>
        <v>#DIV/0!</v>
      </c>
      <c r="X232" s="49"/>
      <c r="Z232" s="50" t="e">
        <f>(N232-P235)^2</f>
        <v>#DIV/0!</v>
      </c>
      <c r="AA232" s="51" t="e">
        <f t="shared" si="322"/>
        <v>#DIV/0!</v>
      </c>
      <c r="AB232" s="5">
        <v>1</v>
      </c>
      <c r="AC232" s="33"/>
      <c r="AD232" s="33"/>
      <c r="AE232" s="41" t="e">
        <f t="shared" si="323"/>
        <v>#DIV/0!</v>
      </c>
      <c r="AF232" s="52"/>
      <c r="AG232" s="53" t="e">
        <f>AG235</f>
        <v>#DIV/0!</v>
      </c>
      <c r="AH232" s="53" t="e">
        <f>AH235</f>
        <v>#DIV/0!</v>
      </c>
      <c r="AI232" s="51" t="e">
        <f t="shared" si="324"/>
        <v>#DIV/0!</v>
      </c>
      <c r="AJ232" s="54" t="e">
        <f t="shared" si="325"/>
        <v>#DIV/0!</v>
      </c>
      <c r="AK232" s="55" t="e">
        <f>AJ232/AJ235</f>
        <v>#DIV/0!</v>
      </c>
      <c r="AL232" s="56" t="e">
        <f t="shared" si="326"/>
        <v>#DIV/0!</v>
      </c>
      <c r="AM232" s="56" t="e">
        <f t="shared" si="327"/>
        <v>#DIV/0!</v>
      </c>
      <c r="AN232" s="48" t="e">
        <f t="shared" si="328"/>
        <v>#DIV/0!</v>
      </c>
      <c r="AO232" s="57" t="e">
        <f t="shared" si="329"/>
        <v>#DIV/0!</v>
      </c>
      <c r="AP232" s="48" t="e">
        <f t="shared" si="330"/>
        <v>#DIV/0!</v>
      </c>
      <c r="AQ232" s="45">
        <f t="shared" si="331"/>
        <v>1.9599639845400536</v>
      </c>
      <c r="AR232" s="46" t="e">
        <f t="shared" si="332"/>
        <v>#DIV/0!</v>
      </c>
      <c r="AS232" s="46" t="e">
        <f t="shared" si="333"/>
        <v>#DIV/0!</v>
      </c>
      <c r="AT232" s="58" t="e">
        <f t="shared" si="334"/>
        <v>#DIV/0!</v>
      </c>
      <c r="AU232" s="58" t="e">
        <f t="shared" si="334"/>
        <v>#DIV/0!</v>
      </c>
      <c r="AV232" s="22"/>
      <c r="AX232" s="59"/>
      <c r="AY232" s="59">
        <v>1</v>
      </c>
      <c r="AZ232" s="60"/>
      <c r="BA232" s="60"/>
      <c r="BC232" s="33"/>
      <c r="BD232" s="33"/>
      <c r="BE232" s="5"/>
      <c r="BF232" s="5"/>
      <c r="BG232" s="5"/>
      <c r="BH232" s="5"/>
      <c r="BI232" s="5"/>
      <c r="BJ232" s="5"/>
      <c r="BK232" s="5"/>
      <c r="BL232" s="5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</row>
    <row r="233" spans="1:75">
      <c r="B233" s="34" t="s">
        <v>72</v>
      </c>
      <c r="C233" s="35"/>
      <c r="D233" s="36">
        <f t="shared" si="309"/>
        <v>0</v>
      </c>
      <c r="E233" s="37"/>
      <c r="F233" s="35"/>
      <c r="G233" s="36">
        <f t="shared" si="310"/>
        <v>0</v>
      </c>
      <c r="H233" s="37"/>
      <c r="I233" s="38"/>
      <c r="K233" s="39" t="e">
        <f t="shared" si="311"/>
        <v>#DIV/0!</v>
      </c>
      <c r="L233" s="40" t="e">
        <f t="shared" si="308"/>
        <v>#DIV/0!</v>
      </c>
      <c r="M233" s="41" t="e">
        <f t="shared" si="312"/>
        <v>#DIV/0!</v>
      </c>
      <c r="N233" s="42" t="e">
        <f t="shared" si="313"/>
        <v>#DIV/0!</v>
      </c>
      <c r="O233" s="42" t="e">
        <f t="shared" si="314"/>
        <v>#DIV/0!</v>
      </c>
      <c r="P233" s="42" t="e">
        <f t="shared" si="315"/>
        <v>#DIV/0!</v>
      </c>
      <c r="Q233" s="116" t="e">
        <f t="shared" si="316"/>
        <v>#DIV/0!</v>
      </c>
      <c r="R233" s="44" t="e">
        <f t="shared" si="317"/>
        <v>#DIV/0!</v>
      </c>
      <c r="S233" s="45">
        <f t="shared" si="318"/>
        <v>1.9599639845400536</v>
      </c>
      <c r="T233" s="46" t="e">
        <f t="shared" si="319"/>
        <v>#DIV/0!</v>
      </c>
      <c r="U233" s="46" t="e">
        <f t="shared" si="320"/>
        <v>#DIV/0!</v>
      </c>
      <c r="V233" s="47" t="e">
        <f t="shared" si="321"/>
        <v>#DIV/0!</v>
      </c>
      <c r="W233" s="48" t="e">
        <f t="shared" si="321"/>
        <v>#DIV/0!</v>
      </c>
      <c r="X233" s="49"/>
      <c r="Z233" s="50" t="e">
        <f>(N233-P235)^2</f>
        <v>#DIV/0!</v>
      </c>
      <c r="AA233" s="51" t="e">
        <f t="shared" si="322"/>
        <v>#DIV/0!</v>
      </c>
      <c r="AB233" s="5">
        <v>1</v>
      </c>
      <c r="AC233" s="33"/>
      <c r="AD233" s="33"/>
      <c r="AE233" s="41" t="e">
        <f t="shared" si="323"/>
        <v>#DIV/0!</v>
      </c>
      <c r="AF233" s="52"/>
      <c r="AG233" s="53" t="e">
        <f>AG235</f>
        <v>#DIV/0!</v>
      </c>
      <c r="AH233" s="53" t="e">
        <f>AH235</f>
        <v>#DIV/0!</v>
      </c>
      <c r="AI233" s="51" t="e">
        <f t="shared" si="324"/>
        <v>#DIV/0!</v>
      </c>
      <c r="AJ233" s="54" t="e">
        <f t="shared" si="325"/>
        <v>#DIV/0!</v>
      </c>
      <c r="AK233" s="55" t="e">
        <f>AJ233/AJ235</f>
        <v>#DIV/0!</v>
      </c>
      <c r="AL233" s="56" t="e">
        <f t="shared" si="326"/>
        <v>#DIV/0!</v>
      </c>
      <c r="AM233" s="56" t="e">
        <f t="shared" si="327"/>
        <v>#DIV/0!</v>
      </c>
      <c r="AN233" s="48" t="e">
        <f t="shared" si="328"/>
        <v>#DIV/0!</v>
      </c>
      <c r="AO233" s="57" t="e">
        <f t="shared" si="329"/>
        <v>#DIV/0!</v>
      </c>
      <c r="AP233" s="48" t="e">
        <f t="shared" si="330"/>
        <v>#DIV/0!</v>
      </c>
      <c r="AQ233" s="45">
        <f t="shared" si="331"/>
        <v>1.9599639845400536</v>
      </c>
      <c r="AR233" s="46" t="e">
        <f t="shared" si="332"/>
        <v>#DIV/0!</v>
      </c>
      <c r="AS233" s="46" t="e">
        <f t="shared" si="333"/>
        <v>#DIV/0!</v>
      </c>
      <c r="AT233" s="58" t="e">
        <f t="shared" si="334"/>
        <v>#DIV/0!</v>
      </c>
      <c r="AU233" s="58" t="e">
        <f t="shared" si="334"/>
        <v>#DIV/0!</v>
      </c>
      <c r="AV233" s="22"/>
      <c r="AX233" s="59"/>
      <c r="AY233" s="59">
        <v>1</v>
      </c>
      <c r="AZ233" s="60"/>
      <c r="BA233" s="60"/>
      <c r="BC233" s="33"/>
      <c r="BD233" s="33"/>
      <c r="BE233" s="5"/>
      <c r="BF233" s="5"/>
      <c r="BG233" s="5"/>
      <c r="BH233" s="5"/>
      <c r="BI233" s="5"/>
      <c r="BJ233" s="5"/>
      <c r="BK233" s="5"/>
      <c r="BL233" s="5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</row>
    <row r="234" spans="1:75">
      <c r="B234" s="34" t="s">
        <v>73</v>
      </c>
      <c r="C234" s="35"/>
      <c r="D234" s="36">
        <f t="shared" si="309"/>
        <v>0</v>
      </c>
      <c r="E234" s="37"/>
      <c r="F234" s="35"/>
      <c r="G234" s="36">
        <f t="shared" si="310"/>
        <v>0</v>
      </c>
      <c r="H234" s="37"/>
      <c r="I234" s="38"/>
      <c r="K234" s="39" t="e">
        <f t="shared" si="311"/>
        <v>#DIV/0!</v>
      </c>
      <c r="L234" s="40" t="e">
        <f t="shared" si="308"/>
        <v>#DIV/0!</v>
      </c>
      <c r="M234" s="41" t="e">
        <f t="shared" si="312"/>
        <v>#DIV/0!</v>
      </c>
      <c r="N234" s="42" t="e">
        <f t="shared" si="313"/>
        <v>#DIV/0!</v>
      </c>
      <c r="O234" s="42" t="e">
        <f t="shared" si="314"/>
        <v>#DIV/0!</v>
      </c>
      <c r="P234" s="42" t="e">
        <f t="shared" si="315"/>
        <v>#DIV/0!</v>
      </c>
      <c r="Q234" s="116" t="e">
        <f t="shared" si="316"/>
        <v>#DIV/0!</v>
      </c>
      <c r="R234" s="44" t="e">
        <f t="shared" si="317"/>
        <v>#DIV/0!</v>
      </c>
      <c r="S234" s="45">
        <f t="shared" si="318"/>
        <v>1.9599639845400536</v>
      </c>
      <c r="T234" s="46" t="e">
        <f t="shared" si="319"/>
        <v>#DIV/0!</v>
      </c>
      <c r="U234" s="46" t="e">
        <f t="shared" si="320"/>
        <v>#DIV/0!</v>
      </c>
      <c r="V234" s="47" t="e">
        <f t="shared" si="321"/>
        <v>#DIV/0!</v>
      </c>
      <c r="W234" s="48" t="e">
        <f t="shared" si="321"/>
        <v>#DIV/0!</v>
      </c>
      <c r="X234" s="49"/>
      <c r="Z234" s="50" t="e">
        <f>(N234-P235)^2</f>
        <v>#DIV/0!</v>
      </c>
      <c r="AA234" s="51" t="e">
        <f t="shared" si="322"/>
        <v>#DIV/0!</v>
      </c>
      <c r="AB234" s="5">
        <v>1</v>
      </c>
      <c r="AC234" s="33"/>
      <c r="AD234" s="33"/>
      <c r="AE234" s="41" t="e">
        <f t="shared" si="323"/>
        <v>#DIV/0!</v>
      </c>
      <c r="AF234" s="52"/>
      <c r="AG234" s="53" t="e">
        <f>AG235</f>
        <v>#DIV/0!</v>
      </c>
      <c r="AH234" s="53" t="e">
        <f>AH235</f>
        <v>#DIV/0!</v>
      </c>
      <c r="AI234" s="51" t="e">
        <f t="shared" si="324"/>
        <v>#DIV/0!</v>
      </c>
      <c r="AJ234" s="54" t="e">
        <f t="shared" si="325"/>
        <v>#DIV/0!</v>
      </c>
      <c r="AK234" s="55" t="e">
        <f>AJ234/AJ235</f>
        <v>#DIV/0!</v>
      </c>
      <c r="AL234" s="56" t="e">
        <f t="shared" si="326"/>
        <v>#DIV/0!</v>
      </c>
      <c r="AM234" s="56" t="e">
        <f t="shared" si="327"/>
        <v>#DIV/0!</v>
      </c>
      <c r="AN234" s="48" t="e">
        <f t="shared" si="328"/>
        <v>#DIV/0!</v>
      </c>
      <c r="AO234" s="57" t="e">
        <f t="shared" si="329"/>
        <v>#DIV/0!</v>
      </c>
      <c r="AP234" s="48" t="e">
        <f t="shared" si="330"/>
        <v>#DIV/0!</v>
      </c>
      <c r="AQ234" s="45">
        <f t="shared" si="331"/>
        <v>1.9599639845400536</v>
      </c>
      <c r="AR234" s="46" t="e">
        <f t="shared" si="332"/>
        <v>#DIV/0!</v>
      </c>
      <c r="AS234" s="46" t="e">
        <f t="shared" si="333"/>
        <v>#DIV/0!</v>
      </c>
      <c r="AT234" s="58" t="e">
        <f t="shared" si="334"/>
        <v>#DIV/0!</v>
      </c>
      <c r="AU234" s="58" t="e">
        <f t="shared" si="334"/>
        <v>#DIV/0!</v>
      </c>
      <c r="AV234" s="22"/>
      <c r="AX234" s="59"/>
      <c r="AY234" s="59">
        <v>1</v>
      </c>
      <c r="AZ234" s="60"/>
      <c r="BA234" s="60"/>
      <c r="BC234" s="33"/>
      <c r="BD234" s="33"/>
      <c r="BE234" s="5"/>
      <c r="BF234" s="5"/>
      <c r="BG234" s="5"/>
      <c r="BH234" s="5"/>
      <c r="BI234" s="5"/>
      <c r="BJ234" s="5"/>
      <c r="BK234" s="5"/>
      <c r="BL234" s="5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</row>
    <row r="235" spans="1:75">
      <c r="B235" s="61">
        <f>COUNT(D228:D234)</f>
        <v>7</v>
      </c>
      <c r="C235" s="62">
        <f t="shared" ref="C235:H235" si="335">SUM(C228:C234)</f>
        <v>0</v>
      </c>
      <c r="D235" s="62">
        <f t="shared" si="335"/>
        <v>0</v>
      </c>
      <c r="E235" s="62">
        <f t="shared" si="335"/>
        <v>0</v>
      </c>
      <c r="F235" s="62">
        <f t="shared" si="335"/>
        <v>0</v>
      </c>
      <c r="G235" s="62">
        <f t="shared" si="335"/>
        <v>0</v>
      </c>
      <c r="H235" s="62">
        <f t="shared" si="335"/>
        <v>0</v>
      </c>
      <c r="I235" s="63"/>
      <c r="K235" s="64"/>
      <c r="L235" s="118"/>
      <c r="M235" s="66" t="e">
        <f>SUM(M228:M234)</f>
        <v>#DIV/0!</v>
      </c>
      <c r="N235" s="67"/>
      <c r="O235" s="68" t="e">
        <f>SUM(O228:O234)</f>
        <v>#DIV/0!</v>
      </c>
      <c r="P235" s="69" t="e">
        <f>O235/M235</f>
        <v>#DIV/0!</v>
      </c>
      <c r="Q235" s="538" t="e">
        <f>EXP(P235)</f>
        <v>#DIV/0!</v>
      </c>
      <c r="R235" s="538" t="e">
        <f>SQRT(1/M235)</f>
        <v>#DIV/0!</v>
      </c>
      <c r="S235" s="539">
        <f t="shared" si="318"/>
        <v>1.9599639845400536</v>
      </c>
      <c r="T235" s="540" t="e">
        <f>P235-(R235*S235)</f>
        <v>#DIV/0!</v>
      </c>
      <c r="U235" s="540" t="e">
        <f>P235+(R235*S235)</f>
        <v>#DIV/0!</v>
      </c>
      <c r="V235" s="541" t="e">
        <f>EXP(T235)</f>
        <v>#DIV/0!</v>
      </c>
      <c r="W235" s="542" t="e">
        <f>EXP(U235)</f>
        <v>#DIV/0!</v>
      </c>
      <c r="X235" s="71"/>
      <c r="Y235" s="71"/>
      <c r="Z235" s="72"/>
      <c r="AA235" s="73" t="e">
        <f>SUM(AA228:AA234)</f>
        <v>#DIV/0!</v>
      </c>
      <c r="AB235" s="74">
        <f>SUM(AB228:AB234)</f>
        <v>7</v>
      </c>
      <c r="AC235" s="75" t="e">
        <f>AA235-(AB235-1)</f>
        <v>#DIV/0!</v>
      </c>
      <c r="AD235" s="66" t="e">
        <f>M235</f>
        <v>#DIV/0!</v>
      </c>
      <c r="AE235" s="66" t="e">
        <f>SUM(AE228:AE234)</f>
        <v>#DIV/0!</v>
      </c>
      <c r="AF235" s="76" t="e">
        <f>AE235/AD235</f>
        <v>#DIV/0!</v>
      </c>
      <c r="AG235" s="77" t="e">
        <f>AC235/(AD235-AF235)</f>
        <v>#DIV/0!</v>
      </c>
      <c r="AH235" s="77" t="e">
        <f>IF(AA235&lt;AB235-1,"0",AG235)</f>
        <v>#DIV/0!</v>
      </c>
      <c r="AI235" s="72"/>
      <c r="AJ235" s="66" t="e">
        <f>SUM(AJ228:AJ234)</f>
        <v>#DIV/0!</v>
      </c>
      <c r="AK235" s="78" t="e">
        <f>SUM(AK228:AK234)</f>
        <v>#DIV/0!</v>
      </c>
      <c r="AL235" s="75" t="e">
        <f>SUM(AL228:AL234)</f>
        <v>#DIV/0!</v>
      </c>
      <c r="AM235" s="75" t="e">
        <f>AL235/AJ235</f>
        <v>#DIV/0!</v>
      </c>
      <c r="AN235" s="543" t="e">
        <f>EXP(AM235)</f>
        <v>#DIV/0!</v>
      </c>
      <c r="AO235" s="79" t="e">
        <f>1/AJ235</f>
        <v>#DIV/0!</v>
      </c>
      <c r="AP235" s="80" t="e">
        <f>SQRT(AO235)</f>
        <v>#DIV/0!</v>
      </c>
      <c r="AQ235" s="45">
        <f t="shared" si="331"/>
        <v>1.9599639845400536</v>
      </c>
      <c r="AR235" s="70" t="e">
        <f>AM235-(AQ235*AP235)</f>
        <v>#DIV/0!</v>
      </c>
      <c r="AS235" s="70" t="e">
        <f>AM235+(1.96*AP235)</f>
        <v>#DIV/0!</v>
      </c>
      <c r="AT235" s="544" t="e">
        <f>EXP(AR235)</f>
        <v>#DIV/0!</v>
      </c>
      <c r="AU235" s="544" t="e">
        <f>EXP(AS235)</f>
        <v>#DIV/0!</v>
      </c>
      <c r="AV235" s="81"/>
      <c r="AW235" s="82"/>
      <c r="AX235" s="83" t="e">
        <f>AA235</f>
        <v>#DIV/0!</v>
      </c>
      <c r="AY235" s="61">
        <f>SUM(AY228:AY234)</f>
        <v>7</v>
      </c>
      <c r="AZ235" s="84" t="e">
        <f>(AX235-(AY235-1))/AX235</f>
        <v>#DIV/0!</v>
      </c>
      <c r="BA235" s="85" t="e">
        <f>IF(AA235&lt;AB235-1,"0%",AZ235)</f>
        <v>#DIV/0!</v>
      </c>
      <c r="BB235" s="82"/>
      <c r="BC235" s="68" t="e">
        <f>AX235/(AY235-1)</f>
        <v>#DIV/0!</v>
      </c>
      <c r="BD235" s="86" t="e">
        <f>LN(BC235)</f>
        <v>#DIV/0!</v>
      </c>
      <c r="BE235" s="68" t="e">
        <f>LN(AX235)</f>
        <v>#DIV/0!</v>
      </c>
      <c r="BF235" s="68">
        <f>LN(AY235-1)</f>
        <v>1.791759469228055</v>
      </c>
      <c r="BG235" s="68" t="e">
        <f>SQRT(2*AX235)</f>
        <v>#DIV/0!</v>
      </c>
      <c r="BH235" s="68">
        <f>SQRT(2*AY235-3)</f>
        <v>3.3166247903553998</v>
      </c>
      <c r="BI235" s="68">
        <f>2*(AY235-2)</f>
        <v>10</v>
      </c>
      <c r="BJ235" s="68">
        <f>3*(AY235-2)^2</f>
        <v>75</v>
      </c>
      <c r="BK235" s="68">
        <f>1/BI235</f>
        <v>0.1</v>
      </c>
      <c r="BL235" s="87">
        <f>1/BJ235</f>
        <v>1.3333333333333334E-2</v>
      </c>
      <c r="BM235" s="87">
        <f>SQRT(BK235*(1-BL235))</f>
        <v>0.31411250638372662</v>
      </c>
      <c r="BN235" s="88" t="e">
        <f>0.5*(BE235-BF235)/(BG235-BH235)</f>
        <v>#DIV/0!</v>
      </c>
      <c r="BO235" s="88" t="e">
        <f>IF(AA235&lt;=AB235,BM235,BN235)</f>
        <v>#DIV/0!</v>
      </c>
      <c r="BP235" s="75" t="e">
        <f>BD235-(1.96*BO235)</f>
        <v>#DIV/0!</v>
      </c>
      <c r="BQ235" s="75" t="e">
        <f>BD235+(1.96*BO235)</f>
        <v>#DIV/0!</v>
      </c>
      <c r="BR235" s="75"/>
      <c r="BS235" s="86" t="e">
        <f>EXP(BP235)</f>
        <v>#DIV/0!</v>
      </c>
      <c r="BT235" s="86" t="e">
        <f>EXP(BQ235)</f>
        <v>#DIV/0!</v>
      </c>
      <c r="BU235" s="89" t="e">
        <f>BA235</f>
        <v>#DIV/0!</v>
      </c>
      <c r="BV235" s="89" t="e">
        <f>(BS235-1)/BS235</f>
        <v>#DIV/0!</v>
      </c>
      <c r="BW235" s="89" t="e">
        <f>(BT235-1)/BT235</f>
        <v>#DIV/0!</v>
      </c>
    </row>
    <row r="236" spans="1:75" ht="13.5" thickBot="1">
      <c r="C236" s="90"/>
      <c r="D236" s="90"/>
      <c r="E236" s="90"/>
      <c r="F236" s="90"/>
      <c r="G236" s="90"/>
      <c r="H236" s="90"/>
      <c r="I236" s="91"/>
      <c r="R236" s="92"/>
      <c r="S236" s="92"/>
      <c r="T236" s="92"/>
      <c r="U236" s="92"/>
      <c r="V236" s="92"/>
      <c r="W236" s="92"/>
      <c r="X236" s="92"/>
      <c r="AB236" s="93"/>
      <c r="AC236" s="94"/>
      <c r="AD236" s="95"/>
      <c r="AE236" s="94"/>
      <c r="AF236" s="96"/>
      <c r="AG236" s="96"/>
      <c r="AH236" s="96"/>
      <c r="AI236" s="96"/>
      <c r="AT236" s="97"/>
      <c r="AU236" s="97"/>
      <c r="AV236" s="97"/>
      <c r="AX236" s="8" t="s">
        <v>85</v>
      </c>
      <c r="BG236" s="14"/>
      <c r="BN236" s="94" t="s">
        <v>86</v>
      </c>
      <c r="BT236" s="98" t="s">
        <v>87</v>
      </c>
      <c r="BU236" s="545" t="e">
        <f>BU235</f>
        <v>#DIV/0!</v>
      </c>
      <c r="BV236" s="545" t="e">
        <f>IF(BV235&lt;0,"0%",BV235)</f>
        <v>#DIV/0!</v>
      </c>
      <c r="BW236" s="546" t="e">
        <f>IF(BW235&lt;0,"0%",BW235)</f>
        <v>#DIV/0!</v>
      </c>
    </row>
    <row r="237" spans="1:75" ht="26.5" thickBot="1">
      <c r="B237" s="8"/>
      <c r="C237" s="99"/>
      <c r="D237" s="99"/>
      <c r="E237" s="99"/>
      <c r="F237" s="99"/>
      <c r="G237" s="99"/>
      <c r="H237" s="99"/>
      <c r="I237" s="100"/>
      <c r="J237" s="8"/>
      <c r="K237" s="8"/>
      <c r="R237" s="101"/>
      <c r="S237" s="101"/>
      <c r="T237" s="101"/>
      <c r="U237" s="101"/>
      <c r="V237" s="101"/>
      <c r="W237" s="101"/>
      <c r="X237" s="101"/>
      <c r="AF237" s="1"/>
      <c r="AI237" s="14"/>
      <c r="AJ237" s="102"/>
      <c r="AK237" s="102"/>
      <c r="AL237" s="103"/>
      <c r="AM237" s="104"/>
      <c r="AO237" s="105" t="s">
        <v>88</v>
      </c>
      <c r="AP237" s="106">
        <f>TINV((1-$H$1),(AB235-2))</f>
        <v>2.570581835636315</v>
      </c>
      <c r="AR237" s="547" t="s">
        <v>89</v>
      </c>
      <c r="AS237" s="107">
        <f>$H$1</f>
        <v>0.95</v>
      </c>
      <c r="AT237" s="548" t="e">
        <f>EXP(AM235-AP237*SQRT((1/AD235)+AH235))</f>
        <v>#DIV/0!</v>
      </c>
      <c r="AU237" s="548" t="e">
        <f>EXP(AM235+AP237*SQRT((1/AD235)+AH235))</f>
        <v>#DIV/0!</v>
      </c>
      <c r="AV237" s="22"/>
      <c r="AX237" s="108" t="e">
        <f>_xlfn.CHISQ.DIST.RT(AX235,AY235-1)</f>
        <v>#DIV/0!</v>
      </c>
      <c r="AY237" s="109" t="e">
        <f>IF(AX237&lt;0.05,"heterogeneidad","homogeneidad")</f>
        <v>#DIV/0!</v>
      </c>
      <c r="BF237" s="110"/>
      <c r="BG237" s="14"/>
      <c r="BH237" s="14"/>
      <c r="BJ237" s="49"/>
      <c r="BL237" s="14"/>
      <c r="BM237" s="111"/>
      <c r="BQ237" s="14"/>
    </row>
    <row r="238" spans="1:75" ht="14.5">
      <c r="B238" s="8"/>
      <c r="C238" s="99"/>
      <c r="D238" s="99"/>
      <c r="E238" s="99"/>
      <c r="F238" s="99"/>
      <c r="G238" s="99"/>
      <c r="H238" s="99"/>
      <c r="I238" s="100"/>
      <c r="J238" s="8"/>
      <c r="K238" s="8"/>
      <c r="R238" s="101"/>
      <c r="S238" s="101"/>
      <c r="T238" s="101"/>
      <c r="U238" s="101"/>
      <c r="V238" s="101"/>
      <c r="W238" s="101"/>
      <c r="X238" s="101"/>
      <c r="AF238" s="1"/>
      <c r="AI238" s="14"/>
      <c r="AJ238" s="102"/>
      <c r="AK238" s="102"/>
      <c r="AL238" s="103"/>
      <c r="AM238" s="104"/>
      <c r="AN238" s="112"/>
      <c r="AO238" s="113"/>
      <c r="AP238" s="18"/>
      <c r="AS238" s="114"/>
      <c r="AT238" s="22"/>
      <c r="AU238" s="22"/>
      <c r="AV238" s="22"/>
      <c r="BF238" s="110"/>
      <c r="BG238" s="14"/>
      <c r="BH238" s="14"/>
      <c r="BJ238" s="49"/>
      <c r="BL238" s="14"/>
      <c r="BM238" s="115"/>
      <c r="BQ238" s="14"/>
    </row>
    <row r="239" spans="1:75">
      <c r="C239" s="90"/>
      <c r="D239" s="90"/>
      <c r="E239" s="90"/>
      <c r="F239" s="90"/>
      <c r="G239" s="90"/>
      <c r="H239" s="90"/>
      <c r="I239" s="91"/>
      <c r="J239" s="550" t="s">
        <v>5</v>
      </c>
      <c r="K239" s="551"/>
      <c r="L239" s="551"/>
      <c r="M239" s="551"/>
      <c r="N239" s="551"/>
      <c r="O239" s="551"/>
      <c r="P239" s="551"/>
      <c r="Q239" s="551"/>
      <c r="R239" s="551"/>
      <c r="S239" s="551"/>
      <c r="T239" s="551"/>
      <c r="U239" s="551"/>
      <c r="V239" s="551"/>
      <c r="W239" s="552"/>
      <c r="X239" s="15"/>
      <c r="Y239" s="550" t="s">
        <v>6</v>
      </c>
      <c r="Z239" s="551"/>
      <c r="AA239" s="551"/>
      <c r="AB239" s="551"/>
      <c r="AC239" s="551"/>
      <c r="AD239" s="551"/>
      <c r="AE239" s="551"/>
      <c r="AF239" s="551"/>
      <c r="AG239" s="551"/>
      <c r="AH239" s="551"/>
      <c r="AI239" s="551"/>
      <c r="AJ239" s="551"/>
      <c r="AK239" s="551"/>
      <c r="AL239" s="551"/>
      <c r="AM239" s="551"/>
      <c r="AN239" s="551"/>
      <c r="AO239" s="551"/>
      <c r="AP239" s="551"/>
      <c r="AQ239" s="551"/>
      <c r="AR239" s="551"/>
      <c r="AS239" s="551"/>
      <c r="AT239" s="551"/>
      <c r="AU239" s="552"/>
      <c r="AV239" s="15"/>
      <c r="AW239" s="550" t="s">
        <v>7</v>
      </c>
      <c r="AX239" s="551"/>
      <c r="AY239" s="551"/>
      <c r="AZ239" s="551"/>
      <c r="BA239" s="551"/>
      <c r="BB239" s="551"/>
      <c r="BC239" s="551"/>
      <c r="BD239" s="551"/>
      <c r="BE239" s="551"/>
      <c r="BF239" s="551"/>
      <c r="BG239" s="551"/>
      <c r="BH239" s="551"/>
      <c r="BI239" s="551"/>
      <c r="BJ239" s="551"/>
      <c r="BK239" s="551"/>
      <c r="BL239" s="551"/>
      <c r="BM239" s="551"/>
      <c r="BN239" s="551"/>
      <c r="BO239" s="551"/>
      <c r="BP239" s="551"/>
      <c r="BQ239" s="551"/>
      <c r="BR239" s="551"/>
      <c r="BS239" s="551"/>
      <c r="BT239" s="551"/>
      <c r="BU239" s="551"/>
      <c r="BV239" s="551"/>
      <c r="BW239" s="552"/>
    </row>
    <row r="240" spans="1:75">
      <c r="A240" s="119"/>
      <c r="B240" s="17" t="s">
        <v>8</v>
      </c>
      <c r="C240" s="549" t="s">
        <v>9</v>
      </c>
      <c r="D240" s="549"/>
      <c r="E240" s="549"/>
      <c r="F240" s="549" t="s">
        <v>10</v>
      </c>
      <c r="G240" s="549"/>
      <c r="H240" s="549"/>
      <c r="I240" s="18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</row>
    <row r="241" spans="1:75" ht="60">
      <c r="B241" s="20"/>
      <c r="C241" s="21" t="s">
        <v>11</v>
      </c>
      <c r="D241" s="21" t="s">
        <v>12</v>
      </c>
      <c r="E241" s="21" t="s">
        <v>13</v>
      </c>
      <c r="F241" s="21" t="s">
        <v>11</v>
      </c>
      <c r="G241" s="21" t="s">
        <v>12</v>
      </c>
      <c r="H241" s="21" t="s">
        <v>13</v>
      </c>
      <c r="I241" s="22"/>
      <c r="K241" s="23" t="s">
        <v>14</v>
      </c>
      <c r="L241" s="23" t="s">
        <v>15</v>
      </c>
      <c r="M241" s="23" t="s">
        <v>16</v>
      </c>
      <c r="N241" s="24" t="s">
        <v>17</v>
      </c>
      <c r="O241" s="24" t="s">
        <v>18</v>
      </c>
      <c r="P241" s="24" t="s">
        <v>19</v>
      </c>
      <c r="Q241" s="536" t="s">
        <v>20</v>
      </c>
      <c r="R241" s="536" t="s">
        <v>21</v>
      </c>
      <c r="S241" s="537" t="s">
        <v>3</v>
      </c>
      <c r="T241" s="536" t="s">
        <v>22</v>
      </c>
      <c r="U241" s="536" t="s">
        <v>23</v>
      </c>
      <c r="V241" s="536" t="s">
        <v>24</v>
      </c>
      <c r="W241" s="536" t="s">
        <v>24</v>
      </c>
      <c r="X241" s="25"/>
      <c r="Y241" s="26"/>
      <c r="Z241" s="27" t="s">
        <v>25</v>
      </c>
      <c r="AA241" s="24" t="s">
        <v>26</v>
      </c>
      <c r="AB241" s="6" t="s">
        <v>27</v>
      </c>
      <c r="AC241" s="6" t="s">
        <v>28</v>
      </c>
      <c r="AD241" s="6" t="s">
        <v>29</v>
      </c>
      <c r="AE241" s="24" t="s">
        <v>30</v>
      </c>
      <c r="AF241" s="24" t="s">
        <v>31</v>
      </c>
      <c r="AG241" s="28" t="s">
        <v>32</v>
      </c>
      <c r="AH241" s="28" t="s">
        <v>33</v>
      </c>
      <c r="AI241" s="6" t="s">
        <v>34</v>
      </c>
      <c r="AJ241" s="24" t="s">
        <v>35</v>
      </c>
      <c r="AK241" s="24" t="s">
        <v>36</v>
      </c>
      <c r="AL241" s="24" t="s">
        <v>37</v>
      </c>
      <c r="AM241" s="6" t="s">
        <v>38</v>
      </c>
      <c r="AN241" s="537" t="s">
        <v>39</v>
      </c>
      <c r="AO241" s="24" t="s">
        <v>40</v>
      </c>
      <c r="AP241" s="24" t="s">
        <v>41</v>
      </c>
      <c r="AQ241" s="6" t="s">
        <v>3</v>
      </c>
      <c r="AR241" s="24" t="s">
        <v>42</v>
      </c>
      <c r="AS241" s="24" t="s">
        <v>43</v>
      </c>
      <c r="AT241" s="536" t="s">
        <v>24</v>
      </c>
      <c r="AU241" s="536" t="s">
        <v>24</v>
      </c>
      <c r="AV241" s="25"/>
      <c r="AX241" s="29" t="s">
        <v>44</v>
      </c>
      <c r="AY241" s="29" t="s">
        <v>27</v>
      </c>
      <c r="AZ241" s="30" t="s">
        <v>45</v>
      </c>
      <c r="BA241" s="31" t="s">
        <v>46</v>
      </c>
      <c r="BC241" s="6" t="s">
        <v>47</v>
      </c>
      <c r="BD241" s="6" t="s">
        <v>48</v>
      </c>
      <c r="BE241" s="6" t="s">
        <v>49</v>
      </c>
      <c r="BF241" s="6" t="s">
        <v>50</v>
      </c>
      <c r="BG241" s="6" t="s">
        <v>51</v>
      </c>
      <c r="BH241" s="6" t="s">
        <v>52</v>
      </c>
      <c r="BI241" s="6" t="s">
        <v>53</v>
      </c>
      <c r="BJ241" s="6" t="s">
        <v>54</v>
      </c>
      <c r="BK241" s="6" t="s">
        <v>55</v>
      </c>
      <c r="BL241" s="6" t="s">
        <v>56</v>
      </c>
      <c r="BM241" s="32" t="s">
        <v>57</v>
      </c>
      <c r="BN241" s="32" t="s">
        <v>58</v>
      </c>
      <c r="BO241" s="32" t="s">
        <v>59</v>
      </c>
      <c r="BP241" s="32" t="s">
        <v>60</v>
      </c>
      <c r="BQ241" s="32" t="s">
        <v>61</v>
      </c>
      <c r="BR241" s="33"/>
      <c r="BS241" s="24" t="s">
        <v>62</v>
      </c>
      <c r="BT241" s="24" t="s">
        <v>63</v>
      </c>
      <c r="BU241" s="536" t="s">
        <v>64</v>
      </c>
      <c r="BV241" s="536" t="s">
        <v>65</v>
      </c>
      <c r="BW241" s="536" t="s">
        <v>66</v>
      </c>
    </row>
    <row r="242" spans="1:75">
      <c r="B242" s="34" t="s">
        <v>67</v>
      </c>
      <c r="C242" s="35"/>
      <c r="D242" s="36">
        <f t="shared" ref="D242:D247" si="336">E242-C242</f>
        <v>0</v>
      </c>
      <c r="E242" s="37"/>
      <c r="F242" s="35"/>
      <c r="G242" s="36">
        <f t="shared" ref="G242:G247" si="337">H242-F242</f>
        <v>0</v>
      </c>
      <c r="H242" s="37"/>
      <c r="I242" s="38"/>
      <c r="K242" s="39" t="e">
        <f t="shared" ref="K242:K247" si="338">(C242/E242)/(F242/H242)</f>
        <v>#DIV/0!</v>
      </c>
      <c r="L242" s="40" t="e">
        <f t="shared" ref="L242:L247" si="339">(D242/(C242*E242)+(G242/(F242*H242)))</f>
        <v>#DIV/0!</v>
      </c>
      <c r="M242" s="41" t="e">
        <f t="shared" ref="M242:M247" si="340">1/L242</f>
        <v>#DIV/0!</v>
      </c>
      <c r="N242" s="42" t="e">
        <f t="shared" ref="N242:N247" si="341">LN(K242)</f>
        <v>#DIV/0!</v>
      </c>
      <c r="O242" s="42" t="e">
        <f t="shared" ref="O242:O247" si="342">M242*N242</f>
        <v>#DIV/0!</v>
      </c>
      <c r="P242" s="42" t="e">
        <f t="shared" ref="P242:P247" si="343">LN(K242)</f>
        <v>#DIV/0!</v>
      </c>
      <c r="Q242" s="116" t="e">
        <f t="shared" ref="Q242:Q247" si="344">K242</f>
        <v>#DIV/0!</v>
      </c>
      <c r="R242" s="44" t="e">
        <f t="shared" ref="R242:R248" si="345">SQRT(1/M242)</f>
        <v>#DIV/0!</v>
      </c>
      <c r="S242" s="45">
        <f>$H$2</f>
        <v>1.9599639845400536</v>
      </c>
      <c r="T242" s="46" t="e">
        <f t="shared" ref="T242:T248" si="346">P242-(R242*S242)</f>
        <v>#DIV/0!</v>
      </c>
      <c r="U242" s="46" t="e">
        <f t="shared" ref="U242:U248" si="347">P242+(R242*S242)</f>
        <v>#DIV/0!</v>
      </c>
      <c r="V242" s="47" t="e">
        <f>EXP(T242)</f>
        <v>#DIV/0!</v>
      </c>
      <c r="W242" s="48" t="e">
        <f>EXP(U242)</f>
        <v>#DIV/0!</v>
      </c>
      <c r="X242" s="49"/>
      <c r="Z242" s="50" t="e">
        <f>(N242-P248)^2</f>
        <v>#DIV/0!</v>
      </c>
      <c r="AA242" s="51" t="e">
        <f t="shared" ref="AA242:AA247" si="348">M242*Z242</f>
        <v>#DIV/0!</v>
      </c>
      <c r="AB242" s="5">
        <v>1</v>
      </c>
      <c r="AC242" s="33"/>
      <c r="AD242" s="33"/>
      <c r="AE242" s="41" t="e">
        <f t="shared" ref="AE242:AE247" si="349">M242^2</f>
        <v>#DIV/0!</v>
      </c>
      <c r="AF242" s="52"/>
      <c r="AG242" s="53" t="e">
        <f>AG248</f>
        <v>#DIV/0!</v>
      </c>
      <c r="AH242" s="53" t="e">
        <f>AH248</f>
        <v>#DIV/0!</v>
      </c>
      <c r="AI242" s="51" t="e">
        <f t="shared" ref="AI242:AI247" si="350">1/M242</f>
        <v>#DIV/0!</v>
      </c>
      <c r="AJ242" s="54" t="e">
        <f t="shared" ref="AJ242:AJ247" si="351">1/(AH242+AI242)</f>
        <v>#DIV/0!</v>
      </c>
      <c r="AK242" s="55" t="e">
        <f>AJ242/AJ248</f>
        <v>#DIV/0!</v>
      </c>
      <c r="AL242" s="56" t="e">
        <f t="shared" ref="AL242:AL247" si="352">AJ242*N242</f>
        <v>#DIV/0!</v>
      </c>
      <c r="AM242" s="56" t="e">
        <f t="shared" ref="AM242:AM248" si="353">AL242/AJ242</f>
        <v>#DIV/0!</v>
      </c>
      <c r="AN242" s="48" t="e">
        <f t="shared" ref="AN242:AN248" si="354">EXP(AM242)</f>
        <v>#DIV/0!</v>
      </c>
      <c r="AO242" s="57" t="e">
        <f t="shared" ref="AO242:AO248" si="355">1/AJ242</f>
        <v>#DIV/0!</v>
      </c>
      <c r="AP242" s="48" t="e">
        <f t="shared" ref="AP242:AP248" si="356">SQRT(AO242)</f>
        <v>#DIV/0!</v>
      </c>
      <c r="AQ242" s="45">
        <f>$H$2</f>
        <v>1.9599639845400536</v>
      </c>
      <c r="AR242" s="46" t="e">
        <f t="shared" ref="AR242:AR248" si="357">AM242-(AQ242*AP242)</f>
        <v>#DIV/0!</v>
      </c>
      <c r="AS242" s="46" t="e">
        <f t="shared" ref="AS242:AS248" si="358">AM242+(1.96*AP242)</f>
        <v>#DIV/0!</v>
      </c>
      <c r="AT242" s="58" t="e">
        <f>EXP(AR242)</f>
        <v>#DIV/0!</v>
      </c>
      <c r="AU242" s="58" t="e">
        <f>EXP(AS242)</f>
        <v>#DIV/0!</v>
      </c>
      <c r="AV242" s="22"/>
      <c r="AX242" s="59"/>
      <c r="AY242" s="59">
        <v>1</v>
      </c>
      <c r="AZ242" s="60"/>
      <c r="BA242" s="60"/>
      <c r="BC242" s="33"/>
      <c r="BD242" s="33"/>
      <c r="BE242" s="5"/>
      <c r="BF242" s="5"/>
      <c r="BG242" s="5"/>
      <c r="BH242" s="5"/>
      <c r="BI242" s="5"/>
      <c r="BJ242" s="5"/>
      <c r="BK242" s="5"/>
      <c r="BL242" s="5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</row>
    <row r="243" spans="1:75">
      <c r="B243" s="34" t="s">
        <v>68</v>
      </c>
      <c r="C243" s="35"/>
      <c r="D243" s="36">
        <f t="shared" si="336"/>
        <v>0</v>
      </c>
      <c r="E243" s="37"/>
      <c r="F243" s="35"/>
      <c r="G243" s="36">
        <f t="shared" si="337"/>
        <v>0</v>
      </c>
      <c r="H243" s="37"/>
      <c r="I243" s="38"/>
      <c r="K243" s="39" t="e">
        <f t="shared" si="338"/>
        <v>#DIV/0!</v>
      </c>
      <c r="L243" s="40" t="e">
        <f t="shared" si="339"/>
        <v>#DIV/0!</v>
      </c>
      <c r="M243" s="41" t="e">
        <f t="shared" si="340"/>
        <v>#DIV/0!</v>
      </c>
      <c r="N243" s="42" t="e">
        <f t="shared" si="341"/>
        <v>#DIV/0!</v>
      </c>
      <c r="O243" s="42" t="e">
        <f t="shared" si="342"/>
        <v>#DIV/0!</v>
      </c>
      <c r="P243" s="42" t="e">
        <f t="shared" si="343"/>
        <v>#DIV/0!</v>
      </c>
      <c r="Q243" s="116" t="e">
        <f t="shared" si="344"/>
        <v>#DIV/0!</v>
      </c>
      <c r="R243" s="44" t="e">
        <f t="shared" si="345"/>
        <v>#DIV/0!</v>
      </c>
      <c r="S243" s="45">
        <f t="shared" ref="S243:S248" si="359">$H$2</f>
        <v>1.9599639845400536</v>
      </c>
      <c r="T243" s="46" t="e">
        <f t="shared" si="346"/>
        <v>#DIV/0!</v>
      </c>
      <c r="U243" s="46" t="e">
        <f t="shared" si="347"/>
        <v>#DIV/0!</v>
      </c>
      <c r="V243" s="47" t="e">
        <f t="shared" ref="V243:W247" si="360">EXP(T243)</f>
        <v>#DIV/0!</v>
      </c>
      <c r="W243" s="48" t="e">
        <f t="shared" si="360"/>
        <v>#DIV/0!</v>
      </c>
      <c r="X243" s="49"/>
      <c r="Z243" s="50" t="e">
        <f>(N243-P248)^2</f>
        <v>#DIV/0!</v>
      </c>
      <c r="AA243" s="51" t="e">
        <f t="shared" si="348"/>
        <v>#DIV/0!</v>
      </c>
      <c r="AB243" s="5">
        <v>1</v>
      </c>
      <c r="AC243" s="33"/>
      <c r="AD243" s="33"/>
      <c r="AE243" s="41" t="e">
        <f t="shared" si="349"/>
        <v>#DIV/0!</v>
      </c>
      <c r="AF243" s="52"/>
      <c r="AG243" s="53" t="e">
        <f>AG248</f>
        <v>#DIV/0!</v>
      </c>
      <c r="AH243" s="53" t="e">
        <f>AH248</f>
        <v>#DIV/0!</v>
      </c>
      <c r="AI243" s="51" t="e">
        <f t="shared" si="350"/>
        <v>#DIV/0!</v>
      </c>
      <c r="AJ243" s="54" t="e">
        <f t="shared" si="351"/>
        <v>#DIV/0!</v>
      </c>
      <c r="AK243" s="55" t="e">
        <f>AJ243/AJ248</f>
        <v>#DIV/0!</v>
      </c>
      <c r="AL243" s="56" t="e">
        <f t="shared" si="352"/>
        <v>#DIV/0!</v>
      </c>
      <c r="AM243" s="56" t="e">
        <f t="shared" si="353"/>
        <v>#DIV/0!</v>
      </c>
      <c r="AN243" s="48" t="e">
        <f t="shared" si="354"/>
        <v>#DIV/0!</v>
      </c>
      <c r="AO243" s="57" t="e">
        <f t="shared" si="355"/>
        <v>#DIV/0!</v>
      </c>
      <c r="AP243" s="48" t="e">
        <f t="shared" si="356"/>
        <v>#DIV/0!</v>
      </c>
      <c r="AQ243" s="45">
        <f t="shared" ref="AQ243:AQ248" si="361">$H$2</f>
        <v>1.9599639845400536</v>
      </c>
      <c r="AR243" s="46" t="e">
        <f t="shared" si="357"/>
        <v>#DIV/0!</v>
      </c>
      <c r="AS243" s="46" t="e">
        <f t="shared" si="358"/>
        <v>#DIV/0!</v>
      </c>
      <c r="AT243" s="58" t="e">
        <f t="shared" ref="AT243:AU247" si="362">EXP(AR243)</f>
        <v>#DIV/0!</v>
      </c>
      <c r="AU243" s="58" t="e">
        <f t="shared" si="362"/>
        <v>#DIV/0!</v>
      </c>
      <c r="AV243" s="22"/>
      <c r="AX243" s="59"/>
      <c r="AY243" s="59">
        <v>1</v>
      </c>
      <c r="AZ243" s="60"/>
      <c r="BA243" s="60"/>
      <c r="BC243" s="33"/>
      <c r="BD243" s="33"/>
      <c r="BE243" s="5"/>
      <c r="BF243" s="5"/>
      <c r="BG243" s="5"/>
      <c r="BH243" s="5"/>
      <c r="BI243" s="5"/>
      <c r="BJ243" s="5"/>
      <c r="BK243" s="5"/>
      <c r="BL243" s="5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</row>
    <row r="244" spans="1:75">
      <c r="B244" s="34" t="s">
        <v>69</v>
      </c>
      <c r="C244" s="35"/>
      <c r="D244" s="36">
        <f t="shared" si="336"/>
        <v>0</v>
      </c>
      <c r="E244" s="37"/>
      <c r="F244" s="35"/>
      <c r="G244" s="36">
        <f t="shared" si="337"/>
        <v>0</v>
      </c>
      <c r="H244" s="37"/>
      <c r="I244" s="38"/>
      <c r="K244" s="39" t="e">
        <f t="shared" si="338"/>
        <v>#DIV/0!</v>
      </c>
      <c r="L244" s="40" t="e">
        <f t="shared" si="339"/>
        <v>#DIV/0!</v>
      </c>
      <c r="M244" s="41" t="e">
        <f t="shared" si="340"/>
        <v>#DIV/0!</v>
      </c>
      <c r="N244" s="42" t="e">
        <f t="shared" si="341"/>
        <v>#DIV/0!</v>
      </c>
      <c r="O244" s="42" t="e">
        <f t="shared" si="342"/>
        <v>#DIV/0!</v>
      </c>
      <c r="P244" s="42" t="e">
        <f t="shared" si="343"/>
        <v>#DIV/0!</v>
      </c>
      <c r="Q244" s="116" t="e">
        <f t="shared" si="344"/>
        <v>#DIV/0!</v>
      </c>
      <c r="R244" s="44" t="e">
        <f t="shared" si="345"/>
        <v>#DIV/0!</v>
      </c>
      <c r="S244" s="45">
        <f t="shared" si="359"/>
        <v>1.9599639845400536</v>
      </c>
      <c r="T244" s="46" t="e">
        <f t="shared" si="346"/>
        <v>#DIV/0!</v>
      </c>
      <c r="U244" s="46" t="e">
        <f t="shared" si="347"/>
        <v>#DIV/0!</v>
      </c>
      <c r="V244" s="47" t="e">
        <f t="shared" si="360"/>
        <v>#DIV/0!</v>
      </c>
      <c r="W244" s="48" t="e">
        <f t="shared" si="360"/>
        <v>#DIV/0!</v>
      </c>
      <c r="X244" s="49"/>
      <c r="Z244" s="50" t="e">
        <f>(N244-P248)^2</f>
        <v>#DIV/0!</v>
      </c>
      <c r="AA244" s="51" t="e">
        <f t="shared" si="348"/>
        <v>#DIV/0!</v>
      </c>
      <c r="AB244" s="5">
        <v>1</v>
      </c>
      <c r="AC244" s="33"/>
      <c r="AD244" s="33"/>
      <c r="AE244" s="41" t="e">
        <f t="shared" si="349"/>
        <v>#DIV/0!</v>
      </c>
      <c r="AF244" s="52"/>
      <c r="AG244" s="53" t="e">
        <f>AG248</f>
        <v>#DIV/0!</v>
      </c>
      <c r="AH244" s="53" t="e">
        <f>AH248</f>
        <v>#DIV/0!</v>
      </c>
      <c r="AI244" s="51" t="e">
        <f t="shared" si="350"/>
        <v>#DIV/0!</v>
      </c>
      <c r="AJ244" s="54" t="e">
        <f t="shared" si="351"/>
        <v>#DIV/0!</v>
      </c>
      <c r="AK244" s="55" t="e">
        <f>AJ244/AJ248</f>
        <v>#DIV/0!</v>
      </c>
      <c r="AL244" s="56" t="e">
        <f t="shared" si="352"/>
        <v>#DIV/0!</v>
      </c>
      <c r="AM244" s="56" t="e">
        <f t="shared" si="353"/>
        <v>#DIV/0!</v>
      </c>
      <c r="AN244" s="48" t="e">
        <f t="shared" si="354"/>
        <v>#DIV/0!</v>
      </c>
      <c r="AO244" s="57" t="e">
        <f t="shared" si="355"/>
        <v>#DIV/0!</v>
      </c>
      <c r="AP244" s="48" t="e">
        <f t="shared" si="356"/>
        <v>#DIV/0!</v>
      </c>
      <c r="AQ244" s="45">
        <f t="shared" si="361"/>
        <v>1.9599639845400536</v>
      </c>
      <c r="AR244" s="46" t="e">
        <f t="shared" si="357"/>
        <v>#DIV/0!</v>
      </c>
      <c r="AS244" s="46" t="e">
        <f t="shared" si="358"/>
        <v>#DIV/0!</v>
      </c>
      <c r="AT244" s="58" t="e">
        <f t="shared" si="362"/>
        <v>#DIV/0!</v>
      </c>
      <c r="AU244" s="58" t="e">
        <f t="shared" si="362"/>
        <v>#DIV/0!</v>
      </c>
      <c r="AV244" s="22"/>
      <c r="AX244" s="59"/>
      <c r="AY244" s="59">
        <v>1</v>
      </c>
      <c r="AZ244" s="60"/>
      <c r="BA244" s="60"/>
      <c r="BC244" s="33"/>
      <c r="BD244" s="33"/>
      <c r="BE244" s="5"/>
      <c r="BF244" s="5"/>
      <c r="BG244" s="5"/>
      <c r="BH244" s="5"/>
      <c r="BI244" s="5"/>
      <c r="BJ244" s="5"/>
      <c r="BK244" s="5"/>
      <c r="BL244" s="5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</row>
    <row r="245" spans="1:75">
      <c r="B245" s="34" t="s">
        <v>70</v>
      </c>
      <c r="C245" s="35"/>
      <c r="D245" s="36">
        <f t="shared" si="336"/>
        <v>0</v>
      </c>
      <c r="E245" s="37"/>
      <c r="F245" s="35"/>
      <c r="G245" s="36">
        <f t="shared" si="337"/>
        <v>0</v>
      </c>
      <c r="H245" s="37"/>
      <c r="I245" s="38"/>
      <c r="K245" s="39" t="e">
        <f t="shared" si="338"/>
        <v>#DIV/0!</v>
      </c>
      <c r="L245" s="40" t="e">
        <f t="shared" si="339"/>
        <v>#DIV/0!</v>
      </c>
      <c r="M245" s="41" t="e">
        <f t="shared" si="340"/>
        <v>#DIV/0!</v>
      </c>
      <c r="N245" s="42" t="e">
        <f t="shared" si="341"/>
        <v>#DIV/0!</v>
      </c>
      <c r="O245" s="42" t="e">
        <f t="shared" si="342"/>
        <v>#DIV/0!</v>
      </c>
      <c r="P245" s="42" t="e">
        <f t="shared" si="343"/>
        <v>#DIV/0!</v>
      </c>
      <c r="Q245" s="116" t="e">
        <f t="shared" si="344"/>
        <v>#DIV/0!</v>
      </c>
      <c r="R245" s="44" t="e">
        <f t="shared" si="345"/>
        <v>#DIV/0!</v>
      </c>
      <c r="S245" s="45">
        <f t="shared" si="359"/>
        <v>1.9599639845400536</v>
      </c>
      <c r="T245" s="46" t="e">
        <f t="shared" si="346"/>
        <v>#DIV/0!</v>
      </c>
      <c r="U245" s="46" t="e">
        <f t="shared" si="347"/>
        <v>#DIV/0!</v>
      </c>
      <c r="V245" s="47" t="e">
        <f t="shared" si="360"/>
        <v>#DIV/0!</v>
      </c>
      <c r="W245" s="48" t="e">
        <f t="shared" si="360"/>
        <v>#DIV/0!</v>
      </c>
      <c r="X245" s="49"/>
      <c r="Z245" s="50" t="e">
        <f>(N245-P248)^2</f>
        <v>#DIV/0!</v>
      </c>
      <c r="AA245" s="51" t="e">
        <f t="shared" si="348"/>
        <v>#DIV/0!</v>
      </c>
      <c r="AB245" s="5">
        <v>1</v>
      </c>
      <c r="AC245" s="33"/>
      <c r="AD245" s="33"/>
      <c r="AE245" s="41" t="e">
        <f t="shared" si="349"/>
        <v>#DIV/0!</v>
      </c>
      <c r="AF245" s="52"/>
      <c r="AG245" s="53" t="e">
        <f>AG248</f>
        <v>#DIV/0!</v>
      </c>
      <c r="AH245" s="53" t="e">
        <f>AH248</f>
        <v>#DIV/0!</v>
      </c>
      <c r="AI245" s="51" t="e">
        <f t="shared" si="350"/>
        <v>#DIV/0!</v>
      </c>
      <c r="AJ245" s="54" t="e">
        <f t="shared" si="351"/>
        <v>#DIV/0!</v>
      </c>
      <c r="AK245" s="55" t="e">
        <f>AJ245/AJ248</f>
        <v>#DIV/0!</v>
      </c>
      <c r="AL245" s="56" t="e">
        <f t="shared" si="352"/>
        <v>#DIV/0!</v>
      </c>
      <c r="AM245" s="56" t="e">
        <f t="shared" si="353"/>
        <v>#DIV/0!</v>
      </c>
      <c r="AN245" s="48" t="e">
        <f t="shared" si="354"/>
        <v>#DIV/0!</v>
      </c>
      <c r="AO245" s="57" t="e">
        <f t="shared" si="355"/>
        <v>#DIV/0!</v>
      </c>
      <c r="AP245" s="48" t="e">
        <f t="shared" si="356"/>
        <v>#DIV/0!</v>
      </c>
      <c r="AQ245" s="45">
        <f t="shared" si="361"/>
        <v>1.9599639845400536</v>
      </c>
      <c r="AR245" s="46" t="e">
        <f t="shared" si="357"/>
        <v>#DIV/0!</v>
      </c>
      <c r="AS245" s="46" t="e">
        <f t="shared" si="358"/>
        <v>#DIV/0!</v>
      </c>
      <c r="AT245" s="58" t="e">
        <f t="shared" si="362"/>
        <v>#DIV/0!</v>
      </c>
      <c r="AU245" s="58" t="e">
        <f t="shared" si="362"/>
        <v>#DIV/0!</v>
      </c>
      <c r="AV245" s="22"/>
      <c r="AX245" s="59"/>
      <c r="AY245" s="59">
        <v>1</v>
      </c>
      <c r="AZ245" s="60"/>
      <c r="BA245" s="60"/>
      <c r="BC245" s="33"/>
      <c r="BD245" s="33"/>
      <c r="BE245" s="5"/>
      <c r="BF245" s="5"/>
      <c r="BG245" s="5"/>
      <c r="BH245" s="5"/>
      <c r="BI245" s="5"/>
      <c r="BJ245" s="5"/>
      <c r="BK245" s="5"/>
      <c r="BL245" s="5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</row>
    <row r="246" spans="1:75">
      <c r="B246" s="34" t="s">
        <v>71</v>
      </c>
      <c r="C246" s="35"/>
      <c r="D246" s="36">
        <f t="shared" si="336"/>
        <v>0</v>
      </c>
      <c r="E246" s="37"/>
      <c r="F246" s="35"/>
      <c r="G246" s="36">
        <f t="shared" si="337"/>
        <v>0</v>
      </c>
      <c r="H246" s="37"/>
      <c r="I246" s="38"/>
      <c r="K246" s="39" t="e">
        <f t="shared" si="338"/>
        <v>#DIV/0!</v>
      </c>
      <c r="L246" s="40" t="e">
        <f t="shared" si="339"/>
        <v>#DIV/0!</v>
      </c>
      <c r="M246" s="41" t="e">
        <f t="shared" si="340"/>
        <v>#DIV/0!</v>
      </c>
      <c r="N246" s="42" t="e">
        <f t="shared" si="341"/>
        <v>#DIV/0!</v>
      </c>
      <c r="O246" s="42" t="e">
        <f t="shared" si="342"/>
        <v>#DIV/0!</v>
      </c>
      <c r="P246" s="42" t="e">
        <f t="shared" si="343"/>
        <v>#DIV/0!</v>
      </c>
      <c r="Q246" s="116" t="e">
        <f t="shared" si="344"/>
        <v>#DIV/0!</v>
      </c>
      <c r="R246" s="44" t="e">
        <f t="shared" si="345"/>
        <v>#DIV/0!</v>
      </c>
      <c r="S246" s="45">
        <f t="shared" si="359"/>
        <v>1.9599639845400536</v>
      </c>
      <c r="T246" s="46" t="e">
        <f t="shared" si="346"/>
        <v>#DIV/0!</v>
      </c>
      <c r="U246" s="46" t="e">
        <f t="shared" si="347"/>
        <v>#DIV/0!</v>
      </c>
      <c r="V246" s="47" t="e">
        <f t="shared" si="360"/>
        <v>#DIV/0!</v>
      </c>
      <c r="W246" s="48" t="e">
        <f t="shared" si="360"/>
        <v>#DIV/0!</v>
      </c>
      <c r="X246" s="49"/>
      <c r="Z246" s="50" t="e">
        <f>(N246-P248)^2</f>
        <v>#DIV/0!</v>
      </c>
      <c r="AA246" s="51" t="e">
        <f t="shared" si="348"/>
        <v>#DIV/0!</v>
      </c>
      <c r="AB246" s="5">
        <v>1</v>
      </c>
      <c r="AC246" s="33"/>
      <c r="AD246" s="33"/>
      <c r="AE246" s="41" t="e">
        <f t="shared" si="349"/>
        <v>#DIV/0!</v>
      </c>
      <c r="AF246" s="52"/>
      <c r="AG246" s="53" t="e">
        <f>AG248</f>
        <v>#DIV/0!</v>
      </c>
      <c r="AH246" s="53" t="e">
        <f>AH248</f>
        <v>#DIV/0!</v>
      </c>
      <c r="AI246" s="51" t="e">
        <f t="shared" si="350"/>
        <v>#DIV/0!</v>
      </c>
      <c r="AJ246" s="54" t="e">
        <f t="shared" si="351"/>
        <v>#DIV/0!</v>
      </c>
      <c r="AK246" s="55" t="e">
        <f>AJ246/AJ248</f>
        <v>#DIV/0!</v>
      </c>
      <c r="AL246" s="56" t="e">
        <f t="shared" si="352"/>
        <v>#DIV/0!</v>
      </c>
      <c r="AM246" s="56" t="e">
        <f t="shared" si="353"/>
        <v>#DIV/0!</v>
      </c>
      <c r="AN246" s="48" t="e">
        <f t="shared" si="354"/>
        <v>#DIV/0!</v>
      </c>
      <c r="AO246" s="57" t="e">
        <f t="shared" si="355"/>
        <v>#DIV/0!</v>
      </c>
      <c r="AP246" s="48" t="e">
        <f t="shared" si="356"/>
        <v>#DIV/0!</v>
      </c>
      <c r="AQ246" s="45">
        <f t="shared" si="361"/>
        <v>1.9599639845400536</v>
      </c>
      <c r="AR246" s="46" t="e">
        <f t="shared" si="357"/>
        <v>#DIV/0!</v>
      </c>
      <c r="AS246" s="46" t="e">
        <f t="shared" si="358"/>
        <v>#DIV/0!</v>
      </c>
      <c r="AT246" s="58" t="e">
        <f t="shared" si="362"/>
        <v>#DIV/0!</v>
      </c>
      <c r="AU246" s="58" t="e">
        <f t="shared" si="362"/>
        <v>#DIV/0!</v>
      </c>
      <c r="AV246" s="22"/>
      <c r="AX246" s="59"/>
      <c r="AY246" s="59">
        <v>1</v>
      </c>
      <c r="AZ246" s="60"/>
      <c r="BA246" s="60"/>
      <c r="BC246" s="33"/>
      <c r="BD246" s="33"/>
      <c r="BE246" s="5"/>
      <c r="BF246" s="5"/>
      <c r="BG246" s="5"/>
      <c r="BH246" s="5"/>
      <c r="BI246" s="5"/>
      <c r="BJ246" s="5"/>
      <c r="BK246" s="5"/>
      <c r="BL246" s="5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</row>
    <row r="247" spans="1:75">
      <c r="B247" s="34" t="s">
        <v>72</v>
      </c>
      <c r="C247" s="35"/>
      <c r="D247" s="36">
        <f t="shared" si="336"/>
        <v>0</v>
      </c>
      <c r="E247" s="37"/>
      <c r="F247" s="35"/>
      <c r="G247" s="36">
        <f t="shared" si="337"/>
        <v>0</v>
      </c>
      <c r="H247" s="37"/>
      <c r="I247" s="38"/>
      <c r="K247" s="39" t="e">
        <f t="shared" si="338"/>
        <v>#DIV/0!</v>
      </c>
      <c r="L247" s="40" t="e">
        <f t="shared" si="339"/>
        <v>#DIV/0!</v>
      </c>
      <c r="M247" s="41" t="e">
        <f t="shared" si="340"/>
        <v>#DIV/0!</v>
      </c>
      <c r="N247" s="42" t="e">
        <f t="shared" si="341"/>
        <v>#DIV/0!</v>
      </c>
      <c r="O247" s="42" t="e">
        <f t="shared" si="342"/>
        <v>#DIV/0!</v>
      </c>
      <c r="P247" s="42" t="e">
        <f t="shared" si="343"/>
        <v>#DIV/0!</v>
      </c>
      <c r="Q247" s="116" t="e">
        <f t="shared" si="344"/>
        <v>#DIV/0!</v>
      </c>
      <c r="R247" s="44" t="e">
        <f t="shared" si="345"/>
        <v>#DIV/0!</v>
      </c>
      <c r="S247" s="45">
        <f t="shared" si="359"/>
        <v>1.9599639845400536</v>
      </c>
      <c r="T247" s="46" t="e">
        <f t="shared" si="346"/>
        <v>#DIV/0!</v>
      </c>
      <c r="U247" s="46" t="e">
        <f t="shared" si="347"/>
        <v>#DIV/0!</v>
      </c>
      <c r="V247" s="47" t="e">
        <f t="shared" si="360"/>
        <v>#DIV/0!</v>
      </c>
      <c r="W247" s="48" t="e">
        <f t="shared" si="360"/>
        <v>#DIV/0!</v>
      </c>
      <c r="X247" s="49"/>
      <c r="Z247" s="50" t="e">
        <f>(N247-P248)^2</f>
        <v>#DIV/0!</v>
      </c>
      <c r="AA247" s="51" t="e">
        <f t="shared" si="348"/>
        <v>#DIV/0!</v>
      </c>
      <c r="AB247" s="5">
        <v>1</v>
      </c>
      <c r="AC247" s="33"/>
      <c r="AD247" s="33"/>
      <c r="AE247" s="41" t="e">
        <f t="shared" si="349"/>
        <v>#DIV/0!</v>
      </c>
      <c r="AF247" s="52"/>
      <c r="AG247" s="53" t="e">
        <f>AG248</f>
        <v>#DIV/0!</v>
      </c>
      <c r="AH247" s="53" t="e">
        <f>AH248</f>
        <v>#DIV/0!</v>
      </c>
      <c r="AI247" s="51" t="e">
        <f t="shared" si="350"/>
        <v>#DIV/0!</v>
      </c>
      <c r="AJ247" s="54" t="e">
        <f t="shared" si="351"/>
        <v>#DIV/0!</v>
      </c>
      <c r="AK247" s="55" t="e">
        <f>AJ247/AJ248</f>
        <v>#DIV/0!</v>
      </c>
      <c r="AL247" s="56" t="e">
        <f t="shared" si="352"/>
        <v>#DIV/0!</v>
      </c>
      <c r="AM247" s="56" t="e">
        <f t="shared" si="353"/>
        <v>#DIV/0!</v>
      </c>
      <c r="AN247" s="48" t="e">
        <f t="shared" si="354"/>
        <v>#DIV/0!</v>
      </c>
      <c r="AO247" s="57" t="e">
        <f t="shared" si="355"/>
        <v>#DIV/0!</v>
      </c>
      <c r="AP247" s="48" t="e">
        <f t="shared" si="356"/>
        <v>#DIV/0!</v>
      </c>
      <c r="AQ247" s="45">
        <f t="shared" si="361"/>
        <v>1.9599639845400536</v>
      </c>
      <c r="AR247" s="46" t="e">
        <f t="shared" si="357"/>
        <v>#DIV/0!</v>
      </c>
      <c r="AS247" s="46" t="e">
        <f t="shared" si="358"/>
        <v>#DIV/0!</v>
      </c>
      <c r="AT247" s="58" t="e">
        <f t="shared" si="362"/>
        <v>#DIV/0!</v>
      </c>
      <c r="AU247" s="58" t="e">
        <f t="shared" si="362"/>
        <v>#DIV/0!</v>
      </c>
      <c r="AV247" s="22"/>
      <c r="AX247" s="59"/>
      <c r="AY247" s="59">
        <v>1</v>
      </c>
      <c r="AZ247" s="60"/>
      <c r="BA247" s="60"/>
      <c r="BC247" s="33"/>
      <c r="BD247" s="33"/>
      <c r="BE247" s="5"/>
      <c r="BF247" s="5"/>
      <c r="BG247" s="5"/>
      <c r="BH247" s="5"/>
      <c r="BI247" s="5"/>
      <c r="BJ247" s="5"/>
      <c r="BK247" s="5"/>
      <c r="BL247" s="5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</row>
    <row r="248" spans="1:75">
      <c r="B248" s="61">
        <f>COUNT(D242:D247)</f>
        <v>6</v>
      </c>
      <c r="C248" s="62">
        <f t="shared" ref="C248:H248" si="363">SUM(C242:C247)</f>
        <v>0</v>
      </c>
      <c r="D248" s="62">
        <f t="shared" si="363"/>
        <v>0</v>
      </c>
      <c r="E248" s="62">
        <f t="shared" si="363"/>
        <v>0</v>
      </c>
      <c r="F248" s="62">
        <f t="shared" si="363"/>
        <v>0</v>
      </c>
      <c r="G248" s="62">
        <f t="shared" si="363"/>
        <v>0</v>
      </c>
      <c r="H248" s="62">
        <f t="shared" si="363"/>
        <v>0</v>
      </c>
      <c r="I248" s="63"/>
      <c r="K248" s="64"/>
      <c r="L248" s="118"/>
      <c r="M248" s="66" t="e">
        <f>SUM(M242:M247)</f>
        <v>#DIV/0!</v>
      </c>
      <c r="N248" s="67"/>
      <c r="O248" s="68" t="e">
        <f>SUM(O242:O247)</f>
        <v>#DIV/0!</v>
      </c>
      <c r="P248" s="69" t="e">
        <f>O248/M248</f>
        <v>#DIV/0!</v>
      </c>
      <c r="Q248" s="538" t="e">
        <f>EXP(P248)</f>
        <v>#DIV/0!</v>
      </c>
      <c r="R248" s="538" t="e">
        <f t="shared" si="345"/>
        <v>#DIV/0!</v>
      </c>
      <c r="S248" s="539">
        <f t="shared" si="359"/>
        <v>1.9599639845400536</v>
      </c>
      <c r="T248" s="540" t="e">
        <f t="shared" si="346"/>
        <v>#DIV/0!</v>
      </c>
      <c r="U248" s="540" t="e">
        <f t="shared" si="347"/>
        <v>#DIV/0!</v>
      </c>
      <c r="V248" s="541" t="e">
        <f>EXP(T248)</f>
        <v>#DIV/0!</v>
      </c>
      <c r="W248" s="542" t="e">
        <f>EXP(U248)</f>
        <v>#DIV/0!</v>
      </c>
      <c r="X248" s="71"/>
      <c r="Y248" s="71"/>
      <c r="Z248" s="72"/>
      <c r="AA248" s="73" t="e">
        <f>SUM(AA242:AA247)</f>
        <v>#DIV/0!</v>
      </c>
      <c r="AB248" s="74">
        <f>SUM(AB242:AB247)</f>
        <v>6</v>
      </c>
      <c r="AC248" s="75" t="e">
        <f>AA248-(AB248-1)</f>
        <v>#DIV/0!</v>
      </c>
      <c r="AD248" s="66" t="e">
        <f>M248</f>
        <v>#DIV/0!</v>
      </c>
      <c r="AE248" s="66" t="e">
        <f>SUM(AE242:AE247)</f>
        <v>#DIV/0!</v>
      </c>
      <c r="AF248" s="76" t="e">
        <f>AE248/AD248</f>
        <v>#DIV/0!</v>
      </c>
      <c r="AG248" s="77" t="e">
        <f>AC248/(AD248-AF248)</f>
        <v>#DIV/0!</v>
      </c>
      <c r="AH248" s="77" t="e">
        <f>IF(AA248&lt;AB248-1,"0",AG248)</f>
        <v>#DIV/0!</v>
      </c>
      <c r="AI248" s="72"/>
      <c r="AJ248" s="66" t="e">
        <f>SUM(AJ242:AJ247)</f>
        <v>#DIV/0!</v>
      </c>
      <c r="AK248" s="78" t="e">
        <f>SUM(AK242:AK247)</f>
        <v>#DIV/0!</v>
      </c>
      <c r="AL248" s="75" t="e">
        <f>SUM(AL242:AL247)</f>
        <v>#DIV/0!</v>
      </c>
      <c r="AM248" s="75" t="e">
        <f t="shared" si="353"/>
        <v>#DIV/0!</v>
      </c>
      <c r="AN248" s="543" t="e">
        <f t="shared" si="354"/>
        <v>#DIV/0!</v>
      </c>
      <c r="AO248" s="79" t="e">
        <f t="shared" si="355"/>
        <v>#DIV/0!</v>
      </c>
      <c r="AP248" s="80" t="e">
        <f t="shared" si="356"/>
        <v>#DIV/0!</v>
      </c>
      <c r="AQ248" s="45">
        <f t="shared" si="361"/>
        <v>1.9599639845400536</v>
      </c>
      <c r="AR248" s="70" t="e">
        <f t="shared" si="357"/>
        <v>#DIV/0!</v>
      </c>
      <c r="AS248" s="70" t="e">
        <f t="shared" si="358"/>
        <v>#DIV/0!</v>
      </c>
      <c r="AT248" s="544" t="e">
        <f>EXP(AR248)</f>
        <v>#DIV/0!</v>
      </c>
      <c r="AU248" s="544" t="e">
        <f>EXP(AS248)</f>
        <v>#DIV/0!</v>
      </c>
      <c r="AV248" s="81"/>
      <c r="AW248" s="82"/>
      <c r="AX248" s="83" t="e">
        <f>AA248</f>
        <v>#DIV/0!</v>
      </c>
      <c r="AY248" s="61">
        <f>SUM(AY242:AY247)</f>
        <v>6</v>
      </c>
      <c r="AZ248" s="84" t="e">
        <f>(AX248-(AY248-1))/AX248</f>
        <v>#DIV/0!</v>
      </c>
      <c r="BA248" s="85" t="e">
        <f>IF(AA248&lt;AB248-1,"0%",AZ248)</f>
        <v>#DIV/0!</v>
      </c>
      <c r="BB248" s="82"/>
      <c r="BC248" s="68" t="e">
        <f>AX248/(AY248-1)</f>
        <v>#DIV/0!</v>
      </c>
      <c r="BD248" s="86" t="e">
        <f>LN(BC248)</f>
        <v>#DIV/0!</v>
      </c>
      <c r="BE248" s="68" t="e">
        <f>LN(AX248)</f>
        <v>#DIV/0!</v>
      </c>
      <c r="BF248" s="68">
        <f>LN(AY248-1)</f>
        <v>1.6094379124341003</v>
      </c>
      <c r="BG248" s="68" t="e">
        <f>SQRT(2*AX248)</f>
        <v>#DIV/0!</v>
      </c>
      <c r="BH248" s="68">
        <f>SQRT(2*AY248-3)</f>
        <v>3</v>
      </c>
      <c r="BI248" s="68">
        <f>2*(AY248-2)</f>
        <v>8</v>
      </c>
      <c r="BJ248" s="68">
        <f>3*(AY248-2)^2</f>
        <v>48</v>
      </c>
      <c r="BK248" s="68">
        <f>1/BI248</f>
        <v>0.125</v>
      </c>
      <c r="BL248" s="87">
        <f>1/BJ248</f>
        <v>2.0833333333333332E-2</v>
      </c>
      <c r="BM248" s="87">
        <f>SQRT(BK248*(1-BL248))</f>
        <v>0.34985115882805551</v>
      </c>
      <c r="BN248" s="88" t="e">
        <f>0.5*(BE248-BF248)/(BG248-BH248)</f>
        <v>#DIV/0!</v>
      </c>
      <c r="BO248" s="88" t="e">
        <f>IF(AA248&lt;=AB248,BM248,BN248)</f>
        <v>#DIV/0!</v>
      </c>
      <c r="BP248" s="75" t="e">
        <f>BD248-(1.96*BO248)</f>
        <v>#DIV/0!</v>
      </c>
      <c r="BQ248" s="75" t="e">
        <f>BD248+(1.96*BO248)</f>
        <v>#DIV/0!</v>
      </c>
      <c r="BR248" s="75"/>
      <c r="BS248" s="86" t="e">
        <f>EXP(BP248)</f>
        <v>#DIV/0!</v>
      </c>
      <c r="BT248" s="86" t="e">
        <f>EXP(BQ248)</f>
        <v>#DIV/0!</v>
      </c>
      <c r="BU248" s="89" t="e">
        <f>BA248</f>
        <v>#DIV/0!</v>
      </c>
      <c r="BV248" s="89" t="e">
        <f>(BS248-1)/BS248</f>
        <v>#DIV/0!</v>
      </c>
      <c r="BW248" s="89" t="e">
        <f>(BT248-1)/BT248</f>
        <v>#DIV/0!</v>
      </c>
    </row>
    <row r="249" spans="1:75" ht="13.5" thickBot="1">
      <c r="C249" s="90"/>
      <c r="D249" s="90"/>
      <c r="E249" s="90"/>
      <c r="F249" s="90"/>
      <c r="G249" s="90"/>
      <c r="H249" s="90"/>
      <c r="I249" s="91"/>
      <c r="R249" s="92"/>
      <c r="S249" s="92"/>
      <c r="T249" s="92"/>
      <c r="U249" s="92"/>
      <c r="V249" s="92"/>
      <c r="W249" s="92"/>
      <c r="X249" s="92"/>
      <c r="AB249" s="93"/>
      <c r="AC249" s="94"/>
      <c r="AD249" s="95"/>
      <c r="AE249" s="94"/>
      <c r="AF249" s="96"/>
      <c r="AG249" s="96"/>
      <c r="AH249" s="96"/>
      <c r="AI249" s="96"/>
      <c r="AT249" s="97"/>
      <c r="AU249" s="97"/>
      <c r="AV249" s="97"/>
      <c r="AX249" s="8" t="s">
        <v>85</v>
      </c>
      <c r="BG249" s="14"/>
      <c r="BN249" s="94" t="s">
        <v>86</v>
      </c>
      <c r="BT249" s="98" t="s">
        <v>87</v>
      </c>
      <c r="BU249" s="545" t="e">
        <f>BU248</f>
        <v>#DIV/0!</v>
      </c>
      <c r="BV249" s="545" t="e">
        <f>IF(BV248&lt;0,"0%",BV248)</f>
        <v>#DIV/0!</v>
      </c>
      <c r="BW249" s="546" t="e">
        <f>IF(BW248&lt;0,"0%",BW248)</f>
        <v>#DIV/0!</v>
      </c>
    </row>
    <row r="250" spans="1:75" ht="26.5" thickBot="1">
      <c r="B250" s="8"/>
      <c r="C250" s="99"/>
      <c r="D250" s="99"/>
      <c r="E250" s="99"/>
      <c r="F250" s="99"/>
      <c r="G250" s="99"/>
      <c r="H250" s="99"/>
      <c r="I250" s="100"/>
      <c r="J250" s="8"/>
      <c r="K250" s="8"/>
      <c r="R250" s="101"/>
      <c r="S250" s="101"/>
      <c r="T250" s="101"/>
      <c r="U250" s="101"/>
      <c r="V250" s="101"/>
      <c r="W250" s="101"/>
      <c r="X250" s="101"/>
      <c r="AF250" s="1"/>
      <c r="AI250" s="14"/>
      <c r="AJ250" s="102"/>
      <c r="AK250" s="102"/>
      <c r="AL250" s="103"/>
      <c r="AM250" s="104"/>
      <c r="AO250" s="105" t="s">
        <v>88</v>
      </c>
      <c r="AP250" s="106">
        <f>TINV((1-$H$1),(AB248-2))</f>
        <v>2.776445105197793</v>
      </c>
      <c r="AR250" s="547" t="s">
        <v>89</v>
      </c>
      <c r="AS250" s="107">
        <f>$H$1</f>
        <v>0.95</v>
      </c>
      <c r="AT250" s="548" t="e">
        <f>EXP(AM248-AP250*SQRT((1/AD248)+AH248))</f>
        <v>#DIV/0!</v>
      </c>
      <c r="AU250" s="548" t="e">
        <f>EXP(AM248+AP250*SQRT((1/AD248)+AH248))</f>
        <v>#DIV/0!</v>
      </c>
      <c r="AV250" s="22"/>
      <c r="AX250" s="108" t="e">
        <f>_xlfn.CHISQ.DIST.RT(AX248,AY248-1)</f>
        <v>#DIV/0!</v>
      </c>
      <c r="AY250" s="109" t="e">
        <f>IF(AX250&lt;0.05,"heterogeneidad","homogeneidad")</f>
        <v>#DIV/0!</v>
      </c>
      <c r="BF250" s="110"/>
      <c r="BG250" s="14"/>
      <c r="BH250" s="14"/>
      <c r="BJ250" s="49"/>
      <c r="BL250" s="14"/>
      <c r="BM250" s="111"/>
      <c r="BQ250" s="14"/>
    </row>
    <row r="251" spans="1:75" ht="14.5">
      <c r="B251" s="8"/>
      <c r="C251" s="99"/>
      <c r="D251" s="99"/>
      <c r="E251" s="99"/>
      <c r="F251" s="99"/>
      <c r="G251" s="99"/>
      <c r="H251" s="99"/>
      <c r="I251" s="100"/>
      <c r="J251" s="8"/>
      <c r="K251" s="8"/>
      <c r="R251" s="101"/>
      <c r="S251" s="101"/>
      <c r="T251" s="101"/>
      <c r="U251" s="101"/>
      <c r="V251" s="101"/>
      <c r="W251" s="101"/>
      <c r="X251" s="101"/>
      <c r="AF251" s="1"/>
      <c r="AI251" s="14"/>
      <c r="AJ251" s="102"/>
      <c r="AK251" s="102"/>
      <c r="AL251" s="103"/>
      <c r="AM251" s="104"/>
      <c r="AN251" s="112"/>
      <c r="AO251" s="113"/>
      <c r="AP251" s="18"/>
      <c r="AS251" s="114"/>
      <c r="AT251" s="22"/>
      <c r="AU251" s="22"/>
      <c r="AV251" s="22"/>
      <c r="BF251" s="110"/>
      <c r="BG251" s="14"/>
      <c r="BH251" s="14"/>
      <c r="BJ251" s="49"/>
      <c r="BL251" s="14"/>
      <c r="BM251" s="115"/>
      <c r="BQ251" s="14"/>
    </row>
    <row r="252" spans="1:75">
      <c r="C252" s="90"/>
      <c r="D252" s="90"/>
      <c r="E252" s="90"/>
      <c r="F252" s="90"/>
      <c r="G252" s="90"/>
      <c r="H252" s="90"/>
      <c r="I252" s="91"/>
      <c r="J252" s="550" t="s">
        <v>5</v>
      </c>
      <c r="K252" s="551"/>
      <c r="L252" s="551"/>
      <c r="M252" s="551"/>
      <c r="N252" s="551"/>
      <c r="O252" s="551"/>
      <c r="P252" s="551"/>
      <c r="Q252" s="551"/>
      <c r="R252" s="551"/>
      <c r="S252" s="551"/>
      <c r="T252" s="551"/>
      <c r="U252" s="551"/>
      <c r="V252" s="551"/>
      <c r="W252" s="552"/>
      <c r="X252" s="15"/>
      <c r="Y252" s="550" t="s">
        <v>6</v>
      </c>
      <c r="Z252" s="551"/>
      <c r="AA252" s="551"/>
      <c r="AB252" s="551"/>
      <c r="AC252" s="551"/>
      <c r="AD252" s="551"/>
      <c r="AE252" s="551"/>
      <c r="AF252" s="551"/>
      <c r="AG252" s="551"/>
      <c r="AH252" s="551"/>
      <c r="AI252" s="551"/>
      <c r="AJ252" s="551"/>
      <c r="AK252" s="551"/>
      <c r="AL252" s="551"/>
      <c r="AM252" s="551"/>
      <c r="AN252" s="551"/>
      <c r="AO252" s="551"/>
      <c r="AP252" s="551"/>
      <c r="AQ252" s="551"/>
      <c r="AR252" s="551"/>
      <c r="AS252" s="551"/>
      <c r="AT252" s="551"/>
      <c r="AU252" s="552"/>
      <c r="AV252" s="15"/>
      <c r="AW252" s="550" t="s">
        <v>7</v>
      </c>
      <c r="AX252" s="551"/>
      <c r="AY252" s="551"/>
      <c r="AZ252" s="551"/>
      <c r="BA252" s="551"/>
      <c r="BB252" s="551"/>
      <c r="BC252" s="551"/>
      <c r="BD252" s="551"/>
      <c r="BE252" s="551"/>
      <c r="BF252" s="551"/>
      <c r="BG252" s="551"/>
      <c r="BH252" s="551"/>
      <c r="BI252" s="551"/>
      <c r="BJ252" s="551"/>
      <c r="BK252" s="551"/>
      <c r="BL252" s="551"/>
      <c r="BM252" s="551"/>
      <c r="BN252" s="551"/>
      <c r="BO252" s="551"/>
      <c r="BP252" s="551"/>
      <c r="BQ252" s="551"/>
      <c r="BR252" s="551"/>
      <c r="BS252" s="551"/>
      <c r="BT252" s="551"/>
      <c r="BU252" s="551"/>
      <c r="BV252" s="551"/>
      <c r="BW252" s="552"/>
    </row>
    <row r="253" spans="1:75">
      <c r="A253" s="119"/>
      <c r="B253" s="17" t="s">
        <v>8</v>
      </c>
      <c r="C253" s="549" t="s">
        <v>9</v>
      </c>
      <c r="D253" s="549"/>
      <c r="E253" s="549"/>
      <c r="F253" s="549" t="s">
        <v>10</v>
      </c>
      <c r="G253" s="549"/>
      <c r="H253" s="549"/>
      <c r="I253" s="18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</row>
    <row r="254" spans="1:75" ht="60">
      <c r="B254" s="20"/>
      <c r="C254" s="21" t="s">
        <v>11</v>
      </c>
      <c r="D254" s="21" t="s">
        <v>12</v>
      </c>
      <c r="E254" s="21" t="s">
        <v>13</v>
      </c>
      <c r="F254" s="21" t="s">
        <v>11</v>
      </c>
      <c r="G254" s="21" t="s">
        <v>12</v>
      </c>
      <c r="H254" s="21" t="s">
        <v>13</v>
      </c>
      <c r="I254" s="22"/>
      <c r="K254" s="23" t="s">
        <v>14</v>
      </c>
      <c r="L254" s="23" t="s">
        <v>15</v>
      </c>
      <c r="M254" s="23" t="s">
        <v>16</v>
      </c>
      <c r="N254" s="24" t="s">
        <v>17</v>
      </c>
      <c r="O254" s="24" t="s">
        <v>18</v>
      </c>
      <c r="P254" s="24" t="s">
        <v>19</v>
      </c>
      <c r="Q254" s="536" t="s">
        <v>20</v>
      </c>
      <c r="R254" s="536" t="s">
        <v>21</v>
      </c>
      <c r="S254" s="537" t="s">
        <v>3</v>
      </c>
      <c r="T254" s="536" t="s">
        <v>22</v>
      </c>
      <c r="U254" s="536" t="s">
        <v>23</v>
      </c>
      <c r="V254" s="536" t="s">
        <v>24</v>
      </c>
      <c r="W254" s="536" t="s">
        <v>24</v>
      </c>
      <c r="X254" s="25"/>
      <c r="Y254" s="26"/>
      <c r="Z254" s="27" t="s">
        <v>25</v>
      </c>
      <c r="AA254" s="24" t="s">
        <v>26</v>
      </c>
      <c r="AB254" s="6" t="s">
        <v>27</v>
      </c>
      <c r="AC254" s="6" t="s">
        <v>28</v>
      </c>
      <c r="AD254" s="6" t="s">
        <v>29</v>
      </c>
      <c r="AE254" s="24" t="s">
        <v>30</v>
      </c>
      <c r="AF254" s="24" t="s">
        <v>31</v>
      </c>
      <c r="AG254" s="28" t="s">
        <v>32</v>
      </c>
      <c r="AH254" s="28" t="s">
        <v>33</v>
      </c>
      <c r="AI254" s="6" t="s">
        <v>34</v>
      </c>
      <c r="AJ254" s="24" t="s">
        <v>35</v>
      </c>
      <c r="AK254" s="24" t="s">
        <v>36</v>
      </c>
      <c r="AL254" s="24" t="s">
        <v>37</v>
      </c>
      <c r="AM254" s="6" t="s">
        <v>38</v>
      </c>
      <c r="AN254" s="537" t="s">
        <v>39</v>
      </c>
      <c r="AO254" s="24" t="s">
        <v>40</v>
      </c>
      <c r="AP254" s="24" t="s">
        <v>41</v>
      </c>
      <c r="AQ254" s="6" t="s">
        <v>3</v>
      </c>
      <c r="AR254" s="24" t="s">
        <v>42</v>
      </c>
      <c r="AS254" s="24" t="s">
        <v>43</v>
      </c>
      <c r="AT254" s="536" t="s">
        <v>24</v>
      </c>
      <c r="AU254" s="536" t="s">
        <v>24</v>
      </c>
      <c r="AV254" s="25"/>
      <c r="AX254" s="29" t="s">
        <v>44</v>
      </c>
      <c r="AY254" s="29" t="s">
        <v>27</v>
      </c>
      <c r="AZ254" s="30" t="s">
        <v>90</v>
      </c>
      <c r="BA254" s="31" t="s">
        <v>91</v>
      </c>
      <c r="BC254" s="6" t="s">
        <v>92</v>
      </c>
      <c r="BD254" s="6" t="s">
        <v>93</v>
      </c>
      <c r="BE254" s="6" t="s">
        <v>49</v>
      </c>
      <c r="BF254" s="6" t="s">
        <v>50</v>
      </c>
      <c r="BG254" s="6" t="s">
        <v>51</v>
      </c>
      <c r="BH254" s="6" t="s">
        <v>52</v>
      </c>
      <c r="BI254" s="6" t="s">
        <v>53</v>
      </c>
      <c r="BJ254" s="6" t="s">
        <v>94</v>
      </c>
      <c r="BK254" s="6" t="s">
        <v>55</v>
      </c>
      <c r="BL254" s="6" t="s">
        <v>56</v>
      </c>
      <c r="BM254" s="32" t="s">
        <v>95</v>
      </c>
      <c r="BN254" s="32" t="s">
        <v>96</v>
      </c>
      <c r="BO254" s="32" t="s">
        <v>97</v>
      </c>
      <c r="BP254" s="32" t="s">
        <v>98</v>
      </c>
      <c r="BQ254" s="32" t="s">
        <v>99</v>
      </c>
      <c r="BR254" s="33"/>
      <c r="BS254" s="24" t="s">
        <v>100</v>
      </c>
      <c r="BT254" s="24" t="s">
        <v>101</v>
      </c>
      <c r="BU254" s="536" t="s">
        <v>102</v>
      </c>
      <c r="BV254" s="536" t="s">
        <v>103</v>
      </c>
      <c r="BW254" s="536" t="s">
        <v>104</v>
      </c>
    </row>
    <row r="255" spans="1:75">
      <c r="B255" s="34" t="s">
        <v>67</v>
      </c>
      <c r="C255" s="35"/>
      <c r="D255" s="36">
        <f>E255-C255</f>
        <v>0</v>
      </c>
      <c r="E255" s="37"/>
      <c r="F255" s="35"/>
      <c r="G255" s="36">
        <f>H255-F255</f>
        <v>0</v>
      </c>
      <c r="H255" s="37"/>
      <c r="I255" s="38"/>
      <c r="K255" s="39" t="e">
        <f>(C255/E255)/(F255/H255)</f>
        <v>#DIV/0!</v>
      </c>
      <c r="L255" s="40" t="e">
        <f>(D255/(C255*E255)+(G255/(F255*H255)))</f>
        <v>#DIV/0!</v>
      </c>
      <c r="M255" s="41" t="e">
        <f>1/L255</f>
        <v>#DIV/0!</v>
      </c>
      <c r="N255" s="42" t="e">
        <f>LN(K255)</f>
        <v>#DIV/0!</v>
      </c>
      <c r="O255" s="42" t="e">
        <f>M255*N255</f>
        <v>#DIV/0!</v>
      </c>
      <c r="P255" s="42" t="e">
        <f>LN(K255)</f>
        <v>#DIV/0!</v>
      </c>
      <c r="Q255" s="116" t="e">
        <f>K255</f>
        <v>#DIV/0!</v>
      </c>
      <c r="R255" s="44" t="e">
        <f t="shared" ref="R255:R260" si="364">SQRT(1/M255)</f>
        <v>#DIV/0!</v>
      </c>
      <c r="S255" s="45">
        <f t="shared" ref="S255:S260" si="365">$H$2</f>
        <v>1.9599639845400536</v>
      </c>
      <c r="T255" s="46" t="e">
        <f t="shared" ref="T255:T260" si="366">P255-(R255*S255)</f>
        <v>#DIV/0!</v>
      </c>
      <c r="U255" s="46" t="e">
        <f t="shared" ref="U255:U260" si="367">P255+(R255*S255)</f>
        <v>#DIV/0!</v>
      </c>
      <c r="V255" s="47" t="e">
        <f>EXP(T255)</f>
        <v>#DIV/0!</v>
      </c>
      <c r="W255" s="48" t="e">
        <f>EXP(U255)</f>
        <v>#DIV/0!</v>
      </c>
      <c r="X255" s="49"/>
      <c r="Z255" s="50" t="e">
        <f>(N255-P260)^2</f>
        <v>#DIV/0!</v>
      </c>
      <c r="AA255" s="51" t="e">
        <f>M255*Z255</f>
        <v>#DIV/0!</v>
      </c>
      <c r="AB255" s="5">
        <v>1</v>
      </c>
      <c r="AC255" s="33"/>
      <c r="AD255" s="33"/>
      <c r="AE255" s="41" t="e">
        <f>M255^2</f>
        <v>#DIV/0!</v>
      </c>
      <c r="AF255" s="52"/>
      <c r="AG255" s="53" t="e">
        <f>AG260</f>
        <v>#DIV/0!</v>
      </c>
      <c r="AH255" s="53" t="e">
        <f>AH260</f>
        <v>#DIV/0!</v>
      </c>
      <c r="AI255" s="51" t="e">
        <f>1/M255</f>
        <v>#DIV/0!</v>
      </c>
      <c r="AJ255" s="54" t="e">
        <f>1/(AH255+AI255)</f>
        <v>#DIV/0!</v>
      </c>
      <c r="AK255" s="55" t="e">
        <f>AJ255/AJ260</f>
        <v>#DIV/0!</v>
      </c>
      <c r="AL255" s="56" t="e">
        <f>AJ255*N255</f>
        <v>#DIV/0!</v>
      </c>
      <c r="AM255" s="56" t="e">
        <f t="shared" ref="AM255:AM260" si="368">AL255/AJ255</f>
        <v>#DIV/0!</v>
      </c>
      <c r="AN255" s="48" t="e">
        <f t="shared" ref="AN255:AN260" si="369">EXP(AM255)</f>
        <v>#DIV/0!</v>
      </c>
      <c r="AO255" s="57" t="e">
        <f t="shared" ref="AO255:AO260" si="370">1/AJ255</f>
        <v>#DIV/0!</v>
      </c>
      <c r="AP255" s="48" t="e">
        <f t="shared" ref="AP255:AP260" si="371">SQRT(AO255)</f>
        <v>#DIV/0!</v>
      </c>
      <c r="AQ255" s="45">
        <f t="shared" ref="AQ255:AQ260" si="372">$H$2</f>
        <v>1.9599639845400536</v>
      </c>
      <c r="AR255" s="46" t="e">
        <f t="shared" ref="AR255:AR260" si="373">AM255-(AQ255*AP255)</f>
        <v>#DIV/0!</v>
      </c>
      <c r="AS255" s="46" t="e">
        <f t="shared" ref="AS255:AS260" si="374">AM255+(1.96*AP255)</f>
        <v>#DIV/0!</v>
      </c>
      <c r="AT255" s="58" t="e">
        <f>EXP(AR255)</f>
        <v>#DIV/0!</v>
      </c>
      <c r="AU255" s="58" t="e">
        <f>EXP(AS255)</f>
        <v>#DIV/0!</v>
      </c>
      <c r="AV255" s="22"/>
      <c r="AX255" s="59"/>
      <c r="AY255" s="59">
        <v>1</v>
      </c>
      <c r="AZ255" s="60"/>
      <c r="BA255" s="60"/>
      <c r="BC255" s="33"/>
      <c r="BD255" s="33"/>
      <c r="BE255" s="5"/>
      <c r="BF255" s="5"/>
      <c r="BG255" s="5"/>
      <c r="BH255" s="5"/>
      <c r="BI255" s="5"/>
      <c r="BJ255" s="5"/>
      <c r="BK255" s="5"/>
      <c r="BL255" s="5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</row>
    <row r="256" spans="1:75">
      <c r="B256" s="34" t="s">
        <v>68</v>
      </c>
      <c r="C256" s="35"/>
      <c r="D256" s="36">
        <f>E256-C256</f>
        <v>0</v>
      </c>
      <c r="E256" s="37"/>
      <c r="F256" s="35"/>
      <c r="G256" s="36">
        <f>H256-F256</f>
        <v>0</v>
      </c>
      <c r="H256" s="37"/>
      <c r="I256" s="38"/>
      <c r="K256" s="39" t="e">
        <f>(C256/E256)/(F256/H256)</f>
        <v>#DIV/0!</v>
      </c>
      <c r="L256" s="40" t="e">
        <f>(D256/(C256*E256)+(G256/(F256*H256)))</f>
        <v>#DIV/0!</v>
      </c>
      <c r="M256" s="41" t="e">
        <f>1/L256</f>
        <v>#DIV/0!</v>
      </c>
      <c r="N256" s="42" t="e">
        <f>LN(K256)</f>
        <v>#DIV/0!</v>
      </c>
      <c r="O256" s="42" t="e">
        <f>M256*N256</f>
        <v>#DIV/0!</v>
      </c>
      <c r="P256" s="42" t="e">
        <f>LN(K256)</f>
        <v>#DIV/0!</v>
      </c>
      <c r="Q256" s="116" t="e">
        <f>K256</f>
        <v>#DIV/0!</v>
      </c>
      <c r="R256" s="44" t="e">
        <f t="shared" si="364"/>
        <v>#DIV/0!</v>
      </c>
      <c r="S256" s="45">
        <f t="shared" si="365"/>
        <v>1.9599639845400536</v>
      </c>
      <c r="T256" s="46" t="e">
        <f t="shared" si="366"/>
        <v>#DIV/0!</v>
      </c>
      <c r="U256" s="46" t="e">
        <f t="shared" si="367"/>
        <v>#DIV/0!</v>
      </c>
      <c r="V256" s="47" t="e">
        <f t="shared" ref="V256:W259" si="375">EXP(T256)</f>
        <v>#DIV/0!</v>
      </c>
      <c r="W256" s="48" t="e">
        <f t="shared" si="375"/>
        <v>#DIV/0!</v>
      </c>
      <c r="X256" s="49"/>
      <c r="Z256" s="50" t="e">
        <f>(N256-P260)^2</f>
        <v>#DIV/0!</v>
      </c>
      <c r="AA256" s="51" t="e">
        <f>M256*Z256</f>
        <v>#DIV/0!</v>
      </c>
      <c r="AB256" s="5">
        <v>1</v>
      </c>
      <c r="AC256" s="33"/>
      <c r="AD256" s="33"/>
      <c r="AE256" s="41" t="e">
        <f>M256^2</f>
        <v>#DIV/0!</v>
      </c>
      <c r="AF256" s="52"/>
      <c r="AG256" s="53" t="e">
        <f>AG260</f>
        <v>#DIV/0!</v>
      </c>
      <c r="AH256" s="53" t="e">
        <f>AH260</f>
        <v>#DIV/0!</v>
      </c>
      <c r="AI256" s="51" t="e">
        <f>1/M256</f>
        <v>#DIV/0!</v>
      </c>
      <c r="AJ256" s="54" t="e">
        <f>1/(AH256+AI256)</f>
        <v>#DIV/0!</v>
      </c>
      <c r="AK256" s="55" t="e">
        <f>AJ256/AJ260</f>
        <v>#DIV/0!</v>
      </c>
      <c r="AL256" s="56" t="e">
        <f>AJ256*N256</f>
        <v>#DIV/0!</v>
      </c>
      <c r="AM256" s="56" t="e">
        <f t="shared" si="368"/>
        <v>#DIV/0!</v>
      </c>
      <c r="AN256" s="48" t="e">
        <f t="shared" si="369"/>
        <v>#DIV/0!</v>
      </c>
      <c r="AO256" s="57" t="e">
        <f t="shared" si="370"/>
        <v>#DIV/0!</v>
      </c>
      <c r="AP256" s="48" t="e">
        <f t="shared" si="371"/>
        <v>#DIV/0!</v>
      </c>
      <c r="AQ256" s="45">
        <f t="shared" si="372"/>
        <v>1.9599639845400536</v>
      </c>
      <c r="AR256" s="46" t="e">
        <f t="shared" si="373"/>
        <v>#DIV/0!</v>
      </c>
      <c r="AS256" s="46" t="e">
        <f t="shared" si="374"/>
        <v>#DIV/0!</v>
      </c>
      <c r="AT256" s="58" t="e">
        <f t="shared" ref="AT256:AU259" si="376">EXP(AR256)</f>
        <v>#DIV/0!</v>
      </c>
      <c r="AU256" s="58" t="e">
        <f t="shared" si="376"/>
        <v>#DIV/0!</v>
      </c>
      <c r="AV256" s="22"/>
      <c r="AX256" s="59"/>
      <c r="AY256" s="59">
        <v>1</v>
      </c>
      <c r="AZ256" s="60"/>
      <c r="BA256" s="60"/>
      <c r="BC256" s="33"/>
      <c r="BD256" s="33"/>
      <c r="BE256" s="5"/>
      <c r="BF256" s="5"/>
      <c r="BG256" s="5"/>
      <c r="BH256" s="5"/>
      <c r="BI256" s="5"/>
      <c r="BJ256" s="5"/>
      <c r="BK256" s="5"/>
      <c r="BL256" s="5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</row>
    <row r="257" spans="1:75">
      <c r="B257" s="34" t="s">
        <v>69</v>
      </c>
      <c r="C257" s="35"/>
      <c r="D257" s="36">
        <f>E257-C257</f>
        <v>0</v>
      </c>
      <c r="E257" s="37"/>
      <c r="F257" s="35"/>
      <c r="G257" s="36">
        <f>H257-F257</f>
        <v>0</v>
      </c>
      <c r="H257" s="37"/>
      <c r="I257" s="38"/>
      <c r="K257" s="39" t="e">
        <f>(C257/E257)/(F257/H257)</f>
        <v>#DIV/0!</v>
      </c>
      <c r="L257" s="40" t="e">
        <f>(D257/(C257*E257)+(G257/(F257*H257)))</f>
        <v>#DIV/0!</v>
      </c>
      <c r="M257" s="41" t="e">
        <f>1/L257</f>
        <v>#DIV/0!</v>
      </c>
      <c r="N257" s="42" t="e">
        <f>LN(K257)</f>
        <v>#DIV/0!</v>
      </c>
      <c r="O257" s="42" t="e">
        <f>M257*N257</f>
        <v>#DIV/0!</v>
      </c>
      <c r="P257" s="42" t="e">
        <f>LN(K257)</f>
        <v>#DIV/0!</v>
      </c>
      <c r="Q257" s="116" t="e">
        <f>K257</f>
        <v>#DIV/0!</v>
      </c>
      <c r="R257" s="44" t="e">
        <f t="shared" si="364"/>
        <v>#DIV/0!</v>
      </c>
      <c r="S257" s="45">
        <f t="shared" si="365"/>
        <v>1.9599639845400536</v>
      </c>
      <c r="T257" s="46" t="e">
        <f t="shared" si="366"/>
        <v>#DIV/0!</v>
      </c>
      <c r="U257" s="46" t="e">
        <f t="shared" si="367"/>
        <v>#DIV/0!</v>
      </c>
      <c r="V257" s="47" t="e">
        <f t="shared" si="375"/>
        <v>#DIV/0!</v>
      </c>
      <c r="W257" s="48" t="e">
        <f t="shared" si="375"/>
        <v>#DIV/0!</v>
      </c>
      <c r="X257" s="49"/>
      <c r="Z257" s="50" t="e">
        <f>(N257-P260)^2</f>
        <v>#DIV/0!</v>
      </c>
      <c r="AA257" s="51" t="e">
        <f>M257*Z257</f>
        <v>#DIV/0!</v>
      </c>
      <c r="AB257" s="5">
        <v>1</v>
      </c>
      <c r="AC257" s="33"/>
      <c r="AD257" s="33"/>
      <c r="AE257" s="41" t="e">
        <f>M257^2</f>
        <v>#DIV/0!</v>
      </c>
      <c r="AF257" s="52"/>
      <c r="AG257" s="53" t="e">
        <f>AG260</f>
        <v>#DIV/0!</v>
      </c>
      <c r="AH257" s="53" t="e">
        <f>AH260</f>
        <v>#DIV/0!</v>
      </c>
      <c r="AI257" s="51" t="e">
        <f>1/M257</f>
        <v>#DIV/0!</v>
      </c>
      <c r="AJ257" s="54" t="e">
        <f>1/(AH257+AI257)</f>
        <v>#DIV/0!</v>
      </c>
      <c r="AK257" s="55" t="e">
        <f>AJ257/AJ260</f>
        <v>#DIV/0!</v>
      </c>
      <c r="AL257" s="56" t="e">
        <f>AJ257*N257</f>
        <v>#DIV/0!</v>
      </c>
      <c r="AM257" s="56" t="e">
        <f t="shared" si="368"/>
        <v>#DIV/0!</v>
      </c>
      <c r="AN257" s="48" t="e">
        <f t="shared" si="369"/>
        <v>#DIV/0!</v>
      </c>
      <c r="AO257" s="57" t="e">
        <f t="shared" si="370"/>
        <v>#DIV/0!</v>
      </c>
      <c r="AP257" s="48" t="e">
        <f t="shared" si="371"/>
        <v>#DIV/0!</v>
      </c>
      <c r="AQ257" s="45">
        <f t="shared" si="372"/>
        <v>1.9599639845400536</v>
      </c>
      <c r="AR257" s="46" t="e">
        <f t="shared" si="373"/>
        <v>#DIV/0!</v>
      </c>
      <c r="AS257" s="46" t="e">
        <f t="shared" si="374"/>
        <v>#DIV/0!</v>
      </c>
      <c r="AT257" s="58" t="e">
        <f t="shared" si="376"/>
        <v>#DIV/0!</v>
      </c>
      <c r="AU257" s="58" t="e">
        <f t="shared" si="376"/>
        <v>#DIV/0!</v>
      </c>
      <c r="AV257" s="22"/>
      <c r="AX257" s="59"/>
      <c r="AY257" s="59">
        <v>1</v>
      </c>
      <c r="AZ257" s="60"/>
      <c r="BA257" s="60"/>
      <c r="BC257" s="33"/>
      <c r="BD257" s="33"/>
      <c r="BE257" s="5"/>
      <c r="BF257" s="5"/>
      <c r="BG257" s="5"/>
      <c r="BH257" s="5"/>
      <c r="BI257" s="5"/>
      <c r="BJ257" s="5"/>
      <c r="BK257" s="5"/>
      <c r="BL257" s="5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</row>
    <row r="258" spans="1:75">
      <c r="B258" s="34" t="s">
        <v>70</v>
      </c>
      <c r="C258" s="35"/>
      <c r="D258" s="36">
        <f>E258-C258</f>
        <v>0</v>
      </c>
      <c r="E258" s="37"/>
      <c r="F258" s="35"/>
      <c r="G258" s="36">
        <f>H258-F258</f>
        <v>0</v>
      </c>
      <c r="H258" s="37"/>
      <c r="I258" s="38"/>
      <c r="K258" s="39" t="e">
        <f>(C258/E258)/(F258/H258)</f>
        <v>#DIV/0!</v>
      </c>
      <c r="L258" s="40" t="e">
        <f>(D258/(C258*E258)+(G258/(F258*H258)))</f>
        <v>#DIV/0!</v>
      </c>
      <c r="M258" s="41" t="e">
        <f>1/L258</f>
        <v>#DIV/0!</v>
      </c>
      <c r="N258" s="42" t="e">
        <f>LN(K258)</f>
        <v>#DIV/0!</v>
      </c>
      <c r="O258" s="42" t="e">
        <f>M258*N258</f>
        <v>#DIV/0!</v>
      </c>
      <c r="P258" s="42" t="e">
        <f>LN(K258)</f>
        <v>#DIV/0!</v>
      </c>
      <c r="Q258" s="116" t="e">
        <f>K258</f>
        <v>#DIV/0!</v>
      </c>
      <c r="R258" s="44" t="e">
        <f t="shared" si="364"/>
        <v>#DIV/0!</v>
      </c>
      <c r="S258" s="45">
        <f t="shared" si="365"/>
        <v>1.9599639845400536</v>
      </c>
      <c r="T258" s="46" t="e">
        <f t="shared" si="366"/>
        <v>#DIV/0!</v>
      </c>
      <c r="U258" s="46" t="e">
        <f t="shared" si="367"/>
        <v>#DIV/0!</v>
      </c>
      <c r="V258" s="47" t="e">
        <f t="shared" si="375"/>
        <v>#DIV/0!</v>
      </c>
      <c r="W258" s="48" t="e">
        <f t="shared" si="375"/>
        <v>#DIV/0!</v>
      </c>
      <c r="X258" s="49"/>
      <c r="Z258" s="50" t="e">
        <f>(N258-P260)^2</f>
        <v>#DIV/0!</v>
      </c>
      <c r="AA258" s="51" t="e">
        <f>M258*Z258</f>
        <v>#DIV/0!</v>
      </c>
      <c r="AB258" s="5">
        <v>1</v>
      </c>
      <c r="AC258" s="33"/>
      <c r="AD258" s="33"/>
      <c r="AE258" s="41" t="e">
        <f>M258^2</f>
        <v>#DIV/0!</v>
      </c>
      <c r="AF258" s="52"/>
      <c r="AG258" s="53" t="e">
        <f>AG260</f>
        <v>#DIV/0!</v>
      </c>
      <c r="AH258" s="53" t="e">
        <f>AH260</f>
        <v>#DIV/0!</v>
      </c>
      <c r="AI258" s="51" t="e">
        <f>1/M258</f>
        <v>#DIV/0!</v>
      </c>
      <c r="AJ258" s="54" t="e">
        <f>1/(AH258+AI258)</f>
        <v>#DIV/0!</v>
      </c>
      <c r="AK258" s="55" t="e">
        <f>AJ258/AJ260</f>
        <v>#DIV/0!</v>
      </c>
      <c r="AL258" s="56" t="e">
        <f>AJ258*N258</f>
        <v>#DIV/0!</v>
      </c>
      <c r="AM258" s="56" t="e">
        <f t="shared" si="368"/>
        <v>#DIV/0!</v>
      </c>
      <c r="AN258" s="48" t="e">
        <f t="shared" si="369"/>
        <v>#DIV/0!</v>
      </c>
      <c r="AO258" s="57" t="e">
        <f t="shared" si="370"/>
        <v>#DIV/0!</v>
      </c>
      <c r="AP258" s="48" t="e">
        <f t="shared" si="371"/>
        <v>#DIV/0!</v>
      </c>
      <c r="AQ258" s="45">
        <f t="shared" si="372"/>
        <v>1.9599639845400536</v>
      </c>
      <c r="AR258" s="46" t="e">
        <f t="shared" si="373"/>
        <v>#DIV/0!</v>
      </c>
      <c r="AS258" s="46" t="e">
        <f t="shared" si="374"/>
        <v>#DIV/0!</v>
      </c>
      <c r="AT258" s="58" t="e">
        <f t="shared" si="376"/>
        <v>#DIV/0!</v>
      </c>
      <c r="AU258" s="58" t="e">
        <f t="shared" si="376"/>
        <v>#DIV/0!</v>
      </c>
      <c r="AV258" s="22"/>
      <c r="AX258" s="59"/>
      <c r="AY258" s="59">
        <v>1</v>
      </c>
      <c r="AZ258" s="60"/>
      <c r="BA258" s="60"/>
      <c r="BC258" s="33"/>
      <c r="BD258" s="33"/>
      <c r="BE258" s="5"/>
      <c r="BF258" s="5"/>
      <c r="BG258" s="5"/>
      <c r="BH258" s="5"/>
      <c r="BI258" s="5"/>
      <c r="BJ258" s="5"/>
      <c r="BK258" s="5"/>
      <c r="BL258" s="5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</row>
    <row r="259" spans="1:75">
      <c r="B259" s="34" t="s">
        <v>71</v>
      </c>
      <c r="C259" s="35"/>
      <c r="D259" s="36">
        <f>E259-C259</f>
        <v>0</v>
      </c>
      <c r="E259" s="37"/>
      <c r="F259" s="35"/>
      <c r="G259" s="36">
        <f>H259-F259</f>
        <v>0</v>
      </c>
      <c r="H259" s="37"/>
      <c r="I259" s="38"/>
      <c r="K259" s="39" t="e">
        <f>(C259/E259)/(F259/H259)</f>
        <v>#DIV/0!</v>
      </c>
      <c r="L259" s="40" t="e">
        <f>(D259/(C259*E259)+(G259/(F259*H259)))</f>
        <v>#DIV/0!</v>
      </c>
      <c r="M259" s="41" t="e">
        <f>1/L259</f>
        <v>#DIV/0!</v>
      </c>
      <c r="N259" s="42" t="e">
        <f>LN(K259)</f>
        <v>#DIV/0!</v>
      </c>
      <c r="O259" s="42" t="e">
        <f>M259*N259</f>
        <v>#DIV/0!</v>
      </c>
      <c r="P259" s="42" t="e">
        <f>LN(K259)</f>
        <v>#DIV/0!</v>
      </c>
      <c r="Q259" s="116" t="e">
        <f>K259</f>
        <v>#DIV/0!</v>
      </c>
      <c r="R259" s="44" t="e">
        <f t="shared" si="364"/>
        <v>#DIV/0!</v>
      </c>
      <c r="S259" s="45">
        <f t="shared" si="365"/>
        <v>1.9599639845400536</v>
      </c>
      <c r="T259" s="46" t="e">
        <f t="shared" si="366"/>
        <v>#DIV/0!</v>
      </c>
      <c r="U259" s="46" t="e">
        <f t="shared" si="367"/>
        <v>#DIV/0!</v>
      </c>
      <c r="V259" s="47" t="e">
        <f t="shared" si="375"/>
        <v>#DIV/0!</v>
      </c>
      <c r="W259" s="48" t="e">
        <f t="shared" si="375"/>
        <v>#DIV/0!</v>
      </c>
      <c r="X259" s="49"/>
      <c r="Z259" s="50" t="e">
        <f>(N259-P260)^2</f>
        <v>#DIV/0!</v>
      </c>
      <c r="AA259" s="51" t="e">
        <f>M259*Z259</f>
        <v>#DIV/0!</v>
      </c>
      <c r="AB259" s="5">
        <v>1</v>
      </c>
      <c r="AC259" s="33"/>
      <c r="AD259" s="33"/>
      <c r="AE259" s="41" t="e">
        <f>M259^2</f>
        <v>#DIV/0!</v>
      </c>
      <c r="AF259" s="52"/>
      <c r="AG259" s="53" t="e">
        <f>AG260</f>
        <v>#DIV/0!</v>
      </c>
      <c r="AH259" s="53" t="e">
        <f>AH260</f>
        <v>#DIV/0!</v>
      </c>
      <c r="AI259" s="51" t="e">
        <f>1/M259</f>
        <v>#DIV/0!</v>
      </c>
      <c r="AJ259" s="54" t="e">
        <f>1/(AH259+AI259)</f>
        <v>#DIV/0!</v>
      </c>
      <c r="AK259" s="55" t="e">
        <f>AJ259/AJ260</f>
        <v>#DIV/0!</v>
      </c>
      <c r="AL259" s="56" t="e">
        <f>AJ259*N259</f>
        <v>#DIV/0!</v>
      </c>
      <c r="AM259" s="56" t="e">
        <f t="shared" si="368"/>
        <v>#DIV/0!</v>
      </c>
      <c r="AN259" s="48" t="e">
        <f t="shared" si="369"/>
        <v>#DIV/0!</v>
      </c>
      <c r="AO259" s="57" t="e">
        <f t="shared" si="370"/>
        <v>#DIV/0!</v>
      </c>
      <c r="AP259" s="48" t="e">
        <f t="shared" si="371"/>
        <v>#DIV/0!</v>
      </c>
      <c r="AQ259" s="45">
        <f t="shared" si="372"/>
        <v>1.9599639845400536</v>
      </c>
      <c r="AR259" s="46" t="e">
        <f t="shared" si="373"/>
        <v>#DIV/0!</v>
      </c>
      <c r="AS259" s="46" t="e">
        <f t="shared" si="374"/>
        <v>#DIV/0!</v>
      </c>
      <c r="AT259" s="58" t="e">
        <f t="shared" si="376"/>
        <v>#DIV/0!</v>
      </c>
      <c r="AU259" s="58" t="e">
        <f t="shared" si="376"/>
        <v>#DIV/0!</v>
      </c>
      <c r="AV259" s="22"/>
      <c r="AX259" s="59"/>
      <c r="AY259" s="59">
        <v>1</v>
      </c>
      <c r="AZ259" s="60"/>
      <c r="BA259" s="60"/>
      <c r="BC259" s="33"/>
      <c r="BD259" s="33"/>
      <c r="BE259" s="5"/>
      <c r="BF259" s="5"/>
      <c r="BG259" s="5"/>
      <c r="BH259" s="5"/>
      <c r="BI259" s="5"/>
      <c r="BJ259" s="5"/>
      <c r="BK259" s="5"/>
      <c r="BL259" s="5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</row>
    <row r="260" spans="1:75">
      <c r="B260" s="61">
        <f>COUNT(D255:D259)</f>
        <v>5</v>
      </c>
      <c r="C260" s="62">
        <f t="shared" ref="C260:H260" si="377">SUM(C255:C259)</f>
        <v>0</v>
      </c>
      <c r="D260" s="62">
        <f t="shared" si="377"/>
        <v>0</v>
      </c>
      <c r="E260" s="62">
        <f t="shared" si="377"/>
        <v>0</v>
      </c>
      <c r="F260" s="62">
        <f t="shared" si="377"/>
        <v>0</v>
      </c>
      <c r="G260" s="62">
        <f t="shared" si="377"/>
        <v>0</v>
      </c>
      <c r="H260" s="62">
        <f t="shared" si="377"/>
        <v>0</v>
      </c>
      <c r="I260" s="63"/>
      <c r="K260" s="64"/>
      <c r="L260" s="118"/>
      <c r="M260" s="66" t="e">
        <f>SUM(M255:M259)</f>
        <v>#DIV/0!</v>
      </c>
      <c r="N260" s="67"/>
      <c r="O260" s="68" t="e">
        <f>SUM(O255:O259)</f>
        <v>#DIV/0!</v>
      </c>
      <c r="P260" s="69" t="e">
        <f>O260/M260</f>
        <v>#DIV/0!</v>
      </c>
      <c r="Q260" s="538" t="e">
        <f>EXP(P260)</f>
        <v>#DIV/0!</v>
      </c>
      <c r="R260" s="538" t="e">
        <f t="shared" si="364"/>
        <v>#DIV/0!</v>
      </c>
      <c r="S260" s="539">
        <f t="shared" si="365"/>
        <v>1.9599639845400536</v>
      </c>
      <c r="T260" s="540" t="e">
        <f t="shared" si="366"/>
        <v>#DIV/0!</v>
      </c>
      <c r="U260" s="540" t="e">
        <f t="shared" si="367"/>
        <v>#DIV/0!</v>
      </c>
      <c r="V260" s="541" t="e">
        <f>EXP(T260)</f>
        <v>#DIV/0!</v>
      </c>
      <c r="W260" s="542" t="e">
        <f>EXP(U260)</f>
        <v>#DIV/0!</v>
      </c>
      <c r="X260" s="71"/>
      <c r="Y260" s="71"/>
      <c r="Z260" s="72"/>
      <c r="AA260" s="73" t="e">
        <f>SUM(AA255:AA259)</f>
        <v>#DIV/0!</v>
      </c>
      <c r="AB260" s="74">
        <f>SUM(AB255:AB259)</f>
        <v>5</v>
      </c>
      <c r="AC260" s="75" t="e">
        <f>AA260-(AB260-1)</f>
        <v>#DIV/0!</v>
      </c>
      <c r="AD260" s="66" t="e">
        <f>M260</f>
        <v>#DIV/0!</v>
      </c>
      <c r="AE260" s="66" t="e">
        <f>SUM(AE255:AE259)</f>
        <v>#DIV/0!</v>
      </c>
      <c r="AF260" s="76" t="e">
        <f>AE260/AD260</f>
        <v>#DIV/0!</v>
      </c>
      <c r="AG260" s="77" t="e">
        <f>AC260/(AD260-AF260)</f>
        <v>#DIV/0!</v>
      </c>
      <c r="AH260" s="77" t="e">
        <f>IF(AA260&lt;AB260-1,"0",AG260)</f>
        <v>#DIV/0!</v>
      </c>
      <c r="AI260" s="72"/>
      <c r="AJ260" s="66" t="e">
        <f>SUM(AJ255:AJ259)</f>
        <v>#DIV/0!</v>
      </c>
      <c r="AK260" s="78" t="e">
        <f>SUM(AK255:AK259)</f>
        <v>#DIV/0!</v>
      </c>
      <c r="AL260" s="75" t="e">
        <f>SUM(AL255:AL259)</f>
        <v>#DIV/0!</v>
      </c>
      <c r="AM260" s="75" t="e">
        <f t="shared" si="368"/>
        <v>#DIV/0!</v>
      </c>
      <c r="AN260" s="543" t="e">
        <f t="shared" si="369"/>
        <v>#DIV/0!</v>
      </c>
      <c r="AO260" s="79" t="e">
        <f t="shared" si="370"/>
        <v>#DIV/0!</v>
      </c>
      <c r="AP260" s="80" t="e">
        <f t="shared" si="371"/>
        <v>#DIV/0!</v>
      </c>
      <c r="AQ260" s="45">
        <f t="shared" si="372"/>
        <v>1.9599639845400536</v>
      </c>
      <c r="AR260" s="70" t="e">
        <f t="shared" si="373"/>
        <v>#DIV/0!</v>
      </c>
      <c r="AS260" s="70" t="e">
        <f t="shared" si="374"/>
        <v>#DIV/0!</v>
      </c>
      <c r="AT260" s="544" t="e">
        <f>EXP(AR260)</f>
        <v>#DIV/0!</v>
      </c>
      <c r="AU260" s="544" t="e">
        <f>EXP(AS260)</f>
        <v>#DIV/0!</v>
      </c>
      <c r="AV260" s="81"/>
      <c r="AW260" s="82"/>
      <c r="AX260" s="83" t="e">
        <f>AA260</f>
        <v>#DIV/0!</v>
      </c>
      <c r="AY260" s="61">
        <f>SUM(AY255:AY259)</f>
        <v>5</v>
      </c>
      <c r="AZ260" s="84" t="e">
        <f>(AX260-(AY260-1))/AX260</f>
        <v>#DIV/0!</v>
      </c>
      <c r="BA260" s="85" t="e">
        <f>IF(AA260&lt;AB260-1,"0%",AZ260)</f>
        <v>#DIV/0!</v>
      </c>
      <c r="BB260" s="82"/>
      <c r="BC260" s="68" t="e">
        <f>AX260/(AY260-1)</f>
        <v>#DIV/0!</v>
      </c>
      <c r="BD260" s="86" t="e">
        <f>LN(BC260)</f>
        <v>#DIV/0!</v>
      </c>
      <c r="BE260" s="68" t="e">
        <f>LN(AX260)</f>
        <v>#DIV/0!</v>
      </c>
      <c r="BF260" s="68">
        <f>LN(AY260-1)</f>
        <v>1.3862943611198906</v>
      </c>
      <c r="BG260" s="68" t="e">
        <f>SQRT(2*AX260)</f>
        <v>#DIV/0!</v>
      </c>
      <c r="BH260" s="68">
        <f>SQRT(2*AY260-3)</f>
        <v>2.6457513110645907</v>
      </c>
      <c r="BI260" s="68">
        <f>2*(AY260-2)</f>
        <v>6</v>
      </c>
      <c r="BJ260" s="68">
        <f>3*(AY260-2)^2</f>
        <v>27</v>
      </c>
      <c r="BK260" s="68">
        <f>1/BI260</f>
        <v>0.16666666666666666</v>
      </c>
      <c r="BL260" s="87">
        <f>1/BJ260</f>
        <v>3.7037037037037035E-2</v>
      </c>
      <c r="BM260" s="87">
        <f>SQRT(BK260*(1-BL260))</f>
        <v>0.40061680838488767</v>
      </c>
      <c r="BN260" s="88" t="e">
        <f>0.5*(BE260-BF260)/(BG260-BH260)</f>
        <v>#DIV/0!</v>
      </c>
      <c r="BO260" s="88" t="e">
        <f>IF(AA260&lt;=AB260,BM260,BN260)</f>
        <v>#DIV/0!</v>
      </c>
      <c r="BP260" s="75" t="e">
        <f>BD260-(1.96*BO260)</f>
        <v>#DIV/0!</v>
      </c>
      <c r="BQ260" s="75" t="e">
        <f>BD260+(1.96*BO260)</f>
        <v>#DIV/0!</v>
      </c>
      <c r="BR260" s="75"/>
      <c r="BS260" s="86" t="e">
        <f>EXP(BP260)</f>
        <v>#DIV/0!</v>
      </c>
      <c r="BT260" s="86" t="e">
        <f>EXP(BQ260)</f>
        <v>#DIV/0!</v>
      </c>
      <c r="BU260" s="89" t="e">
        <f>BA260</f>
        <v>#DIV/0!</v>
      </c>
      <c r="BV260" s="89" t="e">
        <f>(BS260-1)/BS260</f>
        <v>#DIV/0!</v>
      </c>
      <c r="BW260" s="89" t="e">
        <f>(BT260-1)/BT260</f>
        <v>#DIV/0!</v>
      </c>
    </row>
    <row r="261" spans="1:75" ht="13.5" thickBot="1">
      <c r="C261" s="90"/>
      <c r="D261" s="90"/>
      <c r="E261" s="90"/>
      <c r="F261" s="90"/>
      <c r="G261" s="90"/>
      <c r="H261" s="90"/>
      <c r="I261" s="91"/>
      <c r="R261" s="92"/>
      <c r="S261" s="92"/>
      <c r="T261" s="92"/>
      <c r="U261" s="92"/>
      <c r="V261" s="92"/>
      <c r="W261" s="92"/>
      <c r="X261" s="92"/>
      <c r="AB261" s="93"/>
      <c r="AC261" s="94"/>
      <c r="AD261" s="95"/>
      <c r="AE261" s="94"/>
      <c r="AF261" s="96"/>
      <c r="AG261" s="96"/>
      <c r="AH261" s="96"/>
      <c r="AI261" s="96"/>
      <c r="AT261" s="97"/>
      <c r="AU261" s="97"/>
      <c r="AV261" s="97"/>
      <c r="AX261" s="8" t="s">
        <v>85</v>
      </c>
      <c r="BG261" s="14"/>
      <c r="BN261" s="94" t="s">
        <v>86</v>
      </c>
      <c r="BT261" s="98" t="s">
        <v>87</v>
      </c>
      <c r="BU261" s="545" t="e">
        <f>BU260</f>
        <v>#DIV/0!</v>
      </c>
      <c r="BV261" s="545" t="e">
        <f>IF(BV260&lt;0,"0%",BV260)</f>
        <v>#DIV/0!</v>
      </c>
      <c r="BW261" s="546" t="e">
        <f>IF(BW260&lt;0,"0%",BW260)</f>
        <v>#DIV/0!</v>
      </c>
    </row>
    <row r="262" spans="1:75" ht="26.5" thickBot="1">
      <c r="B262" s="8"/>
      <c r="C262" s="99"/>
      <c r="D262" s="99"/>
      <c r="E262" s="99"/>
      <c r="F262" s="99"/>
      <c r="G262" s="99"/>
      <c r="H262" s="99"/>
      <c r="I262" s="100"/>
      <c r="J262" s="8"/>
      <c r="K262" s="8"/>
      <c r="R262" s="101"/>
      <c r="S262" s="101"/>
      <c r="T262" s="101"/>
      <c r="U262" s="101"/>
      <c r="V262" s="101"/>
      <c r="W262" s="101"/>
      <c r="X262" s="101"/>
      <c r="AF262" s="1"/>
      <c r="AI262" s="14"/>
      <c r="AJ262" s="102"/>
      <c r="AK262" s="102"/>
      <c r="AL262" s="103"/>
      <c r="AM262" s="104"/>
      <c r="AO262" s="105" t="s">
        <v>88</v>
      </c>
      <c r="AP262" s="106">
        <f>TINV((1-$H$1),(AB260-2))</f>
        <v>3.1824463052837078</v>
      </c>
      <c r="AR262" s="547" t="s">
        <v>89</v>
      </c>
      <c r="AS262" s="107">
        <f>$H$1</f>
        <v>0.95</v>
      </c>
      <c r="AT262" s="548" t="e">
        <f>EXP(AM260-AP262*SQRT((1/AD260)+AH260))</f>
        <v>#DIV/0!</v>
      </c>
      <c r="AU262" s="548" t="e">
        <f>EXP(AM260+AP262*SQRT((1/AD260)+AH260))</f>
        <v>#DIV/0!</v>
      </c>
      <c r="AV262" s="22"/>
      <c r="AX262" s="108" t="e">
        <f>_xlfn.CHISQ.DIST.RT(AX260,AY260-1)</f>
        <v>#DIV/0!</v>
      </c>
      <c r="AY262" s="109" t="e">
        <f>IF(AX262&lt;0.05,"heterogeneidad","homogeneidad")</f>
        <v>#DIV/0!</v>
      </c>
      <c r="BF262" s="110"/>
      <c r="BG262" s="14"/>
      <c r="BH262" s="14"/>
      <c r="BJ262" s="49"/>
      <c r="BL262" s="14"/>
      <c r="BM262" s="111"/>
      <c r="BQ262" s="14"/>
    </row>
    <row r="263" spans="1:75" ht="14.5">
      <c r="B263" s="8"/>
      <c r="C263" s="99"/>
      <c r="D263" s="99"/>
      <c r="E263" s="99"/>
      <c r="F263" s="99"/>
      <c r="G263" s="99"/>
      <c r="H263" s="99"/>
      <c r="I263" s="100"/>
      <c r="J263" s="8"/>
      <c r="K263" s="8"/>
      <c r="R263" s="101"/>
      <c r="S263" s="101"/>
      <c r="T263" s="101"/>
      <c r="U263" s="101"/>
      <c r="V263" s="101"/>
      <c r="W263" s="101"/>
      <c r="X263" s="101"/>
      <c r="AF263" s="1"/>
      <c r="AI263" s="14"/>
      <c r="AJ263" s="102"/>
      <c r="AK263" s="102"/>
      <c r="AL263" s="103"/>
      <c r="AM263" s="104"/>
      <c r="AN263" s="112"/>
      <c r="AO263" s="113"/>
      <c r="AP263" s="18"/>
      <c r="AS263" s="114"/>
      <c r="AT263" s="22"/>
      <c r="AU263" s="22"/>
      <c r="AV263" s="22"/>
      <c r="BF263" s="110"/>
      <c r="BG263" s="14"/>
      <c r="BH263" s="14"/>
      <c r="BJ263" s="49"/>
      <c r="BL263" s="14"/>
      <c r="BM263" s="115"/>
      <c r="BQ263" s="14"/>
    </row>
    <row r="264" spans="1:75">
      <c r="C264" s="90"/>
      <c r="D264" s="90"/>
      <c r="E264" s="90"/>
      <c r="F264" s="90"/>
      <c r="G264" s="90"/>
      <c r="H264" s="90"/>
      <c r="I264" s="91"/>
      <c r="J264" s="550" t="s">
        <v>5</v>
      </c>
      <c r="K264" s="551"/>
      <c r="L264" s="551"/>
      <c r="M264" s="551"/>
      <c r="N264" s="551"/>
      <c r="O264" s="551"/>
      <c r="P264" s="551"/>
      <c r="Q264" s="551"/>
      <c r="R264" s="551"/>
      <c r="S264" s="551"/>
      <c r="T264" s="551"/>
      <c r="U264" s="551"/>
      <c r="V264" s="551"/>
      <c r="W264" s="552"/>
      <c r="X264" s="15"/>
      <c r="Y264" s="550" t="s">
        <v>6</v>
      </c>
      <c r="Z264" s="551"/>
      <c r="AA264" s="551"/>
      <c r="AB264" s="551"/>
      <c r="AC264" s="551"/>
      <c r="AD264" s="551"/>
      <c r="AE264" s="551"/>
      <c r="AF264" s="551"/>
      <c r="AG264" s="551"/>
      <c r="AH264" s="551"/>
      <c r="AI264" s="551"/>
      <c r="AJ264" s="551"/>
      <c r="AK264" s="551"/>
      <c r="AL264" s="551"/>
      <c r="AM264" s="551"/>
      <c r="AN264" s="551"/>
      <c r="AO264" s="551"/>
      <c r="AP264" s="551"/>
      <c r="AQ264" s="551"/>
      <c r="AR264" s="551"/>
      <c r="AS264" s="551"/>
      <c r="AT264" s="551"/>
      <c r="AU264" s="552"/>
      <c r="AV264" s="15"/>
      <c r="AW264" s="550" t="s">
        <v>7</v>
      </c>
      <c r="AX264" s="551"/>
      <c r="AY264" s="551"/>
      <c r="AZ264" s="551"/>
      <c r="BA264" s="551"/>
      <c r="BB264" s="551"/>
      <c r="BC264" s="551"/>
      <c r="BD264" s="551"/>
      <c r="BE264" s="551"/>
      <c r="BF264" s="551"/>
      <c r="BG264" s="551"/>
      <c r="BH264" s="551"/>
      <c r="BI264" s="551"/>
      <c r="BJ264" s="551"/>
      <c r="BK264" s="551"/>
      <c r="BL264" s="551"/>
      <c r="BM264" s="551"/>
      <c r="BN264" s="551"/>
      <c r="BO264" s="551"/>
      <c r="BP264" s="551"/>
      <c r="BQ264" s="551"/>
      <c r="BR264" s="551"/>
      <c r="BS264" s="551"/>
      <c r="BT264" s="551"/>
      <c r="BU264" s="551"/>
      <c r="BV264" s="551"/>
      <c r="BW264" s="552"/>
    </row>
    <row r="265" spans="1:75">
      <c r="A265" s="119"/>
      <c r="B265" s="17" t="s">
        <v>8</v>
      </c>
      <c r="C265" s="549" t="s">
        <v>9</v>
      </c>
      <c r="D265" s="549"/>
      <c r="E265" s="549"/>
      <c r="F265" s="549" t="s">
        <v>10</v>
      </c>
      <c r="G265" s="549"/>
      <c r="H265" s="549"/>
      <c r="I265" s="18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</row>
    <row r="266" spans="1:75" ht="60">
      <c r="B266" s="20"/>
      <c r="C266" s="21" t="s">
        <v>11</v>
      </c>
      <c r="D266" s="21" t="s">
        <v>12</v>
      </c>
      <c r="E266" s="21" t="s">
        <v>13</v>
      </c>
      <c r="F266" s="21" t="s">
        <v>11</v>
      </c>
      <c r="G266" s="21" t="s">
        <v>12</v>
      </c>
      <c r="H266" s="21" t="s">
        <v>13</v>
      </c>
      <c r="I266" s="22"/>
      <c r="K266" s="23" t="s">
        <v>14</v>
      </c>
      <c r="L266" s="23" t="s">
        <v>15</v>
      </c>
      <c r="M266" s="23" t="s">
        <v>16</v>
      </c>
      <c r="N266" s="24" t="s">
        <v>17</v>
      </c>
      <c r="O266" s="24" t="s">
        <v>18</v>
      </c>
      <c r="P266" s="24" t="s">
        <v>19</v>
      </c>
      <c r="Q266" s="536" t="s">
        <v>20</v>
      </c>
      <c r="R266" s="536" t="s">
        <v>21</v>
      </c>
      <c r="S266" s="537" t="s">
        <v>3</v>
      </c>
      <c r="T266" s="536" t="s">
        <v>22</v>
      </c>
      <c r="U266" s="536" t="s">
        <v>23</v>
      </c>
      <c r="V266" s="536" t="s">
        <v>24</v>
      </c>
      <c r="W266" s="536" t="s">
        <v>24</v>
      </c>
      <c r="X266" s="25"/>
      <c r="Y266" s="26"/>
      <c r="Z266" s="27" t="s">
        <v>25</v>
      </c>
      <c r="AA266" s="24" t="s">
        <v>26</v>
      </c>
      <c r="AB266" s="6" t="s">
        <v>27</v>
      </c>
      <c r="AC266" s="6" t="s">
        <v>28</v>
      </c>
      <c r="AD266" s="6" t="s">
        <v>29</v>
      </c>
      <c r="AE266" s="24" t="s">
        <v>30</v>
      </c>
      <c r="AF266" s="24" t="s">
        <v>31</v>
      </c>
      <c r="AG266" s="28" t="s">
        <v>32</v>
      </c>
      <c r="AH266" s="28" t="s">
        <v>33</v>
      </c>
      <c r="AI266" s="6" t="s">
        <v>34</v>
      </c>
      <c r="AJ266" s="24" t="s">
        <v>35</v>
      </c>
      <c r="AK266" s="24" t="s">
        <v>36</v>
      </c>
      <c r="AL266" s="24" t="s">
        <v>37</v>
      </c>
      <c r="AM266" s="6" t="s">
        <v>38</v>
      </c>
      <c r="AN266" s="537" t="s">
        <v>39</v>
      </c>
      <c r="AO266" s="24" t="s">
        <v>40</v>
      </c>
      <c r="AP266" s="24" t="s">
        <v>41</v>
      </c>
      <c r="AQ266" s="6" t="s">
        <v>3</v>
      </c>
      <c r="AR266" s="24" t="s">
        <v>42</v>
      </c>
      <c r="AS266" s="24" t="s">
        <v>43</v>
      </c>
      <c r="AT266" s="536" t="s">
        <v>24</v>
      </c>
      <c r="AU266" s="536" t="s">
        <v>24</v>
      </c>
      <c r="AV266" s="25"/>
      <c r="AX266" s="29" t="s">
        <v>44</v>
      </c>
      <c r="AY266" s="29" t="s">
        <v>27</v>
      </c>
      <c r="AZ266" s="30" t="s">
        <v>45</v>
      </c>
      <c r="BA266" s="31" t="s">
        <v>46</v>
      </c>
      <c r="BC266" s="6" t="s">
        <v>47</v>
      </c>
      <c r="BD266" s="6" t="s">
        <v>48</v>
      </c>
      <c r="BE266" s="6" t="s">
        <v>49</v>
      </c>
      <c r="BF266" s="6" t="s">
        <v>50</v>
      </c>
      <c r="BG266" s="6" t="s">
        <v>51</v>
      </c>
      <c r="BH266" s="6" t="s">
        <v>52</v>
      </c>
      <c r="BI266" s="6" t="s">
        <v>53</v>
      </c>
      <c r="BJ266" s="6" t="s">
        <v>54</v>
      </c>
      <c r="BK266" s="6" t="s">
        <v>55</v>
      </c>
      <c r="BL266" s="6" t="s">
        <v>56</v>
      </c>
      <c r="BM266" s="32" t="s">
        <v>57</v>
      </c>
      <c r="BN266" s="32" t="s">
        <v>58</v>
      </c>
      <c r="BO266" s="32" t="s">
        <v>59</v>
      </c>
      <c r="BP266" s="32" t="s">
        <v>60</v>
      </c>
      <c r="BQ266" s="32" t="s">
        <v>61</v>
      </c>
      <c r="BR266" s="33"/>
      <c r="BS266" s="24" t="s">
        <v>62</v>
      </c>
      <c r="BT266" s="24" t="s">
        <v>63</v>
      </c>
      <c r="BU266" s="536" t="s">
        <v>64</v>
      </c>
      <c r="BV266" s="536" t="s">
        <v>65</v>
      </c>
      <c r="BW266" s="536" t="s">
        <v>66</v>
      </c>
    </row>
    <row r="267" spans="1:75">
      <c r="B267" s="34" t="s">
        <v>67</v>
      </c>
      <c r="C267" s="35"/>
      <c r="D267" s="36">
        <f>E267-C267</f>
        <v>0</v>
      </c>
      <c r="E267" s="37"/>
      <c r="F267" s="35"/>
      <c r="G267" s="36">
        <f>H267-F267</f>
        <v>0</v>
      </c>
      <c r="H267" s="37"/>
      <c r="I267" s="38"/>
      <c r="K267" s="39" t="e">
        <f>(C267/E267)/(F267/H267)</f>
        <v>#DIV/0!</v>
      </c>
      <c r="L267" s="40" t="e">
        <f>(D267/(C267*E267)+(G267/(F267*H267)))</f>
        <v>#DIV/0!</v>
      </c>
      <c r="M267" s="41" t="e">
        <f>1/L267</f>
        <v>#DIV/0!</v>
      </c>
      <c r="N267" s="42" t="e">
        <f>LN(K267)</f>
        <v>#DIV/0!</v>
      </c>
      <c r="O267" s="42" t="e">
        <f>M267*N267</f>
        <v>#DIV/0!</v>
      </c>
      <c r="P267" s="42" t="e">
        <f>LN(K267)</f>
        <v>#DIV/0!</v>
      </c>
      <c r="Q267" s="44" t="e">
        <f>EXP(P267)</f>
        <v>#DIV/0!</v>
      </c>
      <c r="R267" s="44" t="e">
        <f>SQRT(1/M267)</f>
        <v>#DIV/0!</v>
      </c>
      <c r="S267" s="45">
        <f>$H$2</f>
        <v>1.9599639845400536</v>
      </c>
      <c r="T267" s="46" t="e">
        <f>P267-(R267*S267)</f>
        <v>#DIV/0!</v>
      </c>
      <c r="U267" s="46" t="e">
        <f>P267+(R267*S267)</f>
        <v>#DIV/0!</v>
      </c>
      <c r="V267" s="47" t="e">
        <f>EXP(T267)</f>
        <v>#DIV/0!</v>
      </c>
      <c r="W267" s="48" t="e">
        <f>EXP(U267)</f>
        <v>#DIV/0!</v>
      </c>
      <c r="X267" s="49"/>
      <c r="Z267" s="50" t="e">
        <f>(N267-P271)^2</f>
        <v>#DIV/0!</v>
      </c>
      <c r="AA267" s="51" t="e">
        <f>M267*Z267</f>
        <v>#DIV/0!</v>
      </c>
      <c r="AB267" s="5">
        <v>1</v>
      </c>
      <c r="AC267" s="33"/>
      <c r="AD267" s="33"/>
      <c r="AE267" s="41" t="e">
        <f>M267^2</f>
        <v>#DIV/0!</v>
      </c>
      <c r="AF267" s="52"/>
      <c r="AG267" s="53" t="e">
        <f>AG271</f>
        <v>#DIV/0!</v>
      </c>
      <c r="AH267" s="53" t="e">
        <f>AH271</f>
        <v>#DIV/0!</v>
      </c>
      <c r="AI267" s="51" t="e">
        <f>1/M267</f>
        <v>#DIV/0!</v>
      </c>
      <c r="AJ267" s="54" t="e">
        <f>1/(AH267+AI267)</f>
        <v>#DIV/0!</v>
      </c>
      <c r="AK267" s="55" t="e">
        <f>AJ267/AJ271</f>
        <v>#DIV/0!</v>
      </c>
      <c r="AL267" s="56" t="e">
        <f>AJ267*N267</f>
        <v>#DIV/0!</v>
      </c>
      <c r="AM267" s="56" t="e">
        <f>AL267/AJ267</f>
        <v>#DIV/0!</v>
      </c>
      <c r="AN267" s="48" t="e">
        <f>EXP(AM267)</f>
        <v>#DIV/0!</v>
      </c>
      <c r="AO267" s="57" t="e">
        <f>1/AJ267</f>
        <v>#DIV/0!</v>
      </c>
      <c r="AP267" s="48" t="e">
        <f>SQRT(AO267)</f>
        <v>#DIV/0!</v>
      </c>
      <c r="AQ267" s="45">
        <f>$H$2</f>
        <v>1.9599639845400536</v>
      </c>
      <c r="AR267" s="46" t="e">
        <f>AM267-(AQ267*AP267)</f>
        <v>#DIV/0!</v>
      </c>
      <c r="AS267" s="46" t="e">
        <f>AM267+(1.96*AP267)</f>
        <v>#DIV/0!</v>
      </c>
      <c r="AT267" s="58" t="e">
        <f>EXP(AR267)</f>
        <v>#DIV/0!</v>
      </c>
      <c r="AU267" s="58" t="e">
        <f>EXP(AS267)</f>
        <v>#DIV/0!</v>
      </c>
      <c r="AV267" s="22"/>
      <c r="AX267" s="59"/>
      <c r="AY267" s="59">
        <v>1</v>
      </c>
      <c r="AZ267" s="60"/>
      <c r="BA267" s="60"/>
      <c r="BC267" s="33"/>
      <c r="BD267" s="33"/>
      <c r="BE267" s="5"/>
      <c r="BF267" s="5"/>
      <c r="BG267" s="5"/>
      <c r="BH267" s="5"/>
      <c r="BI267" s="5"/>
      <c r="BJ267" s="5"/>
      <c r="BK267" s="5"/>
      <c r="BL267" s="5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</row>
    <row r="268" spans="1:75">
      <c r="B268" s="34" t="s">
        <v>68</v>
      </c>
      <c r="C268" s="35"/>
      <c r="D268" s="36">
        <f>E268-C268</f>
        <v>0</v>
      </c>
      <c r="E268" s="37"/>
      <c r="F268" s="35"/>
      <c r="G268" s="36">
        <f>H268-F268</f>
        <v>0</v>
      </c>
      <c r="H268" s="37"/>
      <c r="I268" s="38"/>
      <c r="K268" s="39" t="e">
        <f>(C268/E268)/(F268/H268)</f>
        <v>#DIV/0!</v>
      </c>
      <c r="L268" s="40" t="e">
        <f>(D268/(C268*E268)+(G268/(F268*H268)))</f>
        <v>#DIV/0!</v>
      </c>
      <c r="M268" s="41" t="e">
        <f>1/L268</f>
        <v>#DIV/0!</v>
      </c>
      <c r="N268" s="42" t="e">
        <f>LN(K268)</f>
        <v>#DIV/0!</v>
      </c>
      <c r="O268" s="42" t="e">
        <f>M268*N268</f>
        <v>#DIV/0!</v>
      </c>
      <c r="P268" s="42" t="e">
        <f>LN(K268)</f>
        <v>#DIV/0!</v>
      </c>
      <c r="Q268" s="44" t="e">
        <f>EXP(P268)</f>
        <v>#DIV/0!</v>
      </c>
      <c r="R268" s="44" t="e">
        <f>SQRT(1/M268)</f>
        <v>#DIV/0!</v>
      </c>
      <c r="S268" s="45">
        <f>$H$2</f>
        <v>1.9599639845400536</v>
      </c>
      <c r="T268" s="46" t="e">
        <f>P268-(R268*S268)</f>
        <v>#DIV/0!</v>
      </c>
      <c r="U268" s="46" t="e">
        <f>P268+(R268*S268)</f>
        <v>#DIV/0!</v>
      </c>
      <c r="V268" s="47" t="e">
        <f t="shared" ref="V268:W270" si="378">EXP(T268)</f>
        <v>#DIV/0!</v>
      </c>
      <c r="W268" s="48" t="e">
        <f t="shared" si="378"/>
        <v>#DIV/0!</v>
      </c>
      <c r="X268" s="49"/>
      <c r="Z268" s="50" t="e">
        <f>(N268-P271)^2</f>
        <v>#DIV/0!</v>
      </c>
      <c r="AA268" s="51" t="e">
        <f>M268*Z268</f>
        <v>#DIV/0!</v>
      </c>
      <c r="AB268" s="5">
        <v>1</v>
      </c>
      <c r="AC268" s="33"/>
      <c r="AD268" s="33"/>
      <c r="AE268" s="41" t="e">
        <f>M268^2</f>
        <v>#DIV/0!</v>
      </c>
      <c r="AF268" s="52"/>
      <c r="AG268" s="53" t="e">
        <f>AG271</f>
        <v>#DIV/0!</v>
      </c>
      <c r="AH268" s="53" t="e">
        <f>AH271</f>
        <v>#DIV/0!</v>
      </c>
      <c r="AI268" s="51" t="e">
        <f>1/M268</f>
        <v>#DIV/0!</v>
      </c>
      <c r="AJ268" s="54" t="e">
        <f>1/(AH268+AI268)</f>
        <v>#DIV/0!</v>
      </c>
      <c r="AK268" s="55" t="e">
        <f>AJ268/AJ271</f>
        <v>#DIV/0!</v>
      </c>
      <c r="AL268" s="56" t="e">
        <f>AJ268*N268</f>
        <v>#DIV/0!</v>
      </c>
      <c r="AM268" s="56" t="e">
        <f>AL268/AJ268</f>
        <v>#DIV/0!</v>
      </c>
      <c r="AN268" s="48" t="e">
        <f>EXP(AM268)</f>
        <v>#DIV/0!</v>
      </c>
      <c r="AO268" s="57" t="e">
        <f>1/AJ268</f>
        <v>#DIV/0!</v>
      </c>
      <c r="AP268" s="48" t="e">
        <f>SQRT(AO268)</f>
        <v>#DIV/0!</v>
      </c>
      <c r="AQ268" s="45">
        <f>$H$2</f>
        <v>1.9599639845400536</v>
      </c>
      <c r="AR268" s="46" t="e">
        <f>AM268-(AQ268*AP268)</f>
        <v>#DIV/0!</v>
      </c>
      <c r="AS268" s="46" t="e">
        <f>AM268+(1.96*AP268)</f>
        <v>#DIV/0!</v>
      </c>
      <c r="AT268" s="58" t="e">
        <f t="shared" ref="AT268:AU270" si="379">EXP(AR268)</f>
        <v>#DIV/0!</v>
      </c>
      <c r="AU268" s="58" t="e">
        <f t="shared" si="379"/>
        <v>#DIV/0!</v>
      </c>
      <c r="AV268" s="22"/>
      <c r="AX268" s="59"/>
      <c r="AY268" s="59">
        <v>1</v>
      </c>
      <c r="AZ268" s="60"/>
      <c r="BA268" s="60"/>
      <c r="BC268" s="33"/>
      <c r="BD268" s="33"/>
      <c r="BE268" s="5"/>
      <c r="BF268" s="5"/>
      <c r="BG268" s="5"/>
      <c r="BH268" s="5"/>
      <c r="BI268" s="5"/>
      <c r="BJ268" s="5"/>
      <c r="BK268" s="5"/>
      <c r="BL268" s="5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</row>
    <row r="269" spans="1:75">
      <c r="B269" s="34" t="s">
        <v>69</v>
      </c>
      <c r="C269" s="35"/>
      <c r="D269" s="36">
        <f>E269-C269</f>
        <v>0</v>
      </c>
      <c r="E269" s="37"/>
      <c r="F269" s="35"/>
      <c r="G269" s="36">
        <f>H269-F269</f>
        <v>0</v>
      </c>
      <c r="H269" s="37"/>
      <c r="I269" s="38"/>
      <c r="K269" s="39" t="e">
        <f>(C269/E269)/(F269/H269)</f>
        <v>#DIV/0!</v>
      </c>
      <c r="L269" s="40" t="e">
        <f>(D269/(C269*E269)+(G269/(F269*H269)))</f>
        <v>#DIV/0!</v>
      </c>
      <c r="M269" s="41" t="e">
        <f>1/L269</f>
        <v>#DIV/0!</v>
      </c>
      <c r="N269" s="42" t="e">
        <f>LN(K269)</f>
        <v>#DIV/0!</v>
      </c>
      <c r="O269" s="42" t="e">
        <f>M269*N269</f>
        <v>#DIV/0!</v>
      </c>
      <c r="P269" s="42" t="e">
        <f>LN(K269)</f>
        <v>#DIV/0!</v>
      </c>
      <c r="Q269" s="44" t="e">
        <f>EXP(P269)</f>
        <v>#DIV/0!</v>
      </c>
      <c r="R269" s="44" t="e">
        <f>SQRT(1/M269)</f>
        <v>#DIV/0!</v>
      </c>
      <c r="S269" s="45">
        <f>$H$2</f>
        <v>1.9599639845400536</v>
      </c>
      <c r="T269" s="46" t="e">
        <f>P269-(R269*S269)</f>
        <v>#DIV/0!</v>
      </c>
      <c r="U269" s="46" t="e">
        <f>P269+(R269*S269)</f>
        <v>#DIV/0!</v>
      </c>
      <c r="V269" s="47" t="e">
        <f t="shared" si="378"/>
        <v>#DIV/0!</v>
      </c>
      <c r="W269" s="48" t="e">
        <f t="shared" si="378"/>
        <v>#DIV/0!</v>
      </c>
      <c r="X269" s="49"/>
      <c r="Z269" s="50" t="e">
        <f>(N269-P271)^2</f>
        <v>#DIV/0!</v>
      </c>
      <c r="AA269" s="51" t="e">
        <f>M269*Z269</f>
        <v>#DIV/0!</v>
      </c>
      <c r="AB269" s="5">
        <v>1</v>
      </c>
      <c r="AC269" s="33"/>
      <c r="AD269" s="33"/>
      <c r="AE269" s="41" t="e">
        <f>M269^2</f>
        <v>#DIV/0!</v>
      </c>
      <c r="AF269" s="52"/>
      <c r="AG269" s="53" t="e">
        <f>AG271</f>
        <v>#DIV/0!</v>
      </c>
      <c r="AH269" s="53" t="e">
        <f>AH271</f>
        <v>#DIV/0!</v>
      </c>
      <c r="AI269" s="51" t="e">
        <f>1/M269</f>
        <v>#DIV/0!</v>
      </c>
      <c r="AJ269" s="54" t="e">
        <f>1/(AH269+AI269)</f>
        <v>#DIV/0!</v>
      </c>
      <c r="AK269" s="55" t="e">
        <f>AJ269/AJ271</f>
        <v>#DIV/0!</v>
      </c>
      <c r="AL269" s="56" t="e">
        <f>AJ269*N269</f>
        <v>#DIV/0!</v>
      </c>
      <c r="AM269" s="56" t="e">
        <f>AL269/AJ269</f>
        <v>#DIV/0!</v>
      </c>
      <c r="AN269" s="48" t="e">
        <f>EXP(AM269)</f>
        <v>#DIV/0!</v>
      </c>
      <c r="AO269" s="57" t="e">
        <f>1/AJ269</f>
        <v>#DIV/0!</v>
      </c>
      <c r="AP269" s="48" t="e">
        <f>SQRT(AO269)</f>
        <v>#DIV/0!</v>
      </c>
      <c r="AQ269" s="45">
        <f>$H$2</f>
        <v>1.9599639845400536</v>
      </c>
      <c r="AR269" s="46" t="e">
        <f>AM269-(AQ269*AP269)</f>
        <v>#DIV/0!</v>
      </c>
      <c r="AS269" s="46" t="e">
        <f>AM269+(1.96*AP269)</f>
        <v>#DIV/0!</v>
      </c>
      <c r="AT269" s="58" t="e">
        <f t="shared" si="379"/>
        <v>#DIV/0!</v>
      </c>
      <c r="AU269" s="58" t="e">
        <f t="shared" si="379"/>
        <v>#DIV/0!</v>
      </c>
      <c r="AV269" s="22"/>
      <c r="AX269" s="59"/>
      <c r="AY269" s="59">
        <v>1</v>
      </c>
      <c r="AZ269" s="60"/>
      <c r="BA269" s="60"/>
      <c r="BC269" s="33"/>
      <c r="BD269" s="33"/>
      <c r="BE269" s="5"/>
      <c r="BF269" s="5"/>
      <c r="BG269" s="5"/>
      <c r="BH269" s="5"/>
      <c r="BI269" s="5"/>
      <c r="BJ269" s="5"/>
      <c r="BK269" s="5"/>
      <c r="BL269" s="5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</row>
    <row r="270" spans="1:75">
      <c r="B270" s="34" t="s">
        <v>70</v>
      </c>
      <c r="C270" s="35"/>
      <c r="D270" s="36">
        <f>E270-C270</f>
        <v>0</v>
      </c>
      <c r="E270" s="37"/>
      <c r="F270" s="35"/>
      <c r="G270" s="36">
        <f>H270-F270</f>
        <v>0</v>
      </c>
      <c r="H270" s="37"/>
      <c r="I270" s="38"/>
      <c r="K270" s="39" t="e">
        <f>(C270/E270)/(F270/H270)</f>
        <v>#DIV/0!</v>
      </c>
      <c r="L270" s="40" t="e">
        <f>(D270/(C270*E270)+(G270/(F270*H270)))</f>
        <v>#DIV/0!</v>
      </c>
      <c r="M270" s="41" t="e">
        <f>1/L270</f>
        <v>#DIV/0!</v>
      </c>
      <c r="N270" s="42" t="e">
        <f>LN(K270)</f>
        <v>#DIV/0!</v>
      </c>
      <c r="O270" s="42" t="e">
        <f>M270*N270</f>
        <v>#DIV/0!</v>
      </c>
      <c r="P270" s="42" t="e">
        <f>LN(K270)</f>
        <v>#DIV/0!</v>
      </c>
      <c r="Q270" s="44" t="e">
        <f>EXP(P270)</f>
        <v>#DIV/0!</v>
      </c>
      <c r="R270" s="44" t="e">
        <f>SQRT(1/M270)</f>
        <v>#DIV/0!</v>
      </c>
      <c r="S270" s="45">
        <f>$H$2</f>
        <v>1.9599639845400536</v>
      </c>
      <c r="T270" s="46" t="e">
        <f>P270-(R270*S270)</f>
        <v>#DIV/0!</v>
      </c>
      <c r="U270" s="46" t="e">
        <f>P270+(R270*S270)</f>
        <v>#DIV/0!</v>
      </c>
      <c r="V270" s="47" t="e">
        <f t="shared" si="378"/>
        <v>#DIV/0!</v>
      </c>
      <c r="W270" s="48" t="e">
        <f t="shared" si="378"/>
        <v>#DIV/0!</v>
      </c>
      <c r="X270" s="49"/>
      <c r="Z270" s="50" t="e">
        <f>(N270-P271)^2</f>
        <v>#DIV/0!</v>
      </c>
      <c r="AA270" s="51" t="e">
        <f>M270*Z270</f>
        <v>#DIV/0!</v>
      </c>
      <c r="AB270" s="5">
        <v>1</v>
      </c>
      <c r="AC270" s="33"/>
      <c r="AD270" s="33"/>
      <c r="AE270" s="41" t="e">
        <f>M270^2</f>
        <v>#DIV/0!</v>
      </c>
      <c r="AF270" s="52"/>
      <c r="AG270" s="53" t="e">
        <f>AG271</f>
        <v>#DIV/0!</v>
      </c>
      <c r="AH270" s="53" t="e">
        <f>AH271</f>
        <v>#DIV/0!</v>
      </c>
      <c r="AI270" s="51" t="e">
        <f>1/M270</f>
        <v>#DIV/0!</v>
      </c>
      <c r="AJ270" s="54" t="e">
        <f>1/(AH270+AI270)</f>
        <v>#DIV/0!</v>
      </c>
      <c r="AK270" s="55" t="e">
        <f>AJ270/AJ271</f>
        <v>#DIV/0!</v>
      </c>
      <c r="AL270" s="56" t="e">
        <f>AJ270*N270</f>
        <v>#DIV/0!</v>
      </c>
      <c r="AM270" s="56" t="e">
        <f>AL270/AJ270</f>
        <v>#DIV/0!</v>
      </c>
      <c r="AN270" s="48" t="e">
        <f>EXP(AM270)</f>
        <v>#DIV/0!</v>
      </c>
      <c r="AO270" s="57" t="e">
        <f>1/AJ270</f>
        <v>#DIV/0!</v>
      </c>
      <c r="AP270" s="48" t="e">
        <f>SQRT(AO270)</f>
        <v>#DIV/0!</v>
      </c>
      <c r="AQ270" s="45">
        <f>$H$2</f>
        <v>1.9599639845400536</v>
      </c>
      <c r="AR270" s="46" t="e">
        <f>AM270-(AQ270*AP270)</f>
        <v>#DIV/0!</v>
      </c>
      <c r="AS270" s="46" t="e">
        <f>AM270+(1.96*AP270)</f>
        <v>#DIV/0!</v>
      </c>
      <c r="AT270" s="58" t="e">
        <f t="shared" si="379"/>
        <v>#DIV/0!</v>
      </c>
      <c r="AU270" s="58" t="e">
        <f t="shared" si="379"/>
        <v>#DIV/0!</v>
      </c>
      <c r="AV270" s="22"/>
      <c r="AX270" s="59"/>
      <c r="AY270" s="59">
        <v>1</v>
      </c>
      <c r="AZ270" s="60"/>
      <c r="BA270" s="60"/>
      <c r="BC270" s="33"/>
      <c r="BD270" s="33"/>
      <c r="BE270" s="5"/>
      <c r="BF270" s="5"/>
      <c r="BG270" s="5"/>
      <c r="BH270" s="5"/>
      <c r="BI270" s="5"/>
      <c r="BJ270" s="5"/>
      <c r="BK270" s="5"/>
      <c r="BL270" s="5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</row>
    <row r="271" spans="1:75">
      <c r="B271" s="61">
        <f>COUNT(D267:D270)</f>
        <v>4</v>
      </c>
      <c r="C271" s="62">
        <f t="shared" ref="C271:H271" si="380">SUM(C267:C270)</f>
        <v>0</v>
      </c>
      <c r="D271" s="62">
        <f t="shared" si="380"/>
        <v>0</v>
      </c>
      <c r="E271" s="62">
        <f t="shared" si="380"/>
        <v>0</v>
      </c>
      <c r="F271" s="62">
        <f t="shared" si="380"/>
        <v>0</v>
      </c>
      <c r="G271" s="62">
        <f t="shared" si="380"/>
        <v>0</v>
      </c>
      <c r="H271" s="62">
        <f t="shared" si="380"/>
        <v>0</v>
      </c>
      <c r="I271" s="63"/>
      <c r="K271" s="64"/>
      <c r="L271" s="118"/>
      <c r="M271" s="66" t="e">
        <f>SUM(M267:M270)</f>
        <v>#DIV/0!</v>
      </c>
      <c r="N271" s="67"/>
      <c r="O271" s="68" t="e">
        <f>SUM(O267:O270)</f>
        <v>#DIV/0!</v>
      </c>
      <c r="P271" s="69" t="e">
        <f>O271/M271</f>
        <v>#DIV/0!</v>
      </c>
      <c r="Q271" s="538" t="e">
        <f>EXP(P271)</f>
        <v>#DIV/0!</v>
      </c>
      <c r="R271" s="538" t="e">
        <f>SQRT(1/M271)</f>
        <v>#DIV/0!</v>
      </c>
      <c r="S271" s="539">
        <f>$H$2</f>
        <v>1.9599639845400536</v>
      </c>
      <c r="T271" s="540" t="e">
        <f>P271-(R271*S271)</f>
        <v>#DIV/0!</v>
      </c>
      <c r="U271" s="540" t="e">
        <f>P271+(R271*S271)</f>
        <v>#DIV/0!</v>
      </c>
      <c r="V271" s="541" t="e">
        <f>EXP(T271)</f>
        <v>#DIV/0!</v>
      </c>
      <c r="W271" s="542" t="e">
        <f>EXP(U271)</f>
        <v>#DIV/0!</v>
      </c>
      <c r="X271" s="71"/>
      <c r="Y271" s="71"/>
      <c r="Z271" s="72"/>
      <c r="AA271" s="73" t="e">
        <f>SUM(AA267:AA270)</f>
        <v>#DIV/0!</v>
      </c>
      <c r="AB271" s="74">
        <f>SUM(AB267:AB270)</f>
        <v>4</v>
      </c>
      <c r="AC271" s="75" t="e">
        <f>AA271-(AB271-1)</f>
        <v>#DIV/0!</v>
      </c>
      <c r="AD271" s="66" t="e">
        <f>M271</f>
        <v>#DIV/0!</v>
      </c>
      <c r="AE271" s="66" t="e">
        <f>SUM(AE267:AE270)</f>
        <v>#DIV/0!</v>
      </c>
      <c r="AF271" s="76" t="e">
        <f>AE271/AD271</f>
        <v>#DIV/0!</v>
      </c>
      <c r="AG271" s="77" t="e">
        <f>AC271/(AD271-AF271)</f>
        <v>#DIV/0!</v>
      </c>
      <c r="AH271" s="77" t="e">
        <f>IF(AA271&lt;AB271-1,"0",AG271)</f>
        <v>#DIV/0!</v>
      </c>
      <c r="AI271" s="72"/>
      <c r="AJ271" s="66" t="e">
        <f>SUM(AJ267:AJ270)</f>
        <v>#DIV/0!</v>
      </c>
      <c r="AK271" s="78" t="e">
        <f>SUM(AK267:AK270)</f>
        <v>#DIV/0!</v>
      </c>
      <c r="AL271" s="75" t="e">
        <f>SUM(AL267:AL270)</f>
        <v>#DIV/0!</v>
      </c>
      <c r="AM271" s="75" t="e">
        <f>AL271/AJ271</f>
        <v>#DIV/0!</v>
      </c>
      <c r="AN271" s="543" t="e">
        <f>EXP(AM271)</f>
        <v>#DIV/0!</v>
      </c>
      <c r="AO271" s="79" t="e">
        <f>1/AJ271</f>
        <v>#DIV/0!</v>
      </c>
      <c r="AP271" s="80" t="e">
        <f>SQRT(AO271)</f>
        <v>#DIV/0!</v>
      </c>
      <c r="AQ271" s="45">
        <f>$H$2</f>
        <v>1.9599639845400536</v>
      </c>
      <c r="AR271" s="70" t="e">
        <f>AM271-(AQ271*AP271)</f>
        <v>#DIV/0!</v>
      </c>
      <c r="AS271" s="70" t="e">
        <f>AM271+(1.96*AP271)</f>
        <v>#DIV/0!</v>
      </c>
      <c r="AT271" s="544" t="e">
        <f>EXP(AR271)</f>
        <v>#DIV/0!</v>
      </c>
      <c r="AU271" s="544" t="e">
        <f>EXP(AS271)</f>
        <v>#DIV/0!</v>
      </c>
      <c r="AV271" s="81"/>
      <c r="AW271" s="82"/>
      <c r="AX271" s="83" t="e">
        <f>AA271</f>
        <v>#DIV/0!</v>
      </c>
      <c r="AY271" s="61">
        <f>SUM(AY267:AY270)</f>
        <v>4</v>
      </c>
      <c r="AZ271" s="84" t="e">
        <f>(AX271-(AY271-1))/AX271</f>
        <v>#DIV/0!</v>
      </c>
      <c r="BA271" s="85" t="e">
        <f>IF(AA271&lt;AB271-1,"0%",AZ271)</f>
        <v>#DIV/0!</v>
      </c>
      <c r="BB271" s="82"/>
      <c r="BC271" s="68" t="e">
        <f>AX271/(AY271-1)</f>
        <v>#DIV/0!</v>
      </c>
      <c r="BD271" s="86" t="e">
        <f>LN(BC271)</f>
        <v>#DIV/0!</v>
      </c>
      <c r="BE271" s="68" t="e">
        <f>LN(AX271)</f>
        <v>#DIV/0!</v>
      </c>
      <c r="BF271" s="68">
        <f>LN(AY271-1)</f>
        <v>1.0986122886681098</v>
      </c>
      <c r="BG271" s="68" t="e">
        <f>SQRT(2*AX271)</f>
        <v>#DIV/0!</v>
      </c>
      <c r="BH271" s="68">
        <f>SQRT(2*AY271-3)</f>
        <v>2.2360679774997898</v>
      </c>
      <c r="BI271" s="68">
        <f>2*(AY271-2)</f>
        <v>4</v>
      </c>
      <c r="BJ271" s="68">
        <f>3*(AY271-2)^2</f>
        <v>12</v>
      </c>
      <c r="BK271" s="68">
        <f>1/BI271</f>
        <v>0.25</v>
      </c>
      <c r="BL271" s="87">
        <f>1/BJ271</f>
        <v>8.3333333333333329E-2</v>
      </c>
      <c r="BM271" s="87">
        <f>SQRT(BK271*(1-BL271))</f>
        <v>0.47871355387816905</v>
      </c>
      <c r="BN271" s="88" t="e">
        <f>0.5*(BE271-BF271)/(BG271-BH271)</f>
        <v>#DIV/0!</v>
      </c>
      <c r="BO271" s="88" t="e">
        <f>IF(AA271&lt;=AB271,BM271,BN271)</f>
        <v>#DIV/0!</v>
      </c>
      <c r="BP271" s="75" t="e">
        <f>BD271-(1.96*BO271)</f>
        <v>#DIV/0!</v>
      </c>
      <c r="BQ271" s="75" t="e">
        <f>BD271+(1.96*BO271)</f>
        <v>#DIV/0!</v>
      </c>
      <c r="BR271" s="75"/>
      <c r="BS271" s="86" t="e">
        <f>EXP(BP271)</f>
        <v>#DIV/0!</v>
      </c>
      <c r="BT271" s="86" t="e">
        <f>EXP(BQ271)</f>
        <v>#DIV/0!</v>
      </c>
      <c r="BU271" s="89" t="e">
        <f>BA271</f>
        <v>#DIV/0!</v>
      </c>
      <c r="BV271" s="89" t="e">
        <f>(BS271-1)/BS271</f>
        <v>#DIV/0!</v>
      </c>
      <c r="BW271" s="89" t="e">
        <f>(BT271-1)/BT271</f>
        <v>#DIV/0!</v>
      </c>
    </row>
    <row r="272" spans="1:75" ht="13.5" thickBot="1">
      <c r="C272" s="90"/>
      <c r="D272" s="90"/>
      <c r="E272" s="90"/>
      <c r="F272" s="90"/>
      <c r="G272" s="90"/>
      <c r="H272" s="90"/>
      <c r="I272" s="91"/>
      <c r="R272" s="92"/>
      <c r="S272" s="92"/>
      <c r="T272" s="92"/>
      <c r="U272" s="92"/>
      <c r="V272" s="92"/>
      <c r="W272" s="92"/>
      <c r="X272" s="92"/>
      <c r="AB272" s="93"/>
      <c r="AC272" s="94"/>
      <c r="AD272" s="95"/>
      <c r="AE272" s="94"/>
      <c r="AF272" s="96"/>
      <c r="AG272" s="96"/>
      <c r="AH272" s="96"/>
      <c r="AI272" s="96"/>
      <c r="AT272" s="97"/>
      <c r="AU272" s="97"/>
      <c r="AV272" s="97"/>
      <c r="AX272" s="8" t="s">
        <v>85</v>
      </c>
      <c r="BG272" s="14"/>
      <c r="BN272" s="94" t="s">
        <v>86</v>
      </c>
      <c r="BT272" s="98" t="s">
        <v>87</v>
      </c>
      <c r="BU272" s="545" t="e">
        <f>BU271</f>
        <v>#DIV/0!</v>
      </c>
      <c r="BV272" s="545" t="e">
        <f>IF(BV271&lt;0,"0%",BV271)</f>
        <v>#DIV/0!</v>
      </c>
      <c r="BW272" s="546" t="e">
        <f>IF(BW271&lt;0,"0%",BW271)</f>
        <v>#DIV/0!</v>
      </c>
    </row>
    <row r="273" spans="1:256" ht="26.5" thickBot="1">
      <c r="B273" s="8"/>
      <c r="C273" s="99"/>
      <c r="D273" s="99"/>
      <c r="E273" s="99"/>
      <c r="F273" s="99"/>
      <c r="G273" s="99"/>
      <c r="H273" s="99"/>
      <c r="I273" s="100"/>
      <c r="J273" s="8"/>
      <c r="K273" s="8"/>
      <c r="R273" s="101"/>
      <c r="S273" s="101"/>
      <c r="T273" s="101"/>
      <c r="U273" s="101"/>
      <c r="V273" s="101"/>
      <c r="W273" s="101"/>
      <c r="X273" s="101"/>
      <c r="AF273" s="1"/>
      <c r="AI273" s="14"/>
      <c r="AJ273" s="102"/>
      <c r="AK273" s="102"/>
      <c r="AL273" s="103"/>
      <c r="AM273" s="104"/>
      <c r="AO273" s="105" t="s">
        <v>88</v>
      </c>
      <c r="AP273" s="106">
        <f>TINV((1-$H$1),(AB271-2))</f>
        <v>4.3026527297494619</v>
      </c>
      <c r="AR273" s="547" t="s">
        <v>89</v>
      </c>
      <c r="AS273" s="107">
        <f>$H$1</f>
        <v>0.95</v>
      </c>
      <c r="AT273" s="548" t="e">
        <f>EXP(AM271-AP273*SQRT((1/AD271)+AH271))</f>
        <v>#DIV/0!</v>
      </c>
      <c r="AU273" s="548" t="e">
        <f>EXP(AM271+AP273*SQRT((1/AD271)+AH271))</f>
        <v>#DIV/0!</v>
      </c>
      <c r="AV273" s="22"/>
      <c r="AX273" s="108" t="e">
        <f>_xlfn.CHISQ.DIST.RT(AX271,AY271-1)</f>
        <v>#DIV/0!</v>
      </c>
      <c r="AY273" s="109" t="e">
        <f>IF(AX273&lt;0.05,"heterogeneidad","homogeneidad")</f>
        <v>#DIV/0!</v>
      </c>
      <c r="BF273" s="110"/>
      <c r="BG273" s="14"/>
      <c r="BH273" s="14"/>
      <c r="BJ273" s="49"/>
      <c r="BL273" s="14"/>
      <c r="BM273" s="111"/>
      <c r="BQ273" s="14"/>
    </row>
    <row r="274" spans="1:256" ht="14.5">
      <c r="C274" s="90"/>
      <c r="D274" s="90"/>
      <c r="E274" s="90"/>
      <c r="F274" s="90"/>
      <c r="G274" s="90"/>
      <c r="H274" s="90"/>
      <c r="I274" s="91"/>
      <c r="R274" s="101"/>
      <c r="S274" s="101"/>
      <c r="T274" s="101"/>
      <c r="U274" s="101"/>
      <c r="V274" s="101"/>
      <c r="W274" s="101"/>
      <c r="X274" s="101"/>
      <c r="AF274" s="1"/>
      <c r="AI274" s="14"/>
      <c r="AJ274" s="102"/>
      <c r="AK274" s="102"/>
      <c r="AL274" s="103"/>
      <c r="AM274" s="104"/>
      <c r="AN274" s="112"/>
      <c r="AO274" s="113"/>
      <c r="AP274" s="18"/>
      <c r="AS274" s="114"/>
      <c r="AT274" s="22"/>
      <c r="AU274" s="22"/>
      <c r="AV274" s="22"/>
      <c r="BF274" s="110"/>
      <c r="BG274" s="14"/>
      <c r="BH274" s="14"/>
      <c r="BJ274" s="49"/>
      <c r="BL274" s="14"/>
      <c r="BM274" s="115"/>
      <c r="BQ274" s="14"/>
    </row>
    <row r="275" spans="1:256">
      <c r="C275" s="90"/>
      <c r="D275" s="90"/>
      <c r="E275" s="90"/>
      <c r="F275" s="90"/>
      <c r="G275" s="90"/>
      <c r="H275" s="90"/>
      <c r="I275" s="91"/>
      <c r="J275" s="550" t="s">
        <v>5</v>
      </c>
      <c r="K275" s="551"/>
      <c r="L275" s="551"/>
      <c r="M275" s="551"/>
      <c r="N275" s="551"/>
      <c r="O275" s="551"/>
      <c r="P275" s="551"/>
      <c r="Q275" s="551"/>
      <c r="R275" s="551"/>
      <c r="S275" s="551"/>
      <c r="T275" s="551"/>
      <c r="U275" s="551"/>
      <c r="V275" s="551"/>
      <c r="W275" s="552"/>
      <c r="X275" s="15"/>
      <c r="Y275" s="550" t="s">
        <v>6</v>
      </c>
      <c r="Z275" s="551"/>
      <c r="AA275" s="551"/>
      <c r="AB275" s="551"/>
      <c r="AC275" s="551"/>
      <c r="AD275" s="551"/>
      <c r="AE275" s="551"/>
      <c r="AF275" s="551"/>
      <c r="AG275" s="551"/>
      <c r="AH275" s="551"/>
      <c r="AI275" s="551"/>
      <c r="AJ275" s="551"/>
      <c r="AK275" s="551"/>
      <c r="AL275" s="551"/>
      <c r="AM275" s="551"/>
      <c r="AN275" s="551"/>
      <c r="AO275" s="551"/>
      <c r="AP275" s="551"/>
      <c r="AQ275" s="551"/>
      <c r="AR275" s="551"/>
      <c r="AS275" s="551"/>
      <c r="AT275" s="551"/>
      <c r="AU275" s="552"/>
      <c r="AV275" s="15"/>
      <c r="AW275" s="550" t="s">
        <v>7</v>
      </c>
      <c r="AX275" s="551"/>
      <c r="AY275" s="551"/>
      <c r="AZ275" s="551"/>
      <c r="BA275" s="551"/>
      <c r="BB275" s="551"/>
      <c r="BC275" s="551"/>
      <c r="BD275" s="551"/>
      <c r="BE275" s="551"/>
      <c r="BF275" s="551"/>
      <c r="BG275" s="551"/>
      <c r="BH275" s="551"/>
      <c r="BI275" s="551"/>
      <c r="BJ275" s="551"/>
      <c r="BK275" s="551"/>
      <c r="BL275" s="551"/>
      <c r="BM275" s="551"/>
      <c r="BN275" s="551"/>
      <c r="BO275" s="551"/>
      <c r="BP275" s="551"/>
      <c r="BQ275" s="551"/>
      <c r="BR275" s="551"/>
      <c r="BS275" s="551"/>
      <c r="BT275" s="551"/>
      <c r="BU275" s="551"/>
      <c r="BV275" s="551"/>
      <c r="BW275" s="552"/>
    </row>
    <row r="276" spans="1:256">
      <c r="A276" s="16"/>
      <c r="B276" s="17" t="s">
        <v>8</v>
      </c>
      <c r="C276" s="549" t="s">
        <v>9</v>
      </c>
      <c r="D276" s="549"/>
      <c r="E276" s="549"/>
      <c r="F276" s="549" t="s">
        <v>10</v>
      </c>
      <c r="G276" s="549"/>
      <c r="H276" s="549"/>
      <c r="I276" s="18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ht="60">
      <c r="B277" s="20"/>
      <c r="C277" s="21" t="s">
        <v>11</v>
      </c>
      <c r="D277" s="21" t="s">
        <v>12</v>
      </c>
      <c r="E277" s="21" t="s">
        <v>13</v>
      </c>
      <c r="F277" s="21" t="s">
        <v>11</v>
      </c>
      <c r="G277" s="21" t="s">
        <v>12</v>
      </c>
      <c r="H277" s="21" t="s">
        <v>13</v>
      </c>
      <c r="I277" s="22"/>
      <c r="K277" s="23" t="s">
        <v>14</v>
      </c>
      <c r="L277" s="23" t="s">
        <v>15</v>
      </c>
      <c r="M277" s="23" t="s">
        <v>16</v>
      </c>
      <c r="N277" s="24" t="s">
        <v>17</v>
      </c>
      <c r="O277" s="24" t="s">
        <v>18</v>
      </c>
      <c r="P277" s="24" t="s">
        <v>19</v>
      </c>
      <c r="Q277" s="536" t="s">
        <v>20</v>
      </c>
      <c r="R277" s="536" t="s">
        <v>21</v>
      </c>
      <c r="S277" s="537" t="s">
        <v>3</v>
      </c>
      <c r="T277" s="536" t="s">
        <v>22</v>
      </c>
      <c r="U277" s="536" t="s">
        <v>23</v>
      </c>
      <c r="V277" s="536" t="s">
        <v>24</v>
      </c>
      <c r="W277" s="536" t="s">
        <v>24</v>
      </c>
      <c r="X277" s="25"/>
      <c r="Y277" s="26"/>
      <c r="Z277" s="27" t="s">
        <v>25</v>
      </c>
      <c r="AA277" s="24" t="s">
        <v>26</v>
      </c>
      <c r="AB277" s="6" t="s">
        <v>27</v>
      </c>
      <c r="AC277" s="6" t="s">
        <v>28</v>
      </c>
      <c r="AD277" s="6" t="s">
        <v>29</v>
      </c>
      <c r="AE277" s="24" t="s">
        <v>30</v>
      </c>
      <c r="AF277" s="24" t="s">
        <v>31</v>
      </c>
      <c r="AG277" s="28" t="s">
        <v>32</v>
      </c>
      <c r="AH277" s="28" t="s">
        <v>33</v>
      </c>
      <c r="AI277" s="6" t="s">
        <v>34</v>
      </c>
      <c r="AJ277" s="24" t="s">
        <v>35</v>
      </c>
      <c r="AK277" s="24" t="s">
        <v>36</v>
      </c>
      <c r="AL277" s="24" t="s">
        <v>37</v>
      </c>
      <c r="AM277" s="6" t="s">
        <v>38</v>
      </c>
      <c r="AN277" s="537" t="s">
        <v>39</v>
      </c>
      <c r="AO277" s="24" t="s">
        <v>40</v>
      </c>
      <c r="AP277" s="24" t="s">
        <v>41</v>
      </c>
      <c r="AQ277" s="6" t="s">
        <v>3</v>
      </c>
      <c r="AR277" s="24" t="s">
        <v>42</v>
      </c>
      <c r="AS277" s="24" t="s">
        <v>43</v>
      </c>
      <c r="AT277" s="536" t="s">
        <v>24</v>
      </c>
      <c r="AU277" s="536" t="s">
        <v>24</v>
      </c>
      <c r="AV277" s="25"/>
      <c r="AX277" s="29" t="s">
        <v>44</v>
      </c>
      <c r="AY277" s="29" t="s">
        <v>27</v>
      </c>
      <c r="AZ277" s="30" t="s">
        <v>45</v>
      </c>
      <c r="BA277" s="31" t="s">
        <v>46</v>
      </c>
      <c r="BC277" s="6" t="s">
        <v>47</v>
      </c>
      <c r="BD277" s="6" t="s">
        <v>48</v>
      </c>
      <c r="BE277" s="6" t="s">
        <v>49</v>
      </c>
      <c r="BF277" s="6" t="s">
        <v>50</v>
      </c>
      <c r="BG277" s="6" t="s">
        <v>51</v>
      </c>
      <c r="BH277" s="6" t="s">
        <v>52</v>
      </c>
      <c r="BI277" s="6" t="s">
        <v>53</v>
      </c>
      <c r="BJ277" s="6" t="s">
        <v>54</v>
      </c>
      <c r="BK277" s="6" t="s">
        <v>55</v>
      </c>
      <c r="BL277" s="6" t="s">
        <v>56</v>
      </c>
      <c r="BM277" s="32" t="s">
        <v>57</v>
      </c>
      <c r="BN277" s="32" t="s">
        <v>58</v>
      </c>
      <c r="BO277" s="32" t="s">
        <v>59</v>
      </c>
      <c r="BP277" s="32" t="s">
        <v>60</v>
      </c>
      <c r="BQ277" s="32" t="s">
        <v>61</v>
      </c>
      <c r="BR277" s="33"/>
      <c r="BS277" s="24" t="s">
        <v>62</v>
      </c>
      <c r="BT277" s="24" t="s">
        <v>63</v>
      </c>
      <c r="BU277" s="536" t="s">
        <v>64</v>
      </c>
      <c r="BV277" s="536" t="s">
        <v>65</v>
      </c>
      <c r="BW277" s="536" t="s">
        <v>66</v>
      </c>
    </row>
    <row r="278" spans="1:256">
      <c r="A278" s="8"/>
      <c r="B278" s="34" t="s">
        <v>67</v>
      </c>
      <c r="C278" s="35"/>
      <c r="D278" s="36">
        <f>E278-C278</f>
        <v>0</v>
      </c>
      <c r="E278" s="37"/>
      <c r="F278" s="35"/>
      <c r="G278" s="36">
        <f>H278-F278</f>
        <v>0</v>
      </c>
      <c r="H278" s="37"/>
      <c r="I278" s="38"/>
      <c r="K278" s="39" t="e">
        <f>(C278/E278)/(F278/H278)</f>
        <v>#DIV/0!</v>
      </c>
      <c r="L278" s="40" t="e">
        <f>(D278/(C278*E278)+(G278/(F278*H278)))</f>
        <v>#DIV/0!</v>
      </c>
      <c r="M278" s="41" t="e">
        <f>1/L278</f>
        <v>#DIV/0!</v>
      </c>
      <c r="N278" s="42" t="e">
        <f>LN(K278)</f>
        <v>#DIV/0!</v>
      </c>
      <c r="O278" s="42" t="e">
        <f>M278*N278</f>
        <v>#DIV/0!</v>
      </c>
      <c r="P278" s="42" t="e">
        <f>LN(K278)</f>
        <v>#DIV/0!</v>
      </c>
      <c r="Q278" s="116" t="e">
        <f>K278</f>
        <v>#DIV/0!</v>
      </c>
      <c r="R278" s="44" t="e">
        <f>SQRT(1/M278)</f>
        <v>#DIV/0!</v>
      </c>
      <c r="S278" s="45">
        <f>$H$2</f>
        <v>1.9599639845400536</v>
      </c>
      <c r="T278" s="46" t="e">
        <f>P278-(R278*S278)</f>
        <v>#DIV/0!</v>
      </c>
      <c r="U278" s="46" t="e">
        <f>P278+(R278*S278)</f>
        <v>#DIV/0!</v>
      </c>
      <c r="V278" s="47" t="e">
        <f t="shared" ref="V278:W281" si="381">EXP(T278)</f>
        <v>#DIV/0!</v>
      </c>
      <c r="W278" s="48" t="e">
        <f t="shared" si="381"/>
        <v>#DIV/0!</v>
      </c>
      <c r="X278" s="49"/>
      <c r="Z278" s="50" t="e">
        <f>(N278-P281)^2</f>
        <v>#DIV/0!</v>
      </c>
      <c r="AA278" s="51" t="e">
        <f>M278*Z278</f>
        <v>#DIV/0!</v>
      </c>
      <c r="AB278" s="5">
        <v>1</v>
      </c>
      <c r="AC278" s="33"/>
      <c r="AD278" s="33"/>
      <c r="AE278" s="41" t="e">
        <f>M278^2</f>
        <v>#DIV/0!</v>
      </c>
      <c r="AF278" s="52"/>
      <c r="AG278" s="53" t="e">
        <f>AG281</f>
        <v>#DIV/0!</v>
      </c>
      <c r="AH278" s="53" t="e">
        <f>AH281</f>
        <v>#DIV/0!</v>
      </c>
      <c r="AI278" s="51" t="e">
        <f>1/M278</f>
        <v>#DIV/0!</v>
      </c>
      <c r="AJ278" s="54" t="e">
        <f>1/(AH278+AI278)</f>
        <v>#DIV/0!</v>
      </c>
      <c r="AK278" s="55" t="e">
        <f>AJ278/AJ281</f>
        <v>#DIV/0!</v>
      </c>
      <c r="AL278" s="56" t="e">
        <f>AJ278*N278</f>
        <v>#DIV/0!</v>
      </c>
      <c r="AM278" s="56" t="e">
        <f>AL278/AJ278</f>
        <v>#DIV/0!</v>
      </c>
      <c r="AN278" s="48" t="e">
        <f>EXP(AM278)</f>
        <v>#DIV/0!</v>
      </c>
      <c r="AO278" s="57" t="e">
        <f>1/AJ278</f>
        <v>#DIV/0!</v>
      </c>
      <c r="AP278" s="48" t="e">
        <f>SQRT(AO278)</f>
        <v>#DIV/0!</v>
      </c>
      <c r="AQ278" s="45">
        <f>$H$2</f>
        <v>1.9599639845400536</v>
      </c>
      <c r="AR278" s="46" t="e">
        <f>AM278-(AQ278*AP278)</f>
        <v>#DIV/0!</v>
      </c>
      <c r="AS278" s="46" t="e">
        <f>AM278+(1.96*AP278)</f>
        <v>#DIV/0!</v>
      </c>
      <c r="AT278" s="58" t="e">
        <f t="shared" ref="AT278:AU281" si="382">EXP(AR278)</f>
        <v>#DIV/0!</v>
      </c>
      <c r="AU278" s="58" t="e">
        <f t="shared" si="382"/>
        <v>#DIV/0!</v>
      </c>
      <c r="AV278" s="22"/>
      <c r="AX278" s="59"/>
      <c r="AY278" s="59">
        <v>1</v>
      </c>
      <c r="AZ278" s="60"/>
      <c r="BA278" s="60"/>
      <c r="BC278" s="33"/>
      <c r="BD278" s="33"/>
      <c r="BE278" s="5"/>
      <c r="BF278" s="5"/>
      <c r="BG278" s="5"/>
      <c r="BH278" s="5"/>
      <c r="BI278" s="5"/>
      <c r="BJ278" s="5"/>
      <c r="BK278" s="5"/>
      <c r="BL278" s="5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</row>
    <row r="279" spans="1:256">
      <c r="B279" s="34" t="s">
        <v>68</v>
      </c>
      <c r="C279" s="35"/>
      <c r="D279" s="36">
        <f>E279-C279</f>
        <v>0</v>
      </c>
      <c r="E279" s="37"/>
      <c r="F279" s="35"/>
      <c r="G279" s="36">
        <f>H279-F279</f>
        <v>0</v>
      </c>
      <c r="H279" s="37"/>
      <c r="I279" s="38"/>
      <c r="K279" s="39" t="e">
        <f>(C279/E279)/(F279/H279)</f>
        <v>#DIV/0!</v>
      </c>
      <c r="L279" s="40" t="e">
        <f>(D279/(C279*E279)+(G279/(F279*H279)))</f>
        <v>#DIV/0!</v>
      </c>
      <c r="M279" s="41" t="e">
        <f>1/L279</f>
        <v>#DIV/0!</v>
      </c>
      <c r="N279" s="42" t="e">
        <f>LN(K279)</f>
        <v>#DIV/0!</v>
      </c>
      <c r="O279" s="42" t="e">
        <f>M279*N279</f>
        <v>#DIV/0!</v>
      </c>
      <c r="P279" s="42" t="e">
        <f>LN(K279)</f>
        <v>#DIV/0!</v>
      </c>
      <c r="Q279" s="116" t="e">
        <f>K279</f>
        <v>#DIV/0!</v>
      </c>
      <c r="R279" s="44" t="e">
        <f>SQRT(1/M279)</f>
        <v>#DIV/0!</v>
      </c>
      <c r="S279" s="45">
        <f>$H$2</f>
        <v>1.9599639845400536</v>
      </c>
      <c r="T279" s="46" t="e">
        <f>P279-(R279*S279)</f>
        <v>#DIV/0!</v>
      </c>
      <c r="U279" s="46" t="e">
        <f>P279+(R279*S279)</f>
        <v>#DIV/0!</v>
      </c>
      <c r="V279" s="47" t="e">
        <f t="shared" si="381"/>
        <v>#DIV/0!</v>
      </c>
      <c r="W279" s="48" t="e">
        <f t="shared" si="381"/>
        <v>#DIV/0!</v>
      </c>
      <c r="X279" s="49"/>
      <c r="Z279" s="50" t="e">
        <f>(N279-P281)^2</f>
        <v>#DIV/0!</v>
      </c>
      <c r="AA279" s="51" t="e">
        <f>M279*Z279</f>
        <v>#DIV/0!</v>
      </c>
      <c r="AB279" s="5">
        <v>1</v>
      </c>
      <c r="AC279" s="33"/>
      <c r="AD279" s="33"/>
      <c r="AE279" s="41" t="e">
        <f>M279^2</f>
        <v>#DIV/0!</v>
      </c>
      <c r="AF279" s="52"/>
      <c r="AG279" s="53" t="e">
        <f>AG281</f>
        <v>#DIV/0!</v>
      </c>
      <c r="AH279" s="53" t="e">
        <f>AH281</f>
        <v>#DIV/0!</v>
      </c>
      <c r="AI279" s="51" t="e">
        <f>1/M279</f>
        <v>#DIV/0!</v>
      </c>
      <c r="AJ279" s="54" t="e">
        <f>1/(AH279+AI279)</f>
        <v>#DIV/0!</v>
      </c>
      <c r="AK279" s="55" t="e">
        <f>AJ279/AJ281</f>
        <v>#DIV/0!</v>
      </c>
      <c r="AL279" s="56" t="e">
        <f>AJ279*N279</f>
        <v>#DIV/0!</v>
      </c>
      <c r="AM279" s="56" t="e">
        <f>AL279/AJ279</f>
        <v>#DIV/0!</v>
      </c>
      <c r="AN279" s="48" t="e">
        <f>EXP(AM279)</f>
        <v>#DIV/0!</v>
      </c>
      <c r="AO279" s="57" t="e">
        <f>1/AJ279</f>
        <v>#DIV/0!</v>
      </c>
      <c r="AP279" s="48" t="e">
        <f>SQRT(AO279)</f>
        <v>#DIV/0!</v>
      </c>
      <c r="AQ279" s="45">
        <f>$H$2</f>
        <v>1.9599639845400536</v>
      </c>
      <c r="AR279" s="46" t="e">
        <f>AM279-(AQ279*AP279)</f>
        <v>#DIV/0!</v>
      </c>
      <c r="AS279" s="46" t="e">
        <f>AM279+(1.96*AP279)</f>
        <v>#DIV/0!</v>
      </c>
      <c r="AT279" s="58" t="e">
        <f t="shared" si="382"/>
        <v>#DIV/0!</v>
      </c>
      <c r="AU279" s="58" t="e">
        <f t="shared" si="382"/>
        <v>#DIV/0!</v>
      </c>
      <c r="AV279" s="22"/>
      <c r="AX279" s="59"/>
      <c r="AY279" s="59">
        <v>1</v>
      </c>
      <c r="AZ279" s="60"/>
      <c r="BA279" s="60"/>
      <c r="BC279" s="33"/>
      <c r="BD279" s="33"/>
      <c r="BE279" s="5"/>
      <c r="BF279" s="5"/>
      <c r="BG279" s="5"/>
      <c r="BH279" s="5"/>
      <c r="BI279" s="5"/>
      <c r="BJ279" s="5"/>
      <c r="BK279" s="5"/>
      <c r="BL279" s="5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</row>
    <row r="280" spans="1:256">
      <c r="B280" s="34" t="s">
        <v>69</v>
      </c>
      <c r="C280" s="35"/>
      <c r="D280" s="36">
        <f>E280-C280</f>
        <v>0</v>
      </c>
      <c r="E280" s="37"/>
      <c r="F280" s="35"/>
      <c r="G280" s="36">
        <f>H280-F280</f>
        <v>0</v>
      </c>
      <c r="H280" s="37"/>
      <c r="I280" s="38"/>
      <c r="K280" s="39" t="e">
        <f>(C280/E280)/(F280/H280)</f>
        <v>#DIV/0!</v>
      </c>
      <c r="L280" s="40" t="e">
        <f>(D280/(C280*E280)+(G280/(F280*H280)))</f>
        <v>#DIV/0!</v>
      </c>
      <c r="M280" s="41" t="e">
        <f>1/L280</f>
        <v>#DIV/0!</v>
      </c>
      <c r="N280" s="42" t="e">
        <f>LN(K280)</f>
        <v>#DIV/0!</v>
      </c>
      <c r="O280" s="42" t="e">
        <f>M280*N280</f>
        <v>#DIV/0!</v>
      </c>
      <c r="P280" s="42" t="e">
        <f>LN(K280)</f>
        <v>#DIV/0!</v>
      </c>
      <c r="Q280" s="116" t="e">
        <f>K280</f>
        <v>#DIV/0!</v>
      </c>
      <c r="R280" s="44" t="e">
        <f>SQRT(1/M280)</f>
        <v>#DIV/0!</v>
      </c>
      <c r="S280" s="45">
        <f>$H$2</f>
        <v>1.9599639845400536</v>
      </c>
      <c r="T280" s="46" t="e">
        <f>P280-(R280*S280)</f>
        <v>#DIV/0!</v>
      </c>
      <c r="U280" s="46" t="e">
        <f>P280+(R280*S280)</f>
        <v>#DIV/0!</v>
      </c>
      <c r="V280" s="47" t="e">
        <f t="shared" si="381"/>
        <v>#DIV/0!</v>
      </c>
      <c r="W280" s="48" t="e">
        <f t="shared" si="381"/>
        <v>#DIV/0!</v>
      </c>
      <c r="X280" s="49"/>
      <c r="Z280" s="50" t="e">
        <f>(N280-P281)^2</f>
        <v>#DIV/0!</v>
      </c>
      <c r="AA280" s="51" t="e">
        <f>M280*Z280</f>
        <v>#DIV/0!</v>
      </c>
      <c r="AB280" s="5">
        <v>1</v>
      </c>
      <c r="AC280" s="33"/>
      <c r="AD280" s="33"/>
      <c r="AE280" s="41" t="e">
        <f>M280^2</f>
        <v>#DIV/0!</v>
      </c>
      <c r="AF280" s="52"/>
      <c r="AG280" s="53" t="e">
        <f>AG281</f>
        <v>#DIV/0!</v>
      </c>
      <c r="AH280" s="53" t="e">
        <f>AH281</f>
        <v>#DIV/0!</v>
      </c>
      <c r="AI280" s="51" t="e">
        <f>1/M280</f>
        <v>#DIV/0!</v>
      </c>
      <c r="AJ280" s="54" t="e">
        <f>1/(AH280+AI280)</f>
        <v>#DIV/0!</v>
      </c>
      <c r="AK280" s="55" t="e">
        <f>AJ280/AJ281</f>
        <v>#DIV/0!</v>
      </c>
      <c r="AL280" s="56" t="e">
        <f>AJ280*N280</f>
        <v>#DIV/0!</v>
      </c>
      <c r="AM280" s="56" t="e">
        <f>AL280/AJ280</f>
        <v>#DIV/0!</v>
      </c>
      <c r="AN280" s="48" t="e">
        <f>EXP(AM280)</f>
        <v>#DIV/0!</v>
      </c>
      <c r="AO280" s="57" t="e">
        <f>1/AJ280</f>
        <v>#DIV/0!</v>
      </c>
      <c r="AP280" s="48" t="e">
        <f>SQRT(AO280)</f>
        <v>#DIV/0!</v>
      </c>
      <c r="AQ280" s="45">
        <f>$H$2</f>
        <v>1.9599639845400536</v>
      </c>
      <c r="AR280" s="46" t="e">
        <f>AM280-(AQ280*AP280)</f>
        <v>#DIV/0!</v>
      </c>
      <c r="AS280" s="46" t="e">
        <f>AM280+(1.96*AP280)</f>
        <v>#DIV/0!</v>
      </c>
      <c r="AT280" s="58" t="e">
        <f t="shared" si="382"/>
        <v>#DIV/0!</v>
      </c>
      <c r="AU280" s="58" t="e">
        <f t="shared" si="382"/>
        <v>#DIV/0!</v>
      </c>
      <c r="AV280" s="22"/>
      <c r="AX280" s="59"/>
      <c r="AY280" s="59">
        <v>1</v>
      </c>
      <c r="AZ280" s="60"/>
      <c r="BA280" s="60"/>
      <c r="BC280" s="33"/>
      <c r="BD280" s="33"/>
      <c r="BE280" s="5"/>
      <c r="BF280" s="5"/>
      <c r="BG280" s="5"/>
      <c r="BH280" s="5"/>
      <c r="BI280" s="5"/>
      <c r="BJ280" s="5"/>
      <c r="BK280" s="5"/>
      <c r="BL280" s="5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</row>
    <row r="281" spans="1:256">
      <c r="A281" s="8"/>
      <c r="B281" s="61">
        <f>COUNT(D278:D280)</f>
        <v>3</v>
      </c>
      <c r="C281" s="62">
        <f t="shared" ref="C281:H281" si="383">SUM(C278:C280)</f>
        <v>0</v>
      </c>
      <c r="D281" s="62">
        <f t="shared" si="383"/>
        <v>0</v>
      </c>
      <c r="E281" s="62">
        <f t="shared" si="383"/>
        <v>0</v>
      </c>
      <c r="F281" s="62">
        <f t="shared" si="383"/>
        <v>0</v>
      </c>
      <c r="G281" s="62">
        <f t="shared" si="383"/>
        <v>0</v>
      </c>
      <c r="H281" s="62">
        <f t="shared" si="383"/>
        <v>0</v>
      </c>
      <c r="I281" s="63"/>
      <c r="K281" s="64"/>
      <c r="L281" s="65"/>
      <c r="M281" s="66" t="e">
        <f>SUM(M278:M280)</f>
        <v>#DIV/0!</v>
      </c>
      <c r="N281" s="67"/>
      <c r="O281" s="68" t="e">
        <f>SUM(O278:O280)</f>
        <v>#DIV/0!</v>
      </c>
      <c r="P281" s="69" t="e">
        <f>O281/M281</f>
        <v>#DIV/0!</v>
      </c>
      <c r="Q281" s="538" t="e">
        <f>EXP(P281)</f>
        <v>#DIV/0!</v>
      </c>
      <c r="R281" s="538" t="e">
        <f>SQRT(1/M281)</f>
        <v>#DIV/0!</v>
      </c>
      <c r="S281" s="539">
        <f>$H$2</f>
        <v>1.9599639845400536</v>
      </c>
      <c r="T281" s="540" t="e">
        <f>P281-(R281*S281)</f>
        <v>#DIV/0!</v>
      </c>
      <c r="U281" s="540" t="e">
        <f>P281+(R281*S281)</f>
        <v>#DIV/0!</v>
      </c>
      <c r="V281" s="541" t="e">
        <f t="shared" si="381"/>
        <v>#DIV/0!</v>
      </c>
      <c r="W281" s="542" t="e">
        <f t="shared" si="381"/>
        <v>#DIV/0!</v>
      </c>
      <c r="X281" s="71"/>
      <c r="Y281" s="71"/>
      <c r="Z281" s="72"/>
      <c r="AA281" s="73" t="e">
        <f>SUM(AA278:AA280)</f>
        <v>#DIV/0!</v>
      </c>
      <c r="AB281" s="74">
        <f>SUM(AB278:AB280)</f>
        <v>3</v>
      </c>
      <c r="AC281" s="75" t="e">
        <f>AA281-(AB281-1)</f>
        <v>#DIV/0!</v>
      </c>
      <c r="AD281" s="66" t="e">
        <f>M281</f>
        <v>#DIV/0!</v>
      </c>
      <c r="AE281" s="66" t="e">
        <f>SUM(AE278:AE280)</f>
        <v>#DIV/0!</v>
      </c>
      <c r="AF281" s="76" t="e">
        <f>AE281/AD281</f>
        <v>#DIV/0!</v>
      </c>
      <c r="AG281" s="77" t="e">
        <f>AC281/(AD281-AF281)</f>
        <v>#DIV/0!</v>
      </c>
      <c r="AH281" s="77" t="e">
        <f>IF(AA281&lt;AB281-1,"0",AG281)</f>
        <v>#DIV/0!</v>
      </c>
      <c r="AI281" s="72"/>
      <c r="AJ281" s="66" t="e">
        <f>SUM(AJ278:AJ280)</f>
        <v>#DIV/0!</v>
      </c>
      <c r="AK281" s="78" t="e">
        <f>SUM(AK278:AK280)</f>
        <v>#DIV/0!</v>
      </c>
      <c r="AL281" s="75" t="e">
        <f>SUM(AL278:AL280)</f>
        <v>#DIV/0!</v>
      </c>
      <c r="AM281" s="75" t="e">
        <f>AL281/AJ281</f>
        <v>#DIV/0!</v>
      </c>
      <c r="AN281" s="543" t="e">
        <f>EXP(AM281)</f>
        <v>#DIV/0!</v>
      </c>
      <c r="AO281" s="79" t="e">
        <f>1/AJ281</f>
        <v>#DIV/0!</v>
      </c>
      <c r="AP281" s="80" t="e">
        <f>SQRT(AO281)</f>
        <v>#DIV/0!</v>
      </c>
      <c r="AQ281" s="45">
        <f>$H$2</f>
        <v>1.9599639845400536</v>
      </c>
      <c r="AR281" s="70" t="e">
        <f>AM281-(AQ281*AP281)</f>
        <v>#DIV/0!</v>
      </c>
      <c r="AS281" s="70" t="e">
        <f>AM281+(1.96*AP281)</f>
        <v>#DIV/0!</v>
      </c>
      <c r="AT281" s="544" t="e">
        <f t="shared" si="382"/>
        <v>#DIV/0!</v>
      </c>
      <c r="AU281" s="544" t="e">
        <f t="shared" si="382"/>
        <v>#DIV/0!</v>
      </c>
      <c r="AV281" s="81"/>
      <c r="AW281" s="82"/>
      <c r="AX281" s="83" t="e">
        <f>AA281</f>
        <v>#DIV/0!</v>
      </c>
      <c r="AY281" s="61">
        <f>SUM(AY278:AY280)</f>
        <v>3</v>
      </c>
      <c r="AZ281" s="84" t="e">
        <f>(AX281-(AY281-1))/AX281</f>
        <v>#DIV/0!</v>
      </c>
      <c r="BA281" s="85" t="e">
        <f>IF(AA281&lt;AB281-1,"0%",AZ281)</f>
        <v>#DIV/0!</v>
      </c>
      <c r="BB281" s="82"/>
      <c r="BC281" s="68" t="e">
        <f>AX281/(AY281-1)</f>
        <v>#DIV/0!</v>
      </c>
      <c r="BD281" s="86" t="e">
        <f>LN(BC281)</f>
        <v>#DIV/0!</v>
      </c>
      <c r="BE281" s="68" t="e">
        <f>LN(AX281)</f>
        <v>#DIV/0!</v>
      </c>
      <c r="BF281" s="68">
        <f>LN(AY281-1)</f>
        <v>0.69314718055994529</v>
      </c>
      <c r="BG281" s="68" t="e">
        <f>SQRT(2*AX281)</f>
        <v>#DIV/0!</v>
      </c>
      <c r="BH281" s="68">
        <f>SQRT(2*AY281-3)</f>
        <v>1.7320508075688772</v>
      </c>
      <c r="BI281" s="68">
        <f>2*(AY281-2)</f>
        <v>2</v>
      </c>
      <c r="BJ281" s="68">
        <f>3*(AY281-2)^2</f>
        <v>3</v>
      </c>
      <c r="BK281" s="68">
        <f>1/BI281</f>
        <v>0.5</v>
      </c>
      <c r="BL281" s="87">
        <f>1/BJ281</f>
        <v>0.33333333333333331</v>
      </c>
      <c r="BM281" s="87">
        <f>SQRT(BK281*(1-BL281))</f>
        <v>0.57735026918962584</v>
      </c>
      <c r="BN281" s="88" t="e">
        <f>0.5*(BE281-BF281)/(BG281-BH281)</f>
        <v>#DIV/0!</v>
      </c>
      <c r="BO281" s="88" t="e">
        <f>IF(AA281&lt;=AB281,BM281,BN281)</f>
        <v>#DIV/0!</v>
      </c>
      <c r="BP281" s="75" t="e">
        <f>BD281-(1.96*BO281)</f>
        <v>#DIV/0!</v>
      </c>
      <c r="BQ281" s="75" t="e">
        <f>BD281+(1.96*BO281)</f>
        <v>#DIV/0!</v>
      </c>
      <c r="BR281" s="75"/>
      <c r="BS281" s="86" t="e">
        <f>EXP(BP281)</f>
        <v>#DIV/0!</v>
      </c>
      <c r="BT281" s="86" t="e">
        <f>EXP(BQ281)</f>
        <v>#DIV/0!</v>
      </c>
      <c r="BU281" s="89" t="e">
        <f>BA281</f>
        <v>#DIV/0!</v>
      </c>
      <c r="BV281" s="89" t="e">
        <f>(BS281-1)/BS281</f>
        <v>#DIV/0!</v>
      </c>
      <c r="BW281" s="89" t="e">
        <f>(BT281-1)/BT281</f>
        <v>#DIV/0!</v>
      </c>
    </row>
    <row r="282" spans="1:256" ht="13.5" thickBot="1">
      <c r="C282" s="90"/>
      <c r="D282" s="90"/>
      <c r="E282" s="90"/>
      <c r="F282" s="90"/>
      <c r="G282" s="90"/>
      <c r="H282" s="90"/>
      <c r="I282" s="91"/>
      <c r="R282" s="92"/>
      <c r="S282" s="92"/>
      <c r="T282" s="92"/>
      <c r="U282" s="92"/>
      <c r="V282" s="92"/>
      <c r="W282" s="92"/>
      <c r="X282" s="92"/>
      <c r="AB282" s="93"/>
      <c r="AC282" s="94"/>
      <c r="AD282" s="95"/>
      <c r="AE282" s="94"/>
      <c r="AF282" s="96"/>
      <c r="AG282" s="96"/>
      <c r="AH282" s="96"/>
      <c r="AI282" s="96"/>
      <c r="AT282" s="97"/>
      <c r="AU282" s="97"/>
      <c r="AV282" s="97"/>
      <c r="AX282" s="8" t="s">
        <v>85</v>
      </c>
      <c r="BG282" s="14"/>
      <c r="BN282" s="94" t="s">
        <v>86</v>
      </c>
      <c r="BT282" s="98" t="s">
        <v>87</v>
      </c>
      <c r="BU282" s="545" t="e">
        <f>BU281</f>
        <v>#DIV/0!</v>
      </c>
      <c r="BV282" s="545" t="e">
        <f>IF(BV281&lt;0,"0%",BV281)</f>
        <v>#DIV/0!</v>
      </c>
      <c r="BW282" s="546" t="e">
        <f>IF(BW281&lt;0,"0%",BW281)</f>
        <v>#DIV/0!</v>
      </c>
    </row>
    <row r="283" spans="1:256" ht="26.5" thickBot="1">
      <c r="A283" s="8"/>
      <c r="B283" s="8"/>
      <c r="C283" s="99"/>
      <c r="D283" s="99"/>
      <c r="E283" s="99"/>
      <c r="F283" s="99"/>
      <c r="G283" s="99"/>
      <c r="H283" s="99"/>
      <c r="I283" s="100"/>
      <c r="J283" s="8"/>
      <c r="K283" s="8"/>
      <c r="L283" s="8"/>
      <c r="R283" s="101"/>
      <c r="S283" s="101"/>
      <c r="T283" s="101"/>
      <c r="U283" s="101"/>
      <c r="V283" s="101"/>
      <c r="W283" s="101"/>
      <c r="X283" s="101"/>
      <c r="AF283" s="1"/>
      <c r="AI283" s="14"/>
      <c r="AJ283" s="102"/>
      <c r="AK283" s="102"/>
      <c r="AL283" s="103"/>
      <c r="AM283" s="104"/>
      <c r="AO283" s="105" t="s">
        <v>88</v>
      </c>
      <c r="AP283" s="106">
        <f>TINV((1-$H$1),(AB281-2))</f>
        <v>12.706204736174694</v>
      </c>
      <c r="AR283" s="547" t="s">
        <v>89</v>
      </c>
      <c r="AS283" s="107">
        <f>$H$1</f>
        <v>0.95</v>
      </c>
      <c r="AT283" s="548" t="e">
        <f>EXP(AM281-AP283*SQRT((1/AD281)+AH281))</f>
        <v>#DIV/0!</v>
      </c>
      <c r="AU283" s="548" t="e">
        <f>EXP(AM281+AP283*SQRT((1/AD281)+AH281))</f>
        <v>#DIV/0!</v>
      </c>
      <c r="AV283" s="22"/>
      <c r="AX283" s="108" t="e">
        <f>_xlfn.CHISQ.DIST.RT(AX281,AY281-1)</f>
        <v>#DIV/0!</v>
      </c>
      <c r="AY283" s="109" t="e">
        <f>IF(AX283&lt;0.05,"heterogeneidad","homogeneidad")</f>
        <v>#DIV/0!</v>
      </c>
      <c r="BF283" s="110"/>
      <c r="BG283" s="14"/>
      <c r="BH283" s="14"/>
      <c r="BJ283" s="49"/>
      <c r="BL283" s="14"/>
      <c r="BM283" s="111"/>
      <c r="BQ283" s="14"/>
    </row>
    <row r="284" spans="1:256" ht="14.5">
      <c r="C284" s="90"/>
      <c r="D284" s="90"/>
      <c r="E284" s="90"/>
      <c r="F284" s="90"/>
      <c r="G284" s="90"/>
      <c r="H284" s="90"/>
      <c r="I284" s="91"/>
      <c r="R284" s="101"/>
      <c r="S284" s="101"/>
      <c r="T284" s="101"/>
      <c r="U284" s="101"/>
      <c r="V284" s="101"/>
      <c r="W284" s="101"/>
      <c r="X284" s="101"/>
      <c r="AF284" s="1"/>
      <c r="AI284" s="14"/>
      <c r="AJ284" s="102"/>
      <c r="AK284" s="102"/>
      <c r="AL284" s="103"/>
      <c r="AM284" s="104"/>
      <c r="AN284" s="112"/>
      <c r="AO284" s="113"/>
      <c r="AP284" s="18"/>
      <c r="AS284" s="114"/>
      <c r="AT284" s="22"/>
      <c r="AU284" s="22"/>
      <c r="AV284" s="22"/>
      <c r="BF284" s="110"/>
      <c r="BG284" s="14"/>
      <c r="BH284" s="14"/>
      <c r="BJ284" s="49"/>
      <c r="BL284" s="14"/>
      <c r="BM284" s="115"/>
      <c r="BQ284" s="14"/>
    </row>
    <row r="285" spans="1:256">
      <c r="C285" s="90"/>
      <c r="D285" s="90"/>
      <c r="E285" s="90"/>
      <c r="F285" s="90"/>
      <c r="G285" s="90"/>
      <c r="H285" s="90"/>
      <c r="I285" s="91"/>
      <c r="J285" s="550" t="s">
        <v>5</v>
      </c>
      <c r="K285" s="551"/>
      <c r="L285" s="551"/>
      <c r="M285" s="551"/>
      <c r="N285" s="551"/>
      <c r="O285" s="551"/>
      <c r="P285" s="551"/>
      <c r="Q285" s="551"/>
      <c r="R285" s="551"/>
      <c r="S285" s="551"/>
      <c r="T285" s="551"/>
      <c r="U285" s="551"/>
      <c r="V285" s="551"/>
      <c r="W285" s="552"/>
      <c r="X285" s="15"/>
      <c r="Y285" s="550" t="s">
        <v>6</v>
      </c>
      <c r="Z285" s="551"/>
      <c r="AA285" s="551"/>
      <c r="AB285" s="551"/>
      <c r="AC285" s="551"/>
      <c r="AD285" s="551"/>
      <c r="AE285" s="551"/>
      <c r="AF285" s="551"/>
      <c r="AG285" s="551"/>
      <c r="AH285" s="551"/>
      <c r="AI285" s="551"/>
      <c r="AJ285" s="551"/>
      <c r="AK285" s="551"/>
      <c r="AL285" s="551"/>
      <c r="AM285" s="551"/>
      <c r="AN285" s="551"/>
      <c r="AO285" s="551"/>
      <c r="AP285" s="551"/>
      <c r="AQ285" s="551"/>
      <c r="AR285" s="551"/>
      <c r="AS285" s="551"/>
      <c r="AT285" s="551"/>
      <c r="AU285" s="552"/>
      <c r="AV285" s="15"/>
      <c r="AW285" s="550" t="s">
        <v>7</v>
      </c>
      <c r="AX285" s="551"/>
      <c r="AY285" s="551"/>
      <c r="AZ285" s="551"/>
      <c r="BA285" s="551"/>
      <c r="BB285" s="551"/>
      <c r="BC285" s="551"/>
      <c r="BD285" s="551"/>
      <c r="BE285" s="551"/>
      <c r="BF285" s="551"/>
      <c r="BG285" s="551"/>
      <c r="BH285" s="551"/>
      <c r="BI285" s="551"/>
      <c r="BJ285" s="551"/>
      <c r="BK285" s="551"/>
      <c r="BL285" s="551"/>
      <c r="BM285" s="551"/>
      <c r="BN285" s="551"/>
      <c r="BO285" s="551"/>
      <c r="BP285" s="551"/>
      <c r="BQ285" s="551"/>
      <c r="BR285" s="551"/>
      <c r="BS285" s="551"/>
      <c r="BT285" s="551"/>
      <c r="BU285" s="551"/>
      <c r="BV285" s="551"/>
      <c r="BW285" s="552"/>
    </row>
    <row r="286" spans="1:256">
      <c r="A286" s="16"/>
      <c r="B286" s="17" t="s">
        <v>8</v>
      </c>
      <c r="C286" s="549" t="s">
        <v>9</v>
      </c>
      <c r="D286" s="549"/>
      <c r="E286" s="549"/>
      <c r="F286" s="549" t="s">
        <v>10</v>
      </c>
      <c r="G286" s="549"/>
      <c r="H286" s="549"/>
      <c r="I286" s="18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ht="60">
      <c r="B287" s="20"/>
      <c r="C287" s="21" t="s">
        <v>11</v>
      </c>
      <c r="D287" s="21" t="s">
        <v>12</v>
      </c>
      <c r="E287" s="21" t="s">
        <v>13</v>
      </c>
      <c r="F287" s="21" t="s">
        <v>11</v>
      </c>
      <c r="G287" s="21" t="s">
        <v>12</v>
      </c>
      <c r="H287" s="21" t="s">
        <v>13</v>
      </c>
      <c r="I287" s="22"/>
      <c r="K287" s="23" t="s">
        <v>14</v>
      </c>
      <c r="L287" s="23" t="s">
        <v>15</v>
      </c>
      <c r="M287" s="23" t="s">
        <v>16</v>
      </c>
      <c r="N287" s="24" t="s">
        <v>17</v>
      </c>
      <c r="O287" s="24" t="s">
        <v>18</v>
      </c>
      <c r="P287" s="24" t="s">
        <v>19</v>
      </c>
      <c r="Q287" s="536" t="s">
        <v>20</v>
      </c>
      <c r="R287" s="536" t="s">
        <v>21</v>
      </c>
      <c r="S287" s="537" t="s">
        <v>3</v>
      </c>
      <c r="T287" s="536" t="s">
        <v>22</v>
      </c>
      <c r="U287" s="536" t="s">
        <v>23</v>
      </c>
      <c r="V287" s="536" t="s">
        <v>24</v>
      </c>
      <c r="W287" s="536" t="s">
        <v>24</v>
      </c>
      <c r="X287" s="25"/>
      <c r="Y287" s="26"/>
      <c r="Z287" s="27" t="s">
        <v>25</v>
      </c>
      <c r="AA287" s="24" t="s">
        <v>26</v>
      </c>
      <c r="AB287" s="6" t="s">
        <v>27</v>
      </c>
      <c r="AC287" s="6" t="s">
        <v>28</v>
      </c>
      <c r="AD287" s="6" t="s">
        <v>29</v>
      </c>
      <c r="AE287" s="24" t="s">
        <v>30</v>
      </c>
      <c r="AF287" s="24" t="s">
        <v>31</v>
      </c>
      <c r="AG287" s="28" t="s">
        <v>32</v>
      </c>
      <c r="AH287" s="28" t="s">
        <v>33</v>
      </c>
      <c r="AI287" s="6" t="s">
        <v>34</v>
      </c>
      <c r="AJ287" s="24" t="s">
        <v>35</v>
      </c>
      <c r="AK287" s="24" t="s">
        <v>36</v>
      </c>
      <c r="AL287" s="24" t="s">
        <v>37</v>
      </c>
      <c r="AM287" s="6" t="s">
        <v>38</v>
      </c>
      <c r="AN287" s="537" t="s">
        <v>39</v>
      </c>
      <c r="AO287" s="24" t="s">
        <v>40</v>
      </c>
      <c r="AP287" s="24" t="s">
        <v>41</v>
      </c>
      <c r="AQ287" s="6" t="s">
        <v>3</v>
      </c>
      <c r="AR287" s="24" t="s">
        <v>42</v>
      </c>
      <c r="AS287" s="24" t="s">
        <v>43</v>
      </c>
      <c r="AT287" s="536" t="s">
        <v>24</v>
      </c>
      <c r="AU287" s="536" t="s">
        <v>24</v>
      </c>
      <c r="AV287" s="25"/>
      <c r="AX287" s="29" t="s">
        <v>44</v>
      </c>
      <c r="AY287" s="29" t="s">
        <v>27</v>
      </c>
      <c r="AZ287" s="30" t="s">
        <v>45</v>
      </c>
      <c r="BA287" s="31" t="s">
        <v>46</v>
      </c>
      <c r="BC287" s="6" t="s">
        <v>47</v>
      </c>
      <c r="BD287" s="6" t="s">
        <v>48</v>
      </c>
      <c r="BE287" s="6" t="s">
        <v>49</v>
      </c>
      <c r="BF287" s="6" t="s">
        <v>50</v>
      </c>
      <c r="BG287" s="6" t="s">
        <v>51</v>
      </c>
      <c r="BH287" s="6" t="s">
        <v>52</v>
      </c>
      <c r="BI287" s="6" t="s">
        <v>53</v>
      </c>
      <c r="BJ287" s="6" t="s">
        <v>54</v>
      </c>
      <c r="BK287" s="6" t="s">
        <v>55</v>
      </c>
      <c r="BL287" s="6" t="s">
        <v>56</v>
      </c>
      <c r="BM287" s="32" t="s">
        <v>57</v>
      </c>
      <c r="BN287" s="32" t="s">
        <v>58</v>
      </c>
      <c r="BO287" s="32" t="s">
        <v>59</v>
      </c>
      <c r="BP287" s="32" t="s">
        <v>60</v>
      </c>
      <c r="BQ287" s="32" t="s">
        <v>61</v>
      </c>
      <c r="BR287" s="33"/>
      <c r="BS287" s="24" t="s">
        <v>62</v>
      </c>
      <c r="BT287" s="24" t="s">
        <v>63</v>
      </c>
      <c r="BU287" s="536" t="s">
        <v>64</v>
      </c>
      <c r="BV287" s="536" t="s">
        <v>65</v>
      </c>
      <c r="BW287" s="536" t="s">
        <v>66</v>
      </c>
    </row>
    <row r="288" spans="1:256">
      <c r="A288" s="8"/>
      <c r="B288" s="34" t="s">
        <v>67</v>
      </c>
      <c r="C288" s="35"/>
      <c r="D288" s="36">
        <f>E288-C288</f>
        <v>0</v>
      </c>
      <c r="E288" s="37"/>
      <c r="F288" s="35"/>
      <c r="G288" s="36">
        <f>H288-F288</f>
        <v>0</v>
      </c>
      <c r="H288" s="37"/>
      <c r="I288" s="38"/>
      <c r="K288" s="39" t="e">
        <f>(C288/E288)/(F288/H288)</f>
        <v>#DIV/0!</v>
      </c>
      <c r="L288" s="40" t="e">
        <f>(D288/(C288*E288)+(G288/(F288*H288)))</f>
        <v>#DIV/0!</v>
      </c>
      <c r="M288" s="41" t="e">
        <f>1/L288</f>
        <v>#DIV/0!</v>
      </c>
      <c r="N288" s="42" t="e">
        <f>LN(K288)</f>
        <v>#DIV/0!</v>
      </c>
      <c r="O288" s="42" t="e">
        <f>M288*N288</f>
        <v>#DIV/0!</v>
      </c>
      <c r="P288" s="42" t="e">
        <f>LN(K288)</f>
        <v>#DIV/0!</v>
      </c>
      <c r="Q288" s="116" t="e">
        <f>K288</f>
        <v>#DIV/0!</v>
      </c>
      <c r="R288" s="44" t="e">
        <f>SQRT(1/M288)</f>
        <v>#DIV/0!</v>
      </c>
      <c r="S288" s="45">
        <f>$H$2</f>
        <v>1.9599639845400536</v>
      </c>
      <c r="T288" s="46" t="e">
        <f>P288-(R288*S288)</f>
        <v>#DIV/0!</v>
      </c>
      <c r="U288" s="46" t="e">
        <f>P288+(R288*S288)</f>
        <v>#DIV/0!</v>
      </c>
      <c r="V288" s="47" t="e">
        <f t="shared" ref="V288:W290" si="384">EXP(T288)</f>
        <v>#DIV/0!</v>
      </c>
      <c r="W288" s="48" t="e">
        <f t="shared" si="384"/>
        <v>#DIV/0!</v>
      </c>
      <c r="X288" s="49"/>
      <c r="Z288" s="50" t="e">
        <f>(N288-P290)^2</f>
        <v>#DIV/0!</v>
      </c>
      <c r="AA288" s="51" t="e">
        <f>M288*Z288</f>
        <v>#DIV/0!</v>
      </c>
      <c r="AB288" s="5">
        <v>1</v>
      </c>
      <c r="AC288" s="33"/>
      <c r="AD288" s="33"/>
      <c r="AE288" s="41" t="e">
        <f>M288^2</f>
        <v>#DIV/0!</v>
      </c>
      <c r="AF288" s="52"/>
      <c r="AG288" s="53" t="e">
        <f>AG290</f>
        <v>#DIV/0!</v>
      </c>
      <c r="AH288" s="53" t="e">
        <f>AH290</f>
        <v>#DIV/0!</v>
      </c>
      <c r="AI288" s="51" t="e">
        <f>1/M288</f>
        <v>#DIV/0!</v>
      </c>
      <c r="AJ288" s="54" t="e">
        <f>1/(AH288+AI288)</f>
        <v>#DIV/0!</v>
      </c>
      <c r="AK288" s="55" t="e">
        <f>AJ288/AJ290</f>
        <v>#DIV/0!</v>
      </c>
      <c r="AL288" s="56" t="e">
        <f>AJ288*N288</f>
        <v>#DIV/0!</v>
      </c>
      <c r="AM288" s="56" t="e">
        <f>AL288/AJ288</f>
        <v>#DIV/0!</v>
      </c>
      <c r="AN288" s="48" t="e">
        <f>EXP(AM288)</f>
        <v>#DIV/0!</v>
      </c>
      <c r="AO288" s="57" t="e">
        <f>1/AJ288</f>
        <v>#DIV/0!</v>
      </c>
      <c r="AP288" s="48" t="e">
        <f>SQRT(AO288)</f>
        <v>#DIV/0!</v>
      </c>
      <c r="AQ288" s="45">
        <f>$H$2</f>
        <v>1.9599639845400536</v>
      </c>
      <c r="AR288" s="46" t="e">
        <f>AM288-(AQ288*AP288)</f>
        <v>#DIV/0!</v>
      </c>
      <c r="AS288" s="46" t="e">
        <f>AM288+(1.96*AP288)</f>
        <v>#DIV/0!</v>
      </c>
      <c r="AT288" s="58" t="e">
        <f t="shared" ref="AT288:AU290" si="385">EXP(AR288)</f>
        <v>#DIV/0!</v>
      </c>
      <c r="AU288" s="58" t="e">
        <f t="shared" si="385"/>
        <v>#DIV/0!</v>
      </c>
      <c r="AV288" s="22"/>
      <c r="AX288" s="59"/>
      <c r="AY288" s="59">
        <v>1</v>
      </c>
      <c r="AZ288" s="60"/>
      <c r="BA288" s="60"/>
      <c r="BC288" s="33"/>
      <c r="BD288" s="33"/>
      <c r="BE288" s="5"/>
      <c r="BF288" s="5"/>
      <c r="BG288" s="5"/>
      <c r="BH288" s="5"/>
      <c r="BI288" s="5"/>
      <c r="BJ288" s="5"/>
      <c r="BK288" s="5"/>
      <c r="BL288" s="5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</row>
    <row r="289" spans="1:75">
      <c r="B289" s="34" t="s">
        <v>68</v>
      </c>
      <c r="C289" s="35"/>
      <c r="D289" s="36">
        <f>E289-C289</f>
        <v>0</v>
      </c>
      <c r="E289" s="37"/>
      <c r="F289" s="35"/>
      <c r="G289" s="36">
        <f>H289-F289</f>
        <v>0</v>
      </c>
      <c r="H289" s="37"/>
      <c r="I289" s="38"/>
      <c r="K289" s="39" t="e">
        <f>(C289/E289)/(F289/H289)</f>
        <v>#DIV/0!</v>
      </c>
      <c r="L289" s="40" t="e">
        <f>(D289/(C289*E289)+(G289/(F289*H289)))</f>
        <v>#DIV/0!</v>
      </c>
      <c r="M289" s="41" t="e">
        <f>1/L289</f>
        <v>#DIV/0!</v>
      </c>
      <c r="N289" s="42" t="e">
        <f>LN(K289)</f>
        <v>#DIV/0!</v>
      </c>
      <c r="O289" s="42" t="e">
        <f>M289*N289</f>
        <v>#DIV/0!</v>
      </c>
      <c r="P289" s="42" t="e">
        <f>LN(K289)</f>
        <v>#DIV/0!</v>
      </c>
      <c r="Q289" s="116" t="e">
        <f>K289</f>
        <v>#DIV/0!</v>
      </c>
      <c r="R289" s="44" t="e">
        <f>SQRT(1/M289)</f>
        <v>#DIV/0!</v>
      </c>
      <c r="S289" s="45">
        <f>$H$2</f>
        <v>1.9599639845400536</v>
      </c>
      <c r="T289" s="46" t="e">
        <f>P289-(R289*S289)</f>
        <v>#DIV/0!</v>
      </c>
      <c r="U289" s="46" t="e">
        <f>P289+(R289*S289)</f>
        <v>#DIV/0!</v>
      </c>
      <c r="V289" s="47" t="e">
        <f t="shared" si="384"/>
        <v>#DIV/0!</v>
      </c>
      <c r="W289" s="48" t="e">
        <f t="shared" si="384"/>
        <v>#DIV/0!</v>
      </c>
      <c r="X289" s="49"/>
      <c r="Z289" s="50" t="e">
        <f>(N289-P290)^2</f>
        <v>#DIV/0!</v>
      </c>
      <c r="AA289" s="51" t="e">
        <f>M289*Z289</f>
        <v>#DIV/0!</v>
      </c>
      <c r="AB289" s="5">
        <v>1</v>
      </c>
      <c r="AC289" s="33"/>
      <c r="AD289" s="33"/>
      <c r="AE289" s="41" t="e">
        <f>M289^2</f>
        <v>#DIV/0!</v>
      </c>
      <c r="AF289" s="52"/>
      <c r="AG289" s="53" t="e">
        <f>AG290</f>
        <v>#DIV/0!</v>
      </c>
      <c r="AH289" s="53" t="e">
        <f>AH290</f>
        <v>#DIV/0!</v>
      </c>
      <c r="AI289" s="51" t="e">
        <f>1/M289</f>
        <v>#DIV/0!</v>
      </c>
      <c r="AJ289" s="54" t="e">
        <f>1/(AH289+AI289)</f>
        <v>#DIV/0!</v>
      </c>
      <c r="AK289" s="55" t="e">
        <f>AJ289/AJ290</f>
        <v>#DIV/0!</v>
      </c>
      <c r="AL289" s="56" t="e">
        <f>AJ289*N289</f>
        <v>#DIV/0!</v>
      </c>
      <c r="AM289" s="56" t="e">
        <f>AL289/AJ289</f>
        <v>#DIV/0!</v>
      </c>
      <c r="AN289" s="48" t="e">
        <f>EXP(AM289)</f>
        <v>#DIV/0!</v>
      </c>
      <c r="AO289" s="57" t="e">
        <f>1/AJ289</f>
        <v>#DIV/0!</v>
      </c>
      <c r="AP289" s="48" t="e">
        <f>SQRT(AO289)</f>
        <v>#DIV/0!</v>
      </c>
      <c r="AQ289" s="45">
        <f>$H$2</f>
        <v>1.9599639845400536</v>
      </c>
      <c r="AR289" s="46" t="e">
        <f>AM289-(AQ289*AP289)</f>
        <v>#DIV/0!</v>
      </c>
      <c r="AS289" s="46" t="e">
        <f>AM289+(1.96*AP289)</f>
        <v>#DIV/0!</v>
      </c>
      <c r="AT289" s="58" t="e">
        <f t="shared" si="385"/>
        <v>#DIV/0!</v>
      </c>
      <c r="AU289" s="58" t="e">
        <f t="shared" si="385"/>
        <v>#DIV/0!</v>
      </c>
      <c r="AV289" s="22"/>
      <c r="AX289" s="59"/>
      <c r="AY289" s="59">
        <v>1</v>
      </c>
      <c r="AZ289" s="60"/>
      <c r="BA289" s="60"/>
      <c r="BC289" s="33"/>
      <c r="BD289" s="33"/>
      <c r="BE289" s="5"/>
      <c r="BF289" s="5"/>
      <c r="BG289" s="5"/>
      <c r="BH289" s="5"/>
      <c r="BI289" s="5"/>
      <c r="BJ289" s="5"/>
      <c r="BK289" s="5"/>
      <c r="BL289" s="5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</row>
    <row r="290" spans="1:75">
      <c r="A290" s="8"/>
      <c r="B290" s="61">
        <f>COUNT(D288:D289)</f>
        <v>2</v>
      </c>
      <c r="C290" s="62">
        <f t="shared" ref="C290:H290" si="386">SUM(C288:C289)</f>
        <v>0</v>
      </c>
      <c r="D290" s="62">
        <f t="shared" si="386"/>
        <v>0</v>
      </c>
      <c r="E290" s="62">
        <f t="shared" si="386"/>
        <v>0</v>
      </c>
      <c r="F290" s="62">
        <f t="shared" si="386"/>
        <v>0</v>
      </c>
      <c r="G290" s="62">
        <f t="shared" si="386"/>
        <v>0</v>
      </c>
      <c r="H290" s="62">
        <f t="shared" si="386"/>
        <v>0</v>
      </c>
      <c r="I290" s="63"/>
      <c r="K290" s="64"/>
      <c r="L290" s="65"/>
      <c r="M290" s="66" t="e">
        <f>SUM(M288:M289)</f>
        <v>#DIV/0!</v>
      </c>
      <c r="N290" s="67"/>
      <c r="O290" s="68" t="e">
        <f>SUM(O288:O289)</f>
        <v>#DIV/0!</v>
      </c>
      <c r="P290" s="69" t="e">
        <f>O290/M290</f>
        <v>#DIV/0!</v>
      </c>
      <c r="Q290" s="538" t="e">
        <f>EXP(P290)</f>
        <v>#DIV/0!</v>
      </c>
      <c r="R290" s="538" t="e">
        <f>SQRT(1/M290)</f>
        <v>#DIV/0!</v>
      </c>
      <c r="S290" s="539">
        <f>$H$2</f>
        <v>1.9599639845400536</v>
      </c>
      <c r="T290" s="540" t="e">
        <f>P290-(R290*S290)</f>
        <v>#DIV/0!</v>
      </c>
      <c r="U290" s="540" t="e">
        <f>P290+(R290*S290)</f>
        <v>#DIV/0!</v>
      </c>
      <c r="V290" s="541" t="e">
        <f t="shared" si="384"/>
        <v>#DIV/0!</v>
      </c>
      <c r="W290" s="542" t="e">
        <f t="shared" si="384"/>
        <v>#DIV/0!</v>
      </c>
      <c r="X290" s="71"/>
      <c r="Y290" s="71"/>
      <c r="Z290" s="72"/>
      <c r="AA290" s="73" t="e">
        <f>SUM(AA288:AA289)</f>
        <v>#DIV/0!</v>
      </c>
      <c r="AB290" s="74">
        <f>SUM(AB288:AB289)</f>
        <v>2</v>
      </c>
      <c r="AC290" s="75" t="e">
        <f>AA290-(AB290-1)</f>
        <v>#DIV/0!</v>
      </c>
      <c r="AD290" s="66" t="e">
        <f>M290</f>
        <v>#DIV/0!</v>
      </c>
      <c r="AE290" s="66" t="e">
        <f>SUM(AE288:AE289)</f>
        <v>#DIV/0!</v>
      </c>
      <c r="AF290" s="76" t="e">
        <f>AE290/AD290</f>
        <v>#DIV/0!</v>
      </c>
      <c r="AG290" s="77" t="e">
        <f>AC290/(AD290-AF290)</f>
        <v>#DIV/0!</v>
      </c>
      <c r="AH290" s="77" t="e">
        <f>IF(AA290&lt;AB290-1,"0",AG290)</f>
        <v>#DIV/0!</v>
      </c>
      <c r="AI290" s="72"/>
      <c r="AJ290" s="66" t="e">
        <f>SUM(AJ288:AJ289)</f>
        <v>#DIV/0!</v>
      </c>
      <c r="AK290" s="78" t="e">
        <f>SUM(AK288:AK289)</f>
        <v>#DIV/0!</v>
      </c>
      <c r="AL290" s="75" t="e">
        <f>SUM(AL288:AL289)</f>
        <v>#DIV/0!</v>
      </c>
      <c r="AM290" s="75" t="e">
        <f>AL290/AJ290</f>
        <v>#DIV/0!</v>
      </c>
      <c r="AN290" s="543" t="e">
        <f>EXP(AM290)</f>
        <v>#DIV/0!</v>
      </c>
      <c r="AO290" s="79" t="e">
        <f>1/AJ290</f>
        <v>#DIV/0!</v>
      </c>
      <c r="AP290" s="80" t="e">
        <f>SQRT(AO290)</f>
        <v>#DIV/0!</v>
      </c>
      <c r="AQ290" s="45">
        <f>$H$2</f>
        <v>1.9599639845400536</v>
      </c>
      <c r="AR290" s="70" t="e">
        <f>AM290-(AQ290*AP290)</f>
        <v>#DIV/0!</v>
      </c>
      <c r="AS290" s="70" t="e">
        <f>AM290+(1.96*AP290)</f>
        <v>#DIV/0!</v>
      </c>
      <c r="AT290" s="544" t="e">
        <f t="shared" si="385"/>
        <v>#DIV/0!</v>
      </c>
      <c r="AU290" s="544" t="e">
        <f t="shared" si="385"/>
        <v>#DIV/0!</v>
      </c>
      <c r="AV290" s="81"/>
      <c r="AW290" s="82"/>
      <c r="AX290" s="83" t="e">
        <f>AA290</f>
        <v>#DIV/0!</v>
      </c>
      <c r="AY290" s="61">
        <f>SUM(AY288:AY289)</f>
        <v>2</v>
      </c>
      <c r="AZ290" s="84" t="e">
        <f>(AX290-(AY290-1))/AX290</f>
        <v>#DIV/0!</v>
      </c>
      <c r="BA290" s="85" t="e">
        <f>IF(AA290&lt;AB290-1,"0%",AZ290)</f>
        <v>#DIV/0!</v>
      </c>
      <c r="BB290" s="82"/>
      <c r="BC290" s="68" t="e">
        <f>AX290/(AY290-1)</f>
        <v>#DIV/0!</v>
      </c>
      <c r="BD290" s="86" t="e">
        <f>LN(BC290)</f>
        <v>#DIV/0!</v>
      </c>
      <c r="BE290" s="68" t="e">
        <f>LN(AX290)</f>
        <v>#DIV/0!</v>
      </c>
      <c r="BF290" s="68">
        <f>LN(AY290-1)</f>
        <v>0</v>
      </c>
      <c r="BG290" s="68" t="e">
        <f>SQRT(2*AX290)</f>
        <v>#DIV/0!</v>
      </c>
      <c r="BH290" s="68">
        <f>SQRT(2*AY290-3)</f>
        <v>1</v>
      </c>
      <c r="BI290" s="68">
        <f>2*(AY290-2)</f>
        <v>0</v>
      </c>
      <c r="BJ290" s="68">
        <f>3*(AY290-2)^2</f>
        <v>0</v>
      </c>
      <c r="BK290" s="68" t="e">
        <f>1/BI290</f>
        <v>#DIV/0!</v>
      </c>
      <c r="BL290" s="87" t="e">
        <f>1/BJ290</f>
        <v>#DIV/0!</v>
      </c>
      <c r="BM290" s="87" t="e">
        <f>SQRT(BK290*(1-BL290))</f>
        <v>#DIV/0!</v>
      </c>
      <c r="BN290" s="88" t="e">
        <f>0.5*(BE290-BF290)/(BG290-BH290)</f>
        <v>#DIV/0!</v>
      </c>
      <c r="BO290" s="88" t="e">
        <f>IF(AA290&lt;=AB290,BM290,BN290)</f>
        <v>#DIV/0!</v>
      </c>
      <c r="BP290" s="75" t="e">
        <f>BD290-(1.96*BO290)</f>
        <v>#DIV/0!</v>
      </c>
      <c r="BQ290" s="75" t="e">
        <f>BD290+(1.96*BO290)</f>
        <v>#DIV/0!</v>
      </c>
      <c r="BR290" s="75"/>
      <c r="BS290" s="86" t="e">
        <f>EXP(BP290)</f>
        <v>#DIV/0!</v>
      </c>
      <c r="BT290" s="86" t="e">
        <f>EXP(BQ290)</f>
        <v>#DIV/0!</v>
      </c>
      <c r="BU290" s="89" t="e">
        <f>BA290</f>
        <v>#DIV/0!</v>
      </c>
      <c r="BV290" s="89" t="e">
        <f>(BS290-1)/BS290</f>
        <v>#DIV/0!</v>
      </c>
      <c r="BW290" s="89" t="e">
        <f>(BT290-1)/BT290</f>
        <v>#DIV/0!</v>
      </c>
    </row>
    <row r="291" spans="1:75" ht="13.5" thickBot="1">
      <c r="C291" s="90"/>
      <c r="D291" s="90"/>
      <c r="E291" s="90"/>
      <c r="F291" s="90"/>
      <c r="G291" s="90"/>
      <c r="H291" s="90"/>
      <c r="I291" s="91"/>
      <c r="R291" s="92"/>
      <c r="S291" s="92"/>
      <c r="T291" s="92"/>
      <c r="U291" s="92"/>
      <c r="V291" s="92"/>
      <c r="W291" s="92"/>
      <c r="X291" s="92"/>
      <c r="AB291" s="93"/>
      <c r="AC291" s="94"/>
      <c r="AD291" s="95"/>
      <c r="AE291" s="94"/>
      <c r="AF291" s="96"/>
      <c r="AG291" s="96"/>
      <c r="AH291" s="96"/>
      <c r="AI291" s="96"/>
      <c r="AT291" s="97"/>
      <c r="AU291" s="97"/>
      <c r="AV291" s="97"/>
      <c r="AX291" s="8" t="s">
        <v>85</v>
      </c>
      <c r="BG291" s="14"/>
      <c r="BN291" s="94" t="s">
        <v>86</v>
      </c>
      <c r="BT291" s="98" t="s">
        <v>87</v>
      </c>
      <c r="BU291" s="545" t="e">
        <f>BU290</f>
        <v>#DIV/0!</v>
      </c>
      <c r="BV291" s="545" t="e">
        <f>IF(BV290&lt;0,"0%",BV290)</f>
        <v>#DIV/0!</v>
      </c>
      <c r="BW291" s="546" t="e">
        <f>IF(BW290&lt;0,"0%",BW290)</f>
        <v>#DIV/0!</v>
      </c>
    </row>
    <row r="292" spans="1:75" ht="27.75" customHeight="1" thickBot="1">
      <c r="A292" s="8"/>
      <c r="B292" s="8"/>
      <c r="C292" s="99"/>
      <c r="D292" s="99"/>
      <c r="E292" s="99"/>
      <c r="F292" s="99"/>
      <c r="G292" s="99"/>
      <c r="H292" s="99"/>
      <c r="I292" s="100"/>
      <c r="J292" s="8"/>
      <c r="K292" s="8"/>
      <c r="L292" s="8"/>
      <c r="R292" s="101"/>
      <c r="S292" s="101"/>
      <c r="T292" s="101"/>
      <c r="U292" s="101"/>
      <c r="V292" s="101"/>
      <c r="W292" s="101"/>
      <c r="X292" s="101"/>
      <c r="AF292" s="1"/>
      <c r="AI292" s="14"/>
      <c r="AJ292" s="102"/>
      <c r="AK292" s="102"/>
      <c r="AL292" s="103"/>
      <c r="AM292" s="104"/>
      <c r="AO292" s="105" t="s">
        <v>88</v>
      </c>
      <c r="AP292" s="106" t="e">
        <f>TINV((1-$H$1),(AB290-2))</f>
        <v>#NUM!</v>
      </c>
      <c r="AR292" s="547" t="s">
        <v>89</v>
      </c>
      <c r="AS292" s="107">
        <f>$H$1</f>
        <v>0.95</v>
      </c>
      <c r="AT292" s="548" t="e">
        <f>EXP(AM290-AP292*SQRT((1/AD290)+AH290))</f>
        <v>#DIV/0!</v>
      </c>
      <c r="AU292" s="548" t="e">
        <f>EXP(AM290+AP292*SQRT((1/AD290)+AH290))</f>
        <v>#DIV/0!</v>
      </c>
      <c r="AV292" s="22"/>
      <c r="AX292" s="108" t="e">
        <f>_xlfn.CHISQ.DIST.RT(AX290,AY290-1)</f>
        <v>#DIV/0!</v>
      </c>
      <c r="AY292" s="109" t="e">
        <f>IF(AX292&lt;0.05,"heterogeneidad","homogeneidad")</f>
        <v>#DIV/0!</v>
      </c>
      <c r="BF292" s="110"/>
      <c r="BG292" s="14"/>
      <c r="BH292" s="14"/>
      <c r="BJ292" s="49"/>
      <c r="BL292" s="14"/>
      <c r="BM292" s="111"/>
      <c r="BQ292" s="14"/>
    </row>
    <row r="293" spans="1:75" ht="14.5">
      <c r="C293" s="90"/>
      <c r="D293" s="90"/>
      <c r="E293" s="90"/>
      <c r="F293" s="90"/>
      <c r="G293" s="90"/>
      <c r="H293" s="90"/>
      <c r="I293" s="91"/>
      <c r="R293" s="101"/>
      <c r="S293" s="101"/>
      <c r="T293" s="101"/>
      <c r="U293" s="101"/>
      <c r="V293" s="101"/>
      <c r="W293" s="101"/>
      <c r="X293" s="101"/>
      <c r="AF293" s="1"/>
      <c r="AI293" s="14"/>
      <c r="AJ293" s="102"/>
      <c r="AK293" s="102"/>
      <c r="AL293" s="103"/>
      <c r="AM293" s="104"/>
      <c r="AN293" s="112"/>
      <c r="AO293" s="113"/>
      <c r="AP293" s="18"/>
      <c r="AS293" s="114"/>
      <c r="AT293" s="22"/>
      <c r="AU293" s="22"/>
      <c r="AV293" s="22"/>
      <c r="BF293" s="110"/>
      <c r="BG293" s="14"/>
      <c r="BH293" s="14"/>
      <c r="BJ293" s="49"/>
      <c r="BL293" s="14"/>
      <c r="BM293" s="115"/>
      <c r="BQ293" s="14"/>
    </row>
    <row r="294" spans="1:75">
      <c r="C294" s="90"/>
      <c r="D294" s="90"/>
      <c r="E294" s="90"/>
      <c r="F294" s="90"/>
      <c r="G294" s="90"/>
      <c r="H294" s="90"/>
      <c r="I294" s="91"/>
      <c r="M294" s="120"/>
      <c r="AE294" s="121"/>
      <c r="AF294" s="1"/>
    </row>
    <row r="295" spans="1:75">
      <c r="C295" s="90"/>
      <c r="D295" s="90"/>
      <c r="E295" s="90"/>
      <c r="F295" s="90"/>
      <c r="G295" s="90"/>
      <c r="H295" s="90"/>
      <c r="I295" s="91"/>
    </row>
    <row r="296" spans="1:75">
      <c r="C296" s="90"/>
      <c r="D296" s="90"/>
      <c r="E296" s="90"/>
      <c r="F296" s="90"/>
      <c r="G296" s="90"/>
      <c r="H296" s="90"/>
      <c r="I296" s="91"/>
    </row>
    <row r="297" spans="1:75">
      <c r="C297" s="90"/>
      <c r="D297" s="90"/>
      <c r="E297" s="90"/>
      <c r="F297" s="90"/>
      <c r="G297" s="90"/>
      <c r="H297" s="90"/>
      <c r="I297" s="91"/>
    </row>
    <row r="298" spans="1:75">
      <c r="C298" s="90"/>
      <c r="D298" s="90"/>
      <c r="E298" s="90"/>
      <c r="F298" s="90"/>
      <c r="G298" s="90"/>
      <c r="H298" s="90"/>
      <c r="I298" s="91"/>
    </row>
    <row r="299" spans="1:75">
      <c r="C299" s="90"/>
      <c r="D299" s="90"/>
      <c r="E299" s="90"/>
      <c r="F299" s="90"/>
      <c r="G299" s="90"/>
      <c r="H299" s="90"/>
      <c r="I299" s="91"/>
    </row>
    <row r="300" spans="1:75">
      <c r="C300" s="90"/>
      <c r="D300" s="90"/>
      <c r="E300" s="90"/>
      <c r="F300" s="90"/>
      <c r="G300" s="90"/>
      <c r="H300" s="90"/>
      <c r="I300" s="91"/>
    </row>
    <row r="301" spans="1:75">
      <c r="C301" s="90"/>
      <c r="D301" s="90"/>
      <c r="E301" s="90"/>
      <c r="F301" s="90"/>
      <c r="G301" s="90"/>
      <c r="H301" s="90"/>
      <c r="I301" s="91"/>
    </row>
    <row r="302" spans="1:75">
      <c r="C302" s="90"/>
      <c r="D302" s="90"/>
      <c r="E302" s="90"/>
      <c r="F302" s="90"/>
      <c r="G302" s="90"/>
      <c r="H302" s="90"/>
      <c r="I302" s="91"/>
    </row>
    <row r="303" spans="1:75">
      <c r="C303" s="90"/>
      <c r="D303" s="90"/>
      <c r="E303" s="90"/>
      <c r="F303" s="90"/>
      <c r="G303" s="90"/>
      <c r="H303" s="90"/>
      <c r="I303" s="91"/>
    </row>
    <row r="304" spans="1:75">
      <c r="C304" s="90"/>
      <c r="D304" s="90"/>
      <c r="E304" s="90"/>
      <c r="F304" s="90"/>
      <c r="G304" s="90"/>
      <c r="H304" s="90"/>
      <c r="I304" s="91"/>
    </row>
    <row r="305" spans="3:9">
      <c r="C305" s="90"/>
      <c r="D305" s="90"/>
      <c r="E305" s="90"/>
      <c r="F305" s="90"/>
      <c r="G305" s="90"/>
      <c r="H305" s="90"/>
      <c r="I305" s="91"/>
    </row>
    <row r="306" spans="3:9">
      <c r="C306" s="90"/>
      <c r="D306" s="90"/>
      <c r="E306" s="90"/>
      <c r="F306" s="90"/>
      <c r="G306" s="90"/>
      <c r="H306" s="90"/>
      <c r="I306" s="91"/>
    </row>
    <row r="307" spans="3:9">
      <c r="C307" s="90"/>
      <c r="D307" s="90"/>
      <c r="E307" s="90"/>
      <c r="F307" s="90"/>
      <c r="G307" s="90"/>
      <c r="H307" s="90"/>
      <c r="I307" s="91"/>
    </row>
    <row r="308" spans="3:9">
      <c r="C308" s="90"/>
      <c r="D308" s="90"/>
      <c r="E308" s="90"/>
      <c r="F308" s="90"/>
      <c r="G308" s="90"/>
      <c r="H308" s="90"/>
      <c r="I308" s="91"/>
    </row>
    <row r="309" spans="3:9">
      <c r="C309" s="90"/>
      <c r="D309" s="90"/>
      <c r="E309" s="90"/>
      <c r="F309" s="90"/>
      <c r="G309" s="90"/>
      <c r="H309" s="90"/>
      <c r="I309" s="91"/>
    </row>
    <row r="310" spans="3:9">
      <c r="C310" s="90"/>
      <c r="D310" s="90"/>
      <c r="E310" s="90"/>
      <c r="F310" s="90"/>
      <c r="G310" s="90"/>
      <c r="H310" s="90"/>
      <c r="I310" s="91"/>
    </row>
    <row r="311" spans="3:9">
      <c r="C311" s="90"/>
      <c r="D311" s="90"/>
      <c r="E311" s="90"/>
      <c r="F311" s="90"/>
      <c r="G311" s="90"/>
      <c r="H311" s="90"/>
      <c r="I311" s="91"/>
    </row>
    <row r="312" spans="3:9">
      <c r="C312" s="90"/>
      <c r="D312" s="90"/>
      <c r="E312" s="90"/>
      <c r="F312" s="90"/>
      <c r="G312" s="90"/>
      <c r="H312" s="90"/>
      <c r="I312" s="91"/>
    </row>
    <row r="313" spans="3:9">
      <c r="C313" s="90"/>
      <c r="D313" s="90"/>
      <c r="E313" s="90"/>
      <c r="F313" s="90"/>
      <c r="G313" s="90"/>
      <c r="H313" s="90"/>
      <c r="I313" s="91"/>
    </row>
    <row r="314" spans="3:9">
      <c r="C314" s="90"/>
      <c r="D314" s="90"/>
      <c r="E314" s="90"/>
      <c r="F314" s="90"/>
      <c r="G314" s="90"/>
      <c r="H314" s="90"/>
      <c r="I314" s="91"/>
    </row>
    <row r="315" spans="3:9">
      <c r="C315" s="90"/>
      <c r="D315" s="90"/>
      <c r="E315" s="90"/>
      <c r="F315" s="90"/>
      <c r="G315" s="90"/>
      <c r="H315" s="90"/>
      <c r="I315" s="91"/>
    </row>
    <row r="316" spans="3:9">
      <c r="C316" s="90"/>
      <c r="D316" s="90"/>
      <c r="E316" s="90"/>
      <c r="F316" s="90"/>
      <c r="G316" s="90"/>
      <c r="H316" s="90"/>
      <c r="I316" s="91"/>
    </row>
    <row r="317" spans="3:9">
      <c r="C317" s="90"/>
      <c r="D317" s="90"/>
      <c r="E317" s="90"/>
      <c r="F317" s="90"/>
      <c r="G317" s="90"/>
      <c r="H317" s="90"/>
      <c r="I317" s="91"/>
    </row>
    <row r="318" spans="3:9">
      <c r="C318" s="90"/>
      <c r="D318" s="90"/>
      <c r="E318" s="90"/>
      <c r="F318" s="90"/>
      <c r="G318" s="90"/>
      <c r="H318" s="90"/>
      <c r="I318" s="91"/>
    </row>
    <row r="319" spans="3:9">
      <c r="C319" s="90"/>
      <c r="D319" s="90"/>
      <c r="E319" s="90"/>
      <c r="F319" s="90"/>
      <c r="G319" s="90"/>
      <c r="H319" s="90"/>
      <c r="I319" s="91"/>
    </row>
    <row r="320" spans="3:9">
      <c r="C320" s="90"/>
      <c r="D320" s="90"/>
      <c r="E320" s="90"/>
      <c r="F320" s="90"/>
      <c r="G320" s="90"/>
      <c r="H320" s="90"/>
      <c r="I320" s="91"/>
    </row>
    <row r="321" spans="3:9">
      <c r="C321" s="90"/>
      <c r="D321" s="90"/>
      <c r="E321" s="90"/>
      <c r="F321" s="90"/>
      <c r="G321" s="90"/>
      <c r="H321" s="90"/>
      <c r="I321" s="91"/>
    </row>
    <row r="322" spans="3:9">
      <c r="C322" s="90"/>
      <c r="D322" s="90"/>
      <c r="E322" s="90"/>
      <c r="F322" s="90"/>
      <c r="G322" s="90"/>
      <c r="H322" s="90"/>
      <c r="I322" s="91"/>
    </row>
    <row r="323" spans="3:9">
      <c r="C323" s="90"/>
      <c r="D323" s="90"/>
      <c r="E323" s="90"/>
      <c r="F323" s="90"/>
      <c r="G323" s="90"/>
      <c r="H323" s="90"/>
      <c r="I323" s="91"/>
    </row>
    <row r="324" spans="3:9">
      <c r="C324" s="90"/>
      <c r="D324" s="90"/>
      <c r="E324" s="90"/>
      <c r="F324" s="90"/>
      <c r="G324" s="90"/>
      <c r="H324" s="90"/>
      <c r="I324" s="91"/>
    </row>
    <row r="325" spans="3:9">
      <c r="C325" s="90"/>
      <c r="D325" s="90"/>
      <c r="E325" s="90"/>
      <c r="F325" s="90"/>
      <c r="G325" s="90"/>
      <c r="H325" s="90"/>
      <c r="I325" s="91"/>
    </row>
    <row r="326" spans="3:9">
      <c r="C326" s="90"/>
      <c r="D326" s="90"/>
      <c r="E326" s="90"/>
      <c r="F326" s="90"/>
      <c r="G326" s="90"/>
      <c r="H326" s="90"/>
      <c r="I326" s="91"/>
    </row>
    <row r="327" spans="3:9">
      <c r="C327" s="90"/>
      <c r="D327" s="90"/>
      <c r="E327" s="90"/>
      <c r="F327" s="90"/>
      <c r="G327" s="90"/>
      <c r="H327" s="90"/>
      <c r="I327" s="91"/>
    </row>
    <row r="328" spans="3:9">
      <c r="C328" s="90"/>
      <c r="D328" s="90"/>
      <c r="E328" s="90"/>
      <c r="F328" s="90"/>
      <c r="G328" s="90"/>
      <c r="H328" s="90"/>
      <c r="I328" s="91"/>
    </row>
    <row r="329" spans="3:9">
      <c r="C329" s="90"/>
      <c r="D329" s="90"/>
      <c r="E329" s="90"/>
      <c r="F329" s="90"/>
      <c r="G329" s="90"/>
      <c r="H329" s="90"/>
      <c r="I329" s="91"/>
    </row>
    <row r="330" spans="3:9">
      <c r="C330" s="90"/>
      <c r="D330" s="90"/>
      <c r="E330" s="90"/>
      <c r="F330" s="90"/>
      <c r="G330" s="90"/>
      <c r="H330" s="90"/>
      <c r="I330" s="91"/>
    </row>
    <row r="331" spans="3:9">
      <c r="C331" s="90"/>
      <c r="D331" s="90"/>
      <c r="E331" s="90"/>
      <c r="F331" s="90"/>
      <c r="G331" s="90"/>
      <c r="H331" s="90"/>
      <c r="I331" s="91"/>
    </row>
    <row r="332" spans="3:9">
      <c r="C332" s="90"/>
      <c r="D332" s="90"/>
      <c r="E332" s="90"/>
      <c r="F332" s="90"/>
      <c r="G332" s="90"/>
      <c r="H332" s="90"/>
      <c r="I332" s="91"/>
    </row>
    <row r="333" spans="3:9">
      <c r="C333" s="90"/>
      <c r="D333" s="90"/>
      <c r="E333" s="90"/>
      <c r="F333" s="90"/>
      <c r="G333" s="90"/>
      <c r="H333" s="90"/>
      <c r="I333" s="91"/>
    </row>
    <row r="334" spans="3:9">
      <c r="C334" s="90"/>
      <c r="D334" s="90"/>
      <c r="E334" s="90"/>
      <c r="F334" s="90"/>
      <c r="G334" s="90"/>
      <c r="H334" s="90"/>
      <c r="I334" s="91"/>
    </row>
    <row r="335" spans="3:9">
      <c r="C335" s="90"/>
      <c r="D335" s="90"/>
      <c r="E335" s="90"/>
      <c r="F335" s="90"/>
      <c r="G335" s="90"/>
      <c r="H335" s="90"/>
      <c r="I335" s="91"/>
    </row>
    <row r="336" spans="3:9">
      <c r="C336" s="90"/>
      <c r="D336" s="90"/>
      <c r="E336" s="90"/>
      <c r="F336" s="90"/>
      <c r="G336" s="90"/>
      <c r="H336" s="90"/>
      <c r="I336" s="91"/>
    </row>
    <row r="337" spans="3:9">
      <c r="C337" s="90"/>
      <c r="D337" s="90"/>
      <c r="E337" s="90"/>
      <c r="F337" s="90"/>
      <c r="G337" s="90"/>
      <c r="H337" s="90"/>
      <c r="I337" s="91"/>
    </row>
    <row r="338" spans="3:9">
      <c r="C338" s="90"/>
      <c r="D338" s="90"/>
      <c r="E338" s="90"/>
      <c r="F338" s="90"/>
      <c r="G338" s="90"/>
      <c r="H338" s="90"/>
      <c r="I338" s="91"/>
    </row>
    <row r="339" spans="3:9">
      <c r="C339" s="90"/>
      <c r="D339" s="90"/>
      <c r="E339" s="90"/>
      <c r="F339" s="90"/>
      <c r="G339" s="90"/>
      <c r="H339" s="90"/>
      <c r="I339" s="91"/>
    </row>
    <row r="340" spans="3:9">
      <c r="C340" s="90"/>
      <c r="D340" s="90"/>
      <c r="E340" s="90"/>
      <c r="F340" s="90"/>
      <c r="G340" s="90"/>
      <c r="H340" s="90"/>
      <c r="I340" s="91"/>
    </row>
    <row r="341" spans="3:9">
      <c r="C341" s="90"/>
      <c r="D341" s="90"/>
      <c r="E341" s="90"/>
      <c r="F341" s="90"/>
      <c r="G341" s="90"/>
      <c r="H341" s="90"/>
      <c r="I341" s="91"/>
    </row>
    <row r="342" spans="3:9">
      <c r="C342" s="90"/>
      <c r="D342" s="90"/>
      <c r="E342" s="90"/>
      <c r="F342" s="90"/>
      <c r="G342" s="90"/>
      <c r="H342" s="90"/>
      <c r="I342" s="91"/>
    </row>
    <row r="343" spans="3:9">
      <c r="C343" s="90"/>
      <c r="D343" s="90"/>
      <c r="E343" s="90"/>
      <c r="F343" s="90"/>
      <c r="G343" s="90"/>
      <c r="H343" s="90"/>
      <c r="I343" s="91"/>
    </row>
    <row r="344" spans="3:9">
      <c r="C344" s="90"/>
      <c r="D344" s="90"/>
      <c r="E344" s="90"/>
      <c r="F344" s="90"/>
      <c r="G344" s="90"/>
      <c r="H344" s="90"/>
      <c r="I344" s="91"/>
    </row>
    <row r="345" spans="3:9">
      <c r="C345" s="90"/>
      <c r="D345" s="90"/>
      <c r="E345" s="90"/>
      <c r="F345" s="90"/>
      <c r="G345" s="90"/>
      <c r="H345" s="90"/>
      <c r="I345" s="91"/>
    </row>
    <row r="346" spans="3:9">
      <c r="C346" s="90"/>
      <c r="D346" s="90"/>
      <c r="E346" s="90"/>
      <c r="F346" s="90"/>
      <c r="G346" s="90"/>
      <c r="H346" s="90"/>
      <c r="I346" s="91"/>
    </row>
    <row r="347" spans="3:9">
      <c r="C347" s="90"/>
      <c r="D347" s="90"/>
      <c r="E347" s="90"/>
      <c r="F347" s="90"/>
      <c r="G347" s="90"/>
      <c r="H347" s="90"/>
      <c r="I347" s="91"/>
    </row>
    <row r="348" spans="3:9">
      <c r="C348" s="90"/>
      <c r="D348" s="90"/>
      <c r="E348" s="90"/>
      <c r="F348" s="90"/>
      <c r="G348" s="90"/>
      <c r="H348" s="90"/>
      <c r="I348" s="91"/>
    </row>
    <row r="349" spans="3:9">
      <c r="C349" s="90"/>
      <c r="D349" s="90"/>
      <c r="E349" s="90"/>
      <c r="F349" s="90"/>
      <c r="G349" s="90"/>
      <c r="H349" s="90"/>
      <c r="I349" s="91"/>
    </row>
    <row r="350" spans="3:9">
      <c r="C350" s="90"/>
      <c r="D350" s="90"/>
      <c r="E350" s="90"/>
      <c r="F350" s="90"/>
      <c r="G350" s="90"/>
      <c r="H350" s="90"/>
      <c r="I350" s="91"/>
    </row>
    <row r="351" spans="3:9">
      <c r="C351" s="90"/>
      <c r="D351" s="90"/>
      <c r="E351" s="90"/>
      <c r="F351" s="90"/>
      <c r="G351" s="90"/>
      <c r="H351" s="90"/>
      <c r="I351" s="91"/>
    </row>
    <row r="352" spans="3:9">
      <c r="C352" s="91"/>
      <c r="D352" s="91"/>
      <c r="E352" s="91"/>
      <c r="F352" s="91"/>
      <c r="G352" s="91"/>
      <c r="H352" s="91"/>
      <c r="I352" s="91"/>
    </row>
    <row r="353" spans="3:9">
      <c r="C353" s="91"/>
      <c r="D353" s="91"/>
      <c r="E353" s="91"/>
      <c r="F353" s="91"/>
      <c r="G353" s="91"/>
      <c r="H353" s="91"/>
      <c r="I353" s="91"/>
    </row>
    <row r="354" spans="3:9">
      <c r="C354" s="91"/>
      <c r="D354" s="91"/>
      <c r="E354" s="91"/>
      <c r="F354" s="91"/>
      <c r="G354" s="91"/>
      <c r="H354" s="91"/>
      <c r="I354" s="91"/>
    </row>
    <row r="355" spans="3:9">
      <c r="C355" s="91"/>
      <c r="D355" s="91"/>
      <c r="E355" s="91"/>
      <c r="F355" s="91"/>
      <c r="G355" s="91"/>
      <c r="H355" s="91"/>
      <c r="I355" s="91"/>
    </row>
    <row r="356" spans="3:9">
      <c r="C356" s="91"/>
      <c r="D356" s="91"/>
      <c r="E356" s="91"/>
      <c r="F356" s="91"/>
      <c r="G356" s="91"/>
      <c r="H356" s="91"/>
      <c r="I356" s="91"/>
    </row>
    <row r="357" spans="3:9">
      <c r="C357" s="91"/>
      <c r="D357" s="91"/>
      <c r="E357" s="91"/>
      <c r="F357" s="91"/>
      <c r="G357" s="91"/>
      <c r="H357" s="91"/>
      <c r="I357" s="91"/>
    </row>
    <row r="358" spans="3:9">
      <c r="C358" s="91"/>
      <c r="D358" s="91"/>
      <c r="E358" s="91"/>
      <c r="F358" s="91"/>
      <c r="G358" s="91"/>
      <c r="H358" s="91"/>
      <c r="I358" s="91"/>
    </row>
    <row r="359" spans="3:9">
      <c r="C359" s="91"/>
      <c r="D359" s="91"/>
      <c r="E359" s="91"/>
      <c r="F359" s="91"/>
      <c r="G359" s="91"/>
      <c r="H359" s="91"/>
      <c r="I359" s="91"/>
    </row>
    <row r="360" spans="3:9">
      <c r="C360" s="91"/>
      <c r="D360" s="91"/>
      <c r="E360" s="91"/>
      <c r="F360" s="91"/>
      <c r="G360" s="91"/>
      <c r="H360" s="91"/>
      <c r="I360" s="91"/>
    </row>
    <row r="361" spans="3:9">
      <c r="C361" s="91"/>
      <c r="D361" s="91"/>
      <c r="E361" s="91"/>
      <c r="F361" s="91"/>
      <c r="G361" s="91"/>
      <c r="H361" s="91"/>
      <c r="I361" s="91"/>
    </row>
    <row r="362" spans="3:9">
      <c r="C362" s="91"/>
      <c r="D362" s="91"/>
      <c r="E362" s="91"/>
      <c r="F362" s="91"/>
      <c r="G362" s="91"/>
      <c r="H362" s="91"/>
      <c r="I362" s="91"/>
    </row>
    <row r="363" spans="3:9">
      <c r="C363" s="91"/>
      <c r="D363" s="91"/>
      <c r="E363" s="91"/>
      <c r="F363" s="91"/>
      <c r="G363" s="91"/>
      <c r="H363" s="91"/>
      <c r="I363" s="91"/>
    </row>
    <row r="364" spans="3:9">
      <c r="C364" s="91"/>
      <c r="D364" s="91"/>
      <c r="E364" s="91"/>
      <c r="F364" s="91"/>
      <c r="G364" s="91"/>
      <c r="H364" s="91"/>
      <c r="I364" s="91"/>
    </row>
    <row r="365" spans="3:9">
      <c r="C365" s="91"/>
      <c r="D365" s="91"/>
      <c r="E365" s="91"/>
      <c r="F365" s="91"/>
      <c r="G365" s="91"/>
      <c r="H365" s="91"/>
      <c r="I365" s="91"/>
    </row>
    <row r="366" spans="3:9">
      <c r="C366" s="91"/>
      <c r="D366" s="91"/>
      <c r="E366" s="91"/>
      <c r="F366" s="91"/>
      <c r="G366" s="91"/>
      <c r="H366" s="91"/>
      <c r="I366" s="91"/>
    </row>
    <row r="367" spans="3:9">
      <c r="C367" s="91"/>
      <c r="D367" s="91"/>
      <c r="E367" s="91"/>
      <c r="F367" s="91"/>
      <c r="G367" s="91"/>
      <c r="H367" s="91"/>
      <c r="I367" s="91"/>
    </row>
    <row r="368" spans="3:9">
      <c r="C368" s="91"/>
      <c r="D368" s="91"/>
      <c r="E368" s="91"/>
      <c r="F368" s="91"/>
      <c r="G368" s="91"/>
      <c r="H368" s="91"/>
      <c r="I368" s="91"/>
    </row>
    <row r="369" spans="3:9">
      <c r="C369" s="91"/>
      <c r="D369" s="91"/>
      <c r="E369" s="91"/>
      <c r="F369" s="91"/>
      <c r="G369" s="91"/>
      <c r="H369" s="91"/>
      <c r="I369" s="91"/>
    </row>
    <row r="370" spans="3:9">
      <c r="C370" s="91"/>
      <c r="D370" s="91"/>
      <c r="E370" s="91"/>
      <c r="F370" s="91"/>
      <c r="G370" s="91"/>
      <c r="H370" s="91"/>
      <c r="I370" s="91"/>
    </row>
    <row r="371" spans="3:9">
      <c r="C371" s="91"/>
      <c r="D371" s="91"/>
      <c r="E371" s="91"/>
      <c r="F371" s="91"/>
      <c r="G371" s="91"/>
      <c r="H371" s="91"/>
      <c r="I371" s="91"/>
    </row>
    <row r="372" spans="3:9">
      <c r="C372" s="91"/>
      <c r="D372" s="91"/>
      <c r="E372" s="91"/>
      <c r="F372" s="91"/>
      <c r="G372" s="91"/>
      <c r="H372" s="91"/>
      <c r="I372" s="91"/>
    </row>
    <row r="373" spans="3:9">
      <c r="C373" s="91"/>
      <c r="D373" s="91"/>
      <c r="E373" s="91"/>
      <c r="F373" s="91"/>
      <c r="G373" s="91"/>
      <c r="H373" s="91"/>
      <c r="I373" s="91"/>
    </row>
    <row r="374" spans="3:9">
      <c r="C374" s="91"/>
      <c r="D374" s="91"/>
      <c r="E374" s="91"/>
      <c r="F374" s="91"/>
      <c r="G374" s="91"/>
      <c r="H374" s="91"/>
      <c r="I374" s="91"/>
    </row>
    <row r="375" spans="3:9">
      <c r="C375" s="91"/>
      <c r="D375" s="91"/>
      <c r="E375" s="91"/>
      <c r="F375" s="91"/>
      <c r="G375" s="91"/>
      <c r="H375" s="91"/>
      <c r="I375" s="91"/>
    </row>
    <row r="376" spans="3:9">
      <c r="C376" s="91"/>
      <c r="D376" s="91"/>
      <c r="E376" s="91"/>
      <c r="F376" s="91"/>
      <c r="G376" s="91"/>
      <c r="H376" s="91"/>
      <c r="I376" s="91"/>
    </row>
    <row r="377" spans="3:9">
      <c r="C377" s="91"/>
      <c r="D377" s="91"/>
      <c r="E377" s="91"/>
      <c r="F377" s="91"/>
      <c r="G377" s="91"/>
      <c r="H377" s="91"/>
      <c r="I377" s="91"/>
    </row>
    <row r="378" spans="3:9">
      <c r="C378" s="91"/>
      <c r="D378" s="91"/>
      <c r="E378" s="91"/>
      <c r="F378" s="91"/>
      <c r="G378" s="91"/>
      <c r="H378" s="91"/>
      <c r="I378" s="91"/>
    </row>
    <row r="379" spans="3:9">
      <c r="C379" s="91"/>
      <c r="D379" s="91"/>
      <c r="E379" s="91"/>
      <c r="F379" s="91"/>
      <c r="G379" s="91"/>
      <c r="H379" s="91"/>
      <c r="I379" s="91"/>
    </row>
    <row r="380" spans="3:9">
      <c r="C380" s="91"/>
      <c r="D380" s="91"/>
      <c r="E380" s="91"/>
      <c r="F380" s="91"/>
      <c r="G380" s="91"/>
      <c r="H380" s="91"/>
      <c r="I380" s="91"/>
    </row>
    <row r="381" spans="3:9">
      <c r="C381" s="91"/>
      <c r="D381" s="91"/>
      <c r="E381" s="91"/>
      <c r="F381" s="91"/>
      <c r="G381" s="91"/>
      <c r="H381" s="91"/>
      <c r="I381" s="91"/>
    </row>
    <row r="382" spans="3:9">
      <c r="C382" s="91"/>
      <c r="D382" s="91"/>
      <c r="E382" s="91"/>
      <c r="F382" s="91"/>
      <c r="G382" s="91"/>
      <c r="H382" s="91"/>
      <c r="I382" s="91"/>
    </row>
    <row r="383" spans="3:9">
      <c r="C383" s="91"/>
      <c r="D383" s="91"/>
      <c r="E383" s="91"/>
      <c r="F383" s="91"/>
      <c r="G383" s="91"/>
      <c r="H383" s="91"/>
      <c r="I383" s="91"/>
    </row>
    <row r="384" spans="3:9">
      <c r="C384" s="91"/>
      <c r="D384" s="91"/>
      <c r="E384" s="91"/>
      <c r="F384" s="91"/>
      <c r="G384" s="91"/>
      <c r="H384" s="91"/>
      <c r="I384" s="91"/>
    </row>
    <row r="385" spans="3:9">
      <c r="C385" s="91"/>
      <c r="D385" s="91"/>
      <c r="E385" s="91"/>
      <c r="F385" s="91"/>
      <c r="G385" s="91"/>
      <c r="H385" s="91"/>
      <c r="I385" s="91"/>
    </row>
    <row r="386" spans="3:9">
      <c r="C386" s="91"/>
      <c r="D386" s="91"/>
      <c r="E386" s="91"/>
      <c r="F386" s="91"/>
      <c r="G386" s="91"/>
      <c r="H386" s="91"/>
      <c r="I386" s="91"/>
    </row>
    <row r="387" spans="3:9">
      <c r="C387" s="91"/>
      <c r="D387" s="91"/>
      <c r="E387" s="91"/>
      <c r="F387" s="91"/>
      <c r="G387" s="91"/>
      <c r="H387" s="91"/>
      <c r="I387" s="91"/>
    </row>
    <row r="388" spans="3:9">
      <c r="C388" s="91"/>
      <c r="D388" s="91"/>
      <c r="E388" s="91"/>
      <c r="F388" s="91"/>
      <c r="G388" s="91"/>
      <c r="H388" s="91"/>
      <c r="I388" s="91"/>
    </row>
    <row r="389" spans="3:9">
      <c r="C389" s="91"/>
      <c r="D389" s="91"/>
      <c r="E389" s="91"/>
      <c r="F389" s="91"/>
      <c r="G389" s="91"/>
      <c r="H389" s="91"/>
      <c r="I389" s="91"/>
    </row>
    <row r="390" spans="3:9">
      <c r="C390" s="91"/>
      <c r="D390" s="91"/>
      <c r="E390" s="91"/>
      <c r="F390" s="91"/>
      <c r="G390" s="91"/>
      <c r="H390" s="91"/>
      <c r="I390" s="91"/>
    </row>
    <row r="391" spans="3:9">
      <c r="C391" s="91"/>
      <c r="D391" s="91"/>
      <c r="E391" s="91"/>
      <c r="F391" s="91"/>
      <c r="G391" s="91"/>
      <c r="H391" s="91"/>
      <c r="I391" s="91"/>
    </row>
    <row r="392" spans="3:9">
      <c r="C392" s="91"/>
      <c r="D392" s="91"/>
      <c r="E392" s="91"/>
      <c r="F392" s="91"/>
      <c r="G392" s="91"/>
      <c r="H392" s="91"/>
      <c r="I392" s="91"/>
    </row>
    <row r="393" spans="3:9">
      <c r="C393" s="91"/>
      <c r="D393" s="91"/>
      <c r="E393" s="91"/>
      <c r="F393" s="91"/>
      <c r="G393" s="91"/>
      <c r="H393" s="91"/>
      <c r="I393" s="91"/>
    </row>
    <row r="394" spans="3:9">
      <c r="C394" s="91"/>
      <c r="D394" s="91"/>
      <c r="E394" s="91"/>
      <c r="F394" s="91"/>
      <c r="G394" s="91"/>
      <c r="H394" s="91"/>
      <c r="I394" s="91"/>
    </row>
    <row r="395" spans="3:9">
      <c r="C395" s="91"/>
      <c r="D395" s="91"/>
      <c r="E395" s="91"/>
      <c r="F395" s="91"/>
      <c r="G395" s="91"/>
      <c r="H395" s="91"/>
      <c r="I395" s="91"/>
    </row>
    <row r="396" spans="3:9">
      <c r="C396" s="91"/>
      <c r="D396" s="91"/>
      <c r="E396" s="91"/>
      <c r="F396" s="91"/>
      <c r="G396" s="91"/>
      <c r="H396" s="91"/>
      <c r="I396" s="91"/>
    </row>
    <row r="397" spans="3:9">
      <c r="C397" s="91"/>
      <c r="D397" s="91"/>
      <c r="E397" s="91"/>
      <c r="F397" s="91"/>
      <c r="G397" s="91"/>
      <c r="H397" s="91"/>
      <c r="I397" s="91"/>
    </row>
    <row r="398" spans="3:9">
      <c r="C398" s="91"/>
      <c r="D398" s="91"/>
      <c r="E398" s="91"/>
      <c r="F398" s="91"/>
      <c r="G398" s="91"/>
      <c r="H398" s="91"/>
      <c r="I398" s="91"/>
    </row>
    <row r="399" spans="3:9">
      <c r="C399" s="91"/>
      <c r="D399" s="91"/>
      <c r="E399" s="91"/>
      <c r="F399" s="91"/>
      <c r="G399" s="91"/>
      <c r="H399" s="91"/>
      <c r="I399" s="91"/>
    </row>
    <row r="400" spans="3:9">
      <c r="C400" s="91"/>
      <c r="D400" s="91"/>
      <c r="E400" s="91"/>
      <c r="F400" s="91"/>
      <c r="G400" s="91"/>
      <c r="H400" s="91"/>
      <c r="I400" s="91"/>
    </row>
    <row r="401" spans="3:9">
      <c r="C401" s="91"/>
      <c r="D401" s="91"/>
      <c r="E401" s="91"/>
      <c r="F401" s="91"/>
      <c r="G401" s="91"/>
      <c r="H401" s="91"/>
      <c r="I401" s="91"/>
    </row>
    <row r="402" spans="3:9">
      <c r="C402" s="91"/>
      <c r="D402" s="91"/>
      <c r="E402" s="91"/>
      <c r="F402" s="91"/>
      <c r="G402" s="91"/>
      <c r="H402" s="91"/>
      <c r="I402" s="91"/>
    </row>
    <row r="403" spans="3:9">
      <c r="C403" s="91"/>
      <c r="D403" s="91"/>
      <c r="E403" s="91"/>
      <c r="F403" s="91"/>
      <c r="G403" s="91"/>
      <c r="H403" s="91"/>
      <c r="I403" s="91"/>
    </row>
    <row r="404" spans="3:9">
      <c r="C404" s="91"/>
      <c r="D404" s="91"/>
      <c r="E404" s="91"/>
      <c r="F404" s="91"/>
      <c r="G404" s="91"/>
      <c r="H404" s="91"/>
      <c r="I404" s="91"/>
    </row>
    <row r="405" spans="3:9">
      <c r="C405" s="91"/>
      <c r="D405" s="91"/>
      <c r="E405" s="91"/>
      <c r="F405" s="91"/>
      <c r="G405" s="91"/>
      <c r="H405" s="91"/>
      <c r="I405" s="91"/>
    </row>
    <row r="406" spans="3:9">
      <c r="C406" s="91"/>
      <c r="D406" s="91"/>
      <c r="E406" s="91"/>
      <c r="F406" s="91"/>
      <c r="G406" s="91"/>
      <c r="H406" s="91"/>
      <c r="I406" s="91"/>
    </row>
    <row r="407" spans="3:9">
      <c r="C407" s="91"/>
      <c r="D407" s="91"/>
      <c r="E407" s="91"/>
      <c r="F407" s="91"/>
      <c r="G407" s="91"/>
      <c r="H407" s="91"/>
      <c r="I407" s="91"/>
    </row>
    <row r="408" spans="3:9">
      <c r="C408" s="91"/>
      <c r="D408" s="91"/>
      <c r="E408" s="91"/>
      <c r="F408" s="91"/>
      <c r="G408" s="91"/>
      <c r="H408" s="91"/>
      <c r="I408" s="91"/>
    </row>
    <row r="409" spans="3:9">
      <c r="C409" s="91"/>
      <c r="D409" s="91"/>
      <c r="E409" s="91"/>
      <c r="F409" s="91"/>
      <c r="G409" s="91"/>
      <c r="H409" s="91"/>
      <c r="I409" s="91"/>
    </row>
    <row r="410" spans="3:9">
      <c r="C410" s="91"/>
      <c r="D410" s="91"/>
      <c r="E410" s="91"/>
      <c r="F410" s="91"/>
      <c r="G410" s="91"/>
      <c r="H410" s="91"/>
      <c r="I410" s="91"/>
    </row>
    <row r="411" spans="3:9">
      <c r="C411" s="91"/>
      <c r="D411" s="91"/>
      <c r="E411" s="91"/>
      <c r="F411" s="91"/>
      <c r="G411" s="91"/>
      <c r="H411" s="91"/>
      <c r="I411" s="91"/>
    </row>
    <row r="412" spans="3:9">
      <c r="C412" s="91"/>
      <c r="D412" s="91"/>
      <c r="E412" s="91"/>
      <c r="F412" s="91"/>
      <c r="G412" s="91"/>
      <c r="H412" s="91"/>
      <c r="I412" s="91"/>
    </row>
    <row r="413" spans="3:9">
      <c r="C413" s="91"/>
      <c r="D413" s="91"/>
      <c r="E413" s="91"/>
      <c r="F413" s="91"/>
      <c r="G413" s="91"/>
      <c r="H413" s="91"/>
      <c r="I413" s="91"/>
    </row>
    <row r="414" spans="3:9">
      <c r="C414" s="91"/>
      <c r="D414" s="91"/>
      <c r="E414" s="91"/>
      <c r="F414" s="91"/>
      <c r="G414" s="91"/>
      <c r="H414" s="91"/>
      <c r="I414" s="91"/>
    </row>
    <row r="415" spans="3:9">
      <c r="C415" s="91"/>
      <c r="D415" s="91"/>
      <c r="E415" s="91"/>
      <c r="F415" s="91"/>
      <c r="G415" s="91"/>
      <c r="H415" s="91"/>
      <c r="I415" s="91"/>
    </row>
    <row r="416" spans="3:9">
      <c r="C416" s="91"/>
      <c r="D416" s="91"/>
      <c r="E416" s="91"/>
      <c r="F416" s="91"/>
      <c r="G416" s="91"/>
      <c r="H416" s="91"/>
      <c r="I416" s="91"/>
    </row>
    <row r="417" spans="3:9">
      <c r="C417" s="91"/>
      <c r="D417" s="91"/>
      <c r="E417" s="91"/>
      <c r="F417" s="91"/>
      <c r="G417" s="91"/>
      <c r="H417" s="91"/>
      <c r="I417" s="91"/>
    </row>
    <row r="418" spans="3:9">
      <c r="C418" s="91"/>
      <c r="D418" s="91"/>
      <c r="E418" s="91"/>
      <c r="F418" s="91"/>
      <c r="G418" s="91"/>
      <c r="H418" s="91"/>
      <c r="I418" s="91"/>
    </row>
    <row r="419" spans="3:9">
      <c r="C419" s="91"/>
      <c r="D419" s="91"/>
      <c r="E419" s="91"/>
      <c r="F419" s="91"/>
      <c r="G419" s="91"/>
      <c r="H419" s="91"/>
      <c r="I419" s="91"/>
    </row>
    <row r="420" spans="3:9">
      <c r="C420" s="91"/>
      <c r="D420" s="91"/>
      <c r="E420" s="91"/>
      <c r="F420" s="91"/>
      <c r="G420" s="91"/>
      <c r="H420" s="91"/>
      <c r="I420" s="91"/>
    </row>
    <row r="421" spans="3:9">
      <c r="C421" s="91"/>
      <c r="D421" s="91"/>
      <c r="E421" s="91"/>
      <c r="F421" s="91"/>
      <c r="G421" s="91"/>
      <c r="H421" s="91"/>
      <c r="I421" s="91"/>
    </row>
    <row r="422" spans="3:9">
      <c r="C422" s="91"/>
      <c r="D422" s="91"/>
      <c r="E422" s="91"/>
      <c r="F422" s="91"/>
      <c r="G422" s="91"/>
      <c r="H422" s="91"/>
      <c r="I422" s="91"/>
    </row>
    <row r="423" spans="3:9">
      <c r="C423" s="91"/>
      <c r="D423" s="91"/>
      <c r="E423" s="91"/>
      <c r="F423" s="91"/>
      <c r="G423" s="91"/>
      <c r="H423" s="91"/>
      <c r="I423" s="91"/>
    </row>
    <row r="424" spans="3:9">
      <c r="C424" s="91"/>
      <c r="D424" s="91"/>
      <c r="E424" s="91"/>
      <c r="F424" s="91"/>
      <c r="G424" s="91"/>
      <c r="H424" s="91"/>
      <c r="I424" s="91"/>
    </row>
    <row r="425" spans="3:9">
      <c r="C425" s="91"/>
      <c r="D425" s="91"/>
      <c r="E425" s="91"/>
      <c r="F425" s="91"/>
      <c r="G425" s="91"/>
      <c r="H425" s="91"/>
      <c r="I425" s="91"/>
    </row>
    <row r="426" spans="3:9">
      <c r="C426" s="91"/>
      <c r="D426" s="91"/>
      <c r="E426" s="91"/>
      <c r="F426" s="91"/>
      <c r="G426" s="91"/>
      <c r="H426" s="91"/>
      <c r="I426" s="91"/>
    </row>
    <row r="427" spans="3:9">
      <c r="C427" s="91"/>
      <c r="D427" s="91"/>
      <c r="E427" s="91"/>
      <c r="F427" s="91"/>
      <c r="G427" s="91"/>
      <c r="H427" s="91"/>
      <c r="I427" s="91"/>
    </row>
    <row r="428" spans="3:9">
      <c r="C428" s="91"/>
      <c r="D428" s="91"/>
      <c r="E428" s="91"/>
      <c r="F428" s="91"/>
      <c r="G428" s="91"/>
      <c r="H428" s="91"/>
      <c r="I428" s="91"/>
    </row>
    <row r="429" spans="3:9">
      <c r="C429" s="91"/>
      <c r="D429" s="91"/>
      <c r="E429" s="91"/>
      <c r="F429" s="91"/>
      <c r="G429" s="91"/>
      <c r="H429" s="91"/>
      <c r="I429" s="91"/>
    </row>
    <row r="430" spans="3:9">
      <c r="C430" s="91"/>
      <c r="D430" s="91"/>
      <c r="E430" s="91"/>
      <c r="F430" s="91"/>
      <c r="G430" s="91"/>
      <c r="H430" s="91"/>
      <c r="I430" s="91"/>
    </row>
    <row r="431" spans="3:9">
      <c r="C431" s="91"/>
      <c r="D431" s="91"/>
      <c r="E431" s="91"/>
      <c r="F431" s="91"/>
      <c r="G431" s="91"/>
      <c r="H431" s="91"/>
      <c r="I431" s="91"/>
    </row>
    <row r="432" spans="3:9">
      <c r="C432" s="91"/>
      <c r="D432" s="91"/>
      <c r="E432" s="91"/>
      <c r="F432" s="91"/>
      <c r="G432" s="91"/>
      <c r="H432" s="91"/>
      <c r="I432" s="91"/>
    </row>
    <row r="433" spans="3:9">
      <c r="C433" s="91"/>
      <c r="D433" s="91"/>
      <c r="E433" s="91"/>
      <c r="F433" s="91"/>
      <c r="G433" s="91"/>
      <c r="H433" s="91"/>
      <c r="I433" s="91"/>
    </row>
    <row r="434" spans="3:9">
      <c r="C434" s="91"/>
      <c r="D434" s="91"/>
      <c r="E434" s="91"/>
      <c r="F434" s="91"/>
      <c r="G434" s="91"/>
      <c r="H434" s="91"/>
      <c r="I434" s="91"/>
    </row>
    <row r="435" spans="3:9">
      <c r="C435" s="91"/>
      <c r="D435" s="91"/>
      <c r="E435" s="91"/>
      <c r="F435" s="91"/>
      <c r="G435" s="91"/>
      <c r="H435" s="91"/>
      <c r="I435" s="91"/>
    </row>
    <row r="436" spans="3:9">
      <c r="C436" s="91"/>
      <c r="D436" s="91"/>
      <c r="E436" s="91"/>
      <c r="F436" s="91"/>
      <c r="G436" s="91"/>
      <c r="H436" s="91"/>
      <c r="I436" s="91"/>
    </row>
    <row r="437" spans="3:9">
      <c r="C437" s="91"/>
      <c r="D437" s="91"/>
      <c r="E437" s="91"/>
      <c r="F437" s="91"/>
      <c r="G437" s="91"/>
      <c r="H437" s="91"/>
      <c r="I437" s="91"/>
    </row>
    <row r="438" spans="3:9">
      <c r="C438" s="91"/>
      <c r="D438" s="91"/>
      <c r="E438" s="91"/>
      <c r="F438" s="91"/>
      <c r="G438" s="91"/>
      <c r="H438" s="91"/>
      <c r="I438" s="91"/>
    </row>
    <row r="439" spans="3:9">
      <c r="C439" s="91"/>
      <c r="D439" s="91"/>
      <c r="E439" s="91"/>
      <c r="F439" s="91"/>
      <c r="G439" s="91"/>
      <c r="H439" s="91"/>
      <c r="I439" s="91"/>
    </row>
    <row r="440" spans="3:9">
      <c r="C440" s="91"/>
      <c r="D440" s="91"/>
      <c r="E440" s="91"/>
      <c r="F440" s="91"/>
      <c r="G440" s="91"/>
      <c r="H440" s="91"/>
      <c r="I440" s="91"/>
    </row>
    <row r="441" spans="3:9">
      <c r="C441" s="91"/>
      <c r="D441" s="91"/>
      <c r="E441" s="91"/>
      <c r="F441" s="91"/>
      <c r="G441" s="91"/>
      <c r="H441" s="91"/>
      <c r="I441" s="91"/>
    </row>
    <row r="442" spans="3:9">
      <c r="C442" s="91"/>
      <c r="D442" s="91"/>
      <c r="E442" s="91"/>
      <c r="F442" s="91"/>
      <c r="G442" s="91"/>
      <c r="H442" s="91"/>
      <c r="I442" s="91"/>
    </row>
    <row r="443" spans="3:9">
      <c r="C443" s="91"/>
      <c r="D443" s="91"/>
      <c r="E443" s="91"/>
      <c r="F443" s="91"/>
      <c r="G443" s="91"/>
      <c r="H443" s="91"/>
      <c r="I443" s="91"/>
    </row>
    <row r="444" spans="3:9">
      <c r="C444" s="91"/>
      <c r="D444" s="91"/>
      <c r="E444" s="91"/>
      <c r="F444" s="91"/>
      <c r="G444" s="91"/>
      <c r="H444" s="91"/>
      <c r="I444" s="91"/>
    </row>
    <row r="445" spans="3:9">
      <c r="C445" s="91"/>
      <c r="D445" s="91"/>
      <c r="E445" s="91"/>
      <c r="F445" s="91"/>
      <c r="G445" s="91"/>
      <c r="H445" s="91"/>
      <c r="I445" s="91"/>
    </row>
    <row r="446" spans="3:9">
      <c r="C446" s="91"/>
      <c r="D446" s="91"/>
      <c r="E446" s="91"/>
      <c r="F446" s="91"/>
      <c r="G446" s="91"/>
      <c r="H446" s="91"/>
      <c r="I446" s="91"/>
    </row>
    <row r="447" spans="3:9">
      <c r="C447" s="91"/>
      <c r="D447" s="91"/>
      <c r="E447" s="91"/>
      <c r="F447" s="91"/>
      <c r="G447" s="91"/>
      <c r="H447" s="91"/>
      <c r="I447" s="91"/>
    </row>
    <row r="448" spans="3:9">
      <c r="C448" s="91"/>
      <c r="D448" s="91"/>
      <c r="E448" s="91"/>
      <c r="F448" s="91"/>
      <c r="G448" s="91"/>
      <c r="H448" s="91"/>
      <c r="I448" s="91"/>
    </row>
    <row r="449" spans="3:9">
      <c r="C449" s="91"/>
      <c r="D449" s="91"/>
      <c r="E449" s="91"/>
      <c r="F449" s="91"/>
      <c r="G449" s="91"/>
      <c r="H449" s="91"/>
      <c r="I449" s="91"/>
    </row>
    <row r="450" spans="3:9">
      <c r="C450" s="91"/>
      <c r="D450" s="91"/>
      <c r="E450" s="91"/>
      <c r="F450" s="91"/>
      <c r="G450" s="91"/>
      <c r="H450" s="91"/>
      <c r="I450" s="91"/>
    </row>
    <row r="451" spans="3:9">
      <c r="C451" s="91"/>
      <c r="D451" s="91"/>
      <c r="E451" s="91"/>
      <c r="F451" s="91"/>
      <c r="G451" s="91"/>
      <c r="H451" s="91"/>
      <c r="I451" s="91"/>
    </row>
    <row r="452" spans="3:9">
      <c r="C452" s="91"/>
      <c r="D452" s="91"/>
      <c r="E452" s="91"/>
      <c r="F452" s="91"/>
      <c r="G452" s="91"/>
      <c r="H452" s="91"/>
      <c r="I452" s="91"/>
    </row>
    <row r="453" spans="3:9">
      <c r="C453" s="91"/>
      <c r="D453" s="91"/>
      <c r="E453" s="91"/>
      <c r="F453" s="91"/>
      <c r="G453" s="91"/>
      <c r="H453" s="91"/>
      <c r="I453" s="91"/>
    </row>
    <row r="454" spans="3:9">
      <c r="C454" s="91"/>
      <c r="D454" s="91"/>
      <c r="E454" s="91"/>
      <c r="F454" s="91"/>
      <c r="G454" s="91"/>
      <c r="H454" s="91"/>
      <c r="I454" s="91"/>
    </row>
    <row r="455" spans="3:9">
      <c r="C455" s="91"/>
      <c r="D455" s="91"/>
      <c r="E455" s="91"/>
      <c r="F455" s="91"/>
      <c r="G455" s="91"/>
      <c r="H455" s="91"/>
      <c r="I455" s="91"/>
    </row>
    <row r="456" spans="3:9">
      <c r="C456" s="91"/>
      <c r="D456" s="91"/>
      <c r="E456" s="91"/>
      <c r="F456" s="91"/>
      <c r="G456" s="91"/>
      <c r="H456" s="91"/>
      <c r="I456" s="91"/>
    </row>
    <row r="457" spans="3:9">
      <c r="C457" s="91"/>
      <c r="D457" s="91"/>
      <c r="E457" s="91"/>
      <c r="F457" s="91"/>
      <c r="G457" s="91"/>
      <c r="H457" s="91"/>
      <c r="I457" s="91"/>
    </row>
    <row r="458" spans="3:9">
      <c r="C458" s="91"/>
      <c r="D458" s="91"/>
      <c r="E458" s="91"/>
      <c r="F458" s="91"/>
      <c r="G458" s="91"/>
      <c r="H458" s="91"/>
      <c r="I458" s="91"/>
    </row>
    <row r="459" spans="3:9">
      <c r="C459" s="91"/>
      <c r="D459" s="91"/>
      <c r="E459" s="91"/>
      <c r="F459" s="91"/>
      <c r="G459" s="91"/>
      <c r="H459" s="91"/>
      <c r="I459" s="91"/>
    </row>
    <row r="460" spans="3:9">
      <c r="C460" s="91"/>
      <c r="D460" s="91"/>
      <c r="E460" s="91"/>
      <c r="F460" s="91"/>
      <c r="G460" s="91"/>
      <c r="H460" s="91"/>
      <c r="I460" s="91"/>
    </row>
    <row r="461" spans="3:9">
      <c r="C461" s="91"/>
      <c r="D461" s="91"/>
      <c r="E461" s="91"/>
      <c r="F461" s="91"/>
      <c r="G461" s="91"/>
      <c r="H461" s="91"/>
      <c r="I461" s="91"/>
    </row>
    <row r="462" spans="3:9">
      <c r="C462" s="91"/>
      <c r="D462" s="91"/>
      <c r="E462" s="91"/>
      <c r="F462" s="91"/>
      <c r="G462" s="91"/>
      <c r="H462" s="91"/>
      <c r="I462" s="91"/>
    </row>
    <row r="463" spans="3:9">
      <c r="C463" s="91"/>
      <c r="D463" s="91"/>
      <c r="E463" s="91"/>
      <c r="F463" s="91"/>
      <c r="G463" s="91"/>
      <c r="H463" s="91"/>
      <c r="I463" s="91"/>
    </row>
    <row r="464" spans="3:9">
      <c r="C464" s="91"/>
      <c r="D464" s="91"/>
      <c r="E464" s="91"/>
      <c r="F464" s="91"/>
      <c r="G464" s="91"/>
      <c r="H464" s="91"/>
      <c r="I464" s="91"/>
    </row>
    <row r="465" spans="3:9">
      <c r="C465" s="91"/>
      <c r="D465" s="91"/>
      <c r="E465" s="91"/>
      <c r="F465" s="91"/>
      <c r="G465" s="91"/>
      <c r="H465" s="91"/>
      <c r="I465" s="91"/>
    </row>
    <row r="466" spans="3:9">
      <c r="C466" s="91"/>
      <c r="D466" s="91"/>
      <c r="E466" s="91"/>
      <c r="F466" s="91"/>
      <c r="G466" s="91"/>
      <c r="H466" s="91"/>
      <c r="I466" s="91"/>
    </row>
    <row r="467" spans="3:9">
      <c r="C467" s="91"/>
      <c r="D467" s="91"/>
      <c r="E467" s="91"/>
      <c r="F467" s="91"/>
      <c r="G467" s="91"/>
      <c r="H467" s="91"/>
      <c r="I467" s="91"/>
    </row>
    <row r="468" spans="3:9">
      <c r="C468" s="91"/>
      <c r="D468" s="91"/>
      <c r="E468" s="91"/>
      <c r="F468" s="91"/>
      <c r="G468" s="91"/>
      <c r="H468" s="91"/>
      <c r="I468" s="91"/>
    </row>
    <row r="469" spans="3:9">
      <c r="C469" s="91"/>
      <c r="D469" s="91"/>
      <c r="E469" s="91"/>
      <c r="F469" s="91"/>
      <c r="G469" s="91"/>
      <c r="H469" s="91"/>
      <c r="I469" s="91"/>
    </row>
    <row r="470" spans="3:9">
      <c r="C470" s="91"/>
      <c r="D470" s="91"/>
      <c r="E470" s="91"/>
      <c r="F470" s="91"/>
      <c r="G470" s="91"/>
      <c r="H470" s="91"/>
      <c r="I470" s="91"/>
    </row>
    <row r="471" spans="3:9">
      <c r="C471" s="91"/>
      <c r="D471" s="91"/>
      <c r="E471" s="91"/>
      <c r="F471" s="91"/>
      <c r="G471" s="91"/>
      <c r="H471" s="91"/>
      <c r="I471" s="91"/>
    </row>
    <row r="472" spans="3:9">
      <c r="C472" s="91"/>
      <c r="D472" s="91"/>
      <c r="E472" s="91"/>
      <c r="F472" s="91"/>
      <c r="G472" s="91"/>
      <c r="H472" s="91"/>
      <c r="I472" s="91"/>
    </row>
    <row r="473" spans="3:9">
      <c r="C473" s="91"/>
      <c r="D473" s="91"/>
      <c r="E473" s="91"/>
      <c r="F473" s="91"/>
      <c r="G473" s="91"/>
      <c r="H473" s="91"/>
      <c r="I473" s="91"/>
    </row>
    <row r="474" spans="3:9">
      <c r="C474" s="91"/>
      <c r="D474" s="91"/>
      <c r="E474" s="91"/>
      <c r="F474" s="91"/>
      <c r="G474" s="91"/>
      <c r="H474" s="91"/>
      <c r="I474" s="91"/>
    </row>
    <row r="475" spans="3:9">
      <c r="C475" s="91"/>
      <c r="D475" s="91"/>
      <c r="E475" s="91"/>
      <c r="F475" s="91"/>
      <c r="G475" s="91"/>
      <c r="H475" s="91"/>
      <c r="I475" s="91"/>
    </row>
    <row r="476" spans="3:9">
      <c r="C476" s="91"/>
      <c r="D476" s="91"/>
      <c r="E476" s="91"/>
      <c r="F476" s="91"/>
      <c r="G476" s="91"/>
      <c r="H476" s="91"/>
      <c r="I476" s="91"/>
    </row>
    <row r="477" spans="3:9">
      <c r="C477" s="91"/>
      <c r="D477" s="91"/>
      <c r="E477" s="91"/>
      <c r="F477" s="91"/>
      <c r="G477" s="91"/>
      <c r="H477" s="91"/>
      <c r="I477" s="91"/>
    </row>
    <row r="478" spans="3:9">
      <c r="C478" s="91"/>
      <c r="D478" s="91"/>
      <c r="E478" s="91"/>
      <c r="F478" s="91"/>
      <c r="G478" s="91"/>
      <c r="H478" s="91"/>
      <c r="I478" s="91"/>
    </row>
    <row r="479" spans="3:9">
      <c r="C479" s="91"/>
      <c r="D479" s="91"/>
      <c r="E479" s="91"/>
      <c r="F479" s="91"/>
      <c r="G479" s="91"/>
      <c r="H479" s="91"/>
      <c r="I479" s="91"/>
    </row>
    <row r="480" spans="3:9">
      <c r="C480" s="91"/>
      <c r="D480" s="91"/>
      <c r="E480" s="91"/>
      <c r="F480" s="91"/>
      <c r="G480" s="91"/>
      <c r="H480" s="91"/>
      <c r="I480" s="91"/>
    </row>
    <row r="481" spans="3:9">
      <c r="C481" s="91"/>
      <c r="D481" s="91"/>
      <c r="E481" s="91"/>
      <c r="F481" s="91"/>
      <c r="G481" s="91"/>
      <c r="H481" s="91"/>
      <c r="I481" s="91"/>
    </row>
    <row r="482" spans="3:9">
      <c r="C482" s="91"/>
      <c r="D482" s="91"/>
      <c r="E482" s="91"/>
      <c r="F482" s="91"/>
      <c r="G482" s="91"/>
      <c r="H482" s="91"/>
      <c r="I482" s="91"/>
    </row>
    <row r="483" spans="3:9">
      <c r="C483" s="91"/>
      <c r="D483" s="91"/>
      <c r="E483" s="91"/>
      <c r="F483" s="91"/>
      <c r="G483" s="91"/>
      <c r="H483" s="91"/>
      <c r="I483" s="91"/>
    </row>
    <row r="484" spans="3:9">
      <c r="C484" s="91"/>
      <c r="D484" s="91"/>
      <c r="E484" s="91"/>
      <c r="F484" s="91"/>
      <c r="G484" s="91"/>
      <c r="H484" s="91"/>
      <c r="I484" s="91"/>
    </row>
    <row r="485" spans="3:9">
      <c r="C485" s="91"/>
      <c r="D485" s="91"/>
      <c r="E485" s="91"/>
      <c r="F485" s="91"/>
      <c r="G485" s="91"/>
      <c r="H485" s="91"/>
      <c r="I485" s="91"/>
    </row>
    <row r="486" spans="3:9">
      <c r="C486" s="91"/>
      <c r="D486" s="91"/>
      <c r="E486" s="91"/>
      <c r="F486" s="91"/>
      <c r="G486" s="91"/>
      <c r="H486" s="91"/>
      <c r="I486" s="91"/>
    </row>
    <row r="487" spans="3:9">
      <c r="C487" s="91"/>
      <c r="D487" s="91"/>
      <c r="E487" s="91"/>
      <c r="F487" s="91"/>
      <c r="G487" s="91"/>
      <c r="H487" s="91"/>
      <c r="I487" s="91"/>
    </row>
    <row r="488" spans="3:9">
      <c r="C488" s="91"/>
      <c r="D488" s="91"/>
      <c r="E488" s="91"/>
      <c r="F488" s="91"/>
      <c r="G488" s="91"/>
      <c r="H488" s="91"/>
      <c r="I488" s="91"/>
    </row>
    <row r="489" spans="3:9">
      <c r="C489" s="91"/>
      <c r="D489" s="91"/>
      <c r="E489" s="91"/>
      <c r="F489" s="91"/>
      <c r="G489" s="91"/>
      <c r="H489" s="91"/>
      <c r="I489" s="91"/>
    </row>
    <row r="490" spans="3:9">
      <c r="C490" s="91"/>
      <c r="D490" s="91"/>
      <c r="E490" s="91"/>
      <c r="F490" s="91"/>
      <c r="G490" s="91"/>
      <c r="H490" s="91"/>
      <c r="I490" s="91"/>
    </row>
    <row r="491" spans="3:9">
      <c r="C491" s="91"/>
      <c r="D491" s="91"/>
      <c r="E491" s="91"/>
      <c r="F491" s="91"/>
      <c r="G491" s="91"/>
      <c r="H491" s="91"/>
      <c r="I491" s="91"/>
    </row>
    <row r="492" spans="3:9">
      <c r="C492" s="91"/>
      <c r="D492" s="91"/>
      <c r="E492" s="91"/>
      <c r="F492" s="91"/>
      <c r="G492" s="91"/>
      <c r="H492" s="91"/>
      <c r="I492" s="91"/>
    </row>
    <row r="493" spans="3:9">
      <c r="C493" s="91"/>
      <c r="D493" s="91"/>
      <c r="E493" s="91"/>
      <c r="F493" s="91"/>
      <c r="G493" s="91"/>
      <c r="H493" s="91"/>
      <c r="I493" s="91"/>
    </row>
    <row r="494" spans="3:9">
      <c r="C494" s="91"/>
      <c r="D494" s="91"/>
      <c r="E494" s="91"/>
      <c r="F494" s="91"/>
      <c r="G494" s="91"/>
      <c r="H494" s="91"/>
      <c r="I494" s="91"/>
    </row>
    <row r="495" spans="3:9">
      <c r="C495" s="91"/>
      <c r="D495" s="91"/>
      <c r="E495" s="91"/>
      <c r="F495" s="91"/>
      <c r="G495" s="91"/>
      <c r="H495" s="91"/>
      <c r="I495" s="91"/>
    </row>
    <row r="496" spans="3:9">
      <c r="C496" s="91"/>
      <c r="D496" s="91"/>
      <c r="E496" s="91"/>
      <c r="F496" s="91"/>
      <c r="G496" s="91"/>
      <c r="H496" s="91"/>
      <c r="I496" s="91"/>
    </row>
    <row r="497" spans="3:9">
      <c r="C497" s="91"/>
      <c r="D497" s="91"/>
      <c r="E497" s="91"/>
      <c r="F497" s="91"/>
      <c r="G497" s="91"/>
      <c r="H497" s="91"/>
      <c r="I497" s="91"/>
    </row>
    <row r="498" spans="3:9">
      <c r="C498" s="91"/>
      <c r="D498" s="91"/>
      <c r="E498" s="91"/>
      <c r="F498" s="91"/>
      <c r="G498" s="91"/>
      <c r="H498" s="91"/>
      <c r="I498" s="91"/>
    </row>
    <row r="499" spans="3:9">
      <c r="C499" s="91"/>
      <c r="D499" s="91"/>
      <c r="E499" s="91"/>
      <c r="F499" s="91"/>
      <c r="G499" s="91"/>
      <c r="H499" s="91"/>
      <c r="I499" s="91"/>
    </row>
    <row r="500" spans="3:9">
      <c r="C500" s="91"/>
      <c r="D500" s="91"/>
      <c r="E500" s="91"/>
      <c r="F500" s="91"/>
      <c r="G500" s="91"/>
      <c r="H500" s="91"/>
      <c r="I500" s="91"/>
    </row>
    <row r="501" spans="3:9">
      <c r="C501" s="91"/>
      <c r="D501" s="91"/>
      <c r="E501" s="91"/>
      <c r="F501" s="91"/>
      <c r="G501" s="91"/>
      <c r="H501" s="91"/>
      <c r="I501" s="91"/>
    </row>
    <row r="502" spans="3:9">
      <c r="C502" s="91"/>
      <c r="D502" s="91"/>
      <c r="E502" s="91"/>
      <c r="F502" s="91"/>
      <c r="G502" s="91"/>
      <c r="H502" s="91"/>
      <c r="I502" s="91"/>
    </row>
    <row r="503" spans="3:9">
      <c r="C503" s="91"/>
      <c r="D503" s="91"/>
      <c r="E503" s="91"/>
      <c r="F503" s="91"/>
      <c r="G503" s="91"/>
      <c r="H503" s="91"/>
      <c r="I503" s="91"/>
    </row>
    <row r="504" spans="3:9">
      <c r="C504" s="91"/>
      <c r="D504" s="91"/>
      <c r="E504" s="91"/>
      <c r="F504" s="91"/>
      <c r="G504" s="91"/>
      <c r="H504" s="91"/>
      <c r="I504" s="91"/>
    </row>
    <row r="505" spans="3:9">
      <c r="C505" s="91"/>
      <c r="D505" s="91"/>
      <c r="E505" s="91"/>
      <c r="F505" s="91"/>
      <c r="G505" s="91"/>
      <c r="H505" s="91"/>
      <c r="I505" s="91"/>
    </row>
    <row r="506" spans="3:9">
      <c r="C506" s="91"/>
      <c r="D506" s="91"/>
      <c r="E506" s="91"/>
      <c r="F506" s="91"/>
      <c r="G506" s="91"/>
      <c r="H506" s="91"/>
      <c r="I506" s="91"/>
    </row>
    <row r="507" spans="3:9">
      <c r="C507" s="91"/>
      <c r="D507" s="91"/>
      <c r="E507" s="91"/>
      <c r="F507" s="91"/>
      <c r="G507" s="91"/>
      <c r="H507" s="91"/>
      <c r="I507" s="91"/>
    </row>
    <row r="508" spans="3:9">
      <c r="C508" s="91"/>
      <c r="D508" s="91"/>
      <c r="E508" s="91"/>
      <c r="F508" s="91"/>
      <c r="G508" s="91"/>
      <c r="H508" s="91"/>
      <c r="I508" s="91"/>
    </row>
    <row r="509" spans="3:9">
      <c r="C509" s="91"/>
      <c r="D509" s="91"/>
      <c r="E509" s="91"/>
      <c r="F509" s="91"/>
      <c r="G509" s="91"/>
      <c r="H509" s="91"/>
      <c r="I509" s="91"/>
    </row>
    <row r="510" spans="3:9">
      <c r="C510" s="91"/>
      <c r="D510" s="91"/>
      <c r="E510" s="91"/>
      <c r="F510" s="91"/>
      <c r="G510" s="91"/>
      <c r="H510" s="91"/>
      <c r="I510" s="91"/>
    </row>
    <row r="511" spans="3:9">
      <c r="C511" s="91"/>
      <c r="D511" s="91"/>
      <c r="E511" s="91"/>
      <c r="F511" s="91"/>
      <c r="G511" s="91"/>
      <c r="H511" s="91"/>
      <c r="I511" s="91"/>
    </row>
    <row r="512" spans="3:9">
      <c r="C512" s="91"/>
      <c r="D512" s="91"/>
      <c r="E512" s="91"/>
      <c r="F512" s="91"/>
      <c r="G512" s="91"/>
      <c r="H512" s="91"/>
      <c r="I512" s="91"/>
    </row>
    <row r="513" spans="3:9">
      <c r="C513" s="91"/>
      <c r="D513" s="91"/>
      <c r="E513" s="91"/>
      <c r="F513" s="91"/>
      <c r="G513" s="91"/>
      <c r="H513" s="91"/>
      <c r="I513" s="91"/>
    </row>
    <row r="514" spans="3:9">
      <c r="C514" s="91"/>
      <c r="D514" s="91"/>
      <c r="E514" s="91"/>
      <c r="F514" s="91"/>
      <c r="G514" s="91"/>
      <c r="H514" s="91"/>
      <c r="I514" s="91"/>
    </row>
    <row r="515" spans="3:9">
      <c r="C515" s="91"/>
      <c r="D515" s="91"/>
      <c r="E515" s="91"/>
      <c r="F515" s="91"/>
      <c r="G515" s="91"/>
      <c r="H515" s="91"/>
      <c r="I515" s="91"/>
    </row>
    <row r="516" spans="3:9">
      <c r="C516" s="91"/>
      <c r="D516" s="91"/>
      <c r="E516" s="91"/>
      <c r="F516" s="91"/>
      <c r="G516" s="91"/>
      <c r="H516" s="91"/>
      <c r="I516" s="91"/>
    </row>
    <row r="517" spans="3:9">
      <c r="C517" s="91"/>
      <c r="D517" s="91"/>
      <c r="E517" s="91"/>
      <c r="F517" s="91"/>
      <c r="G517" s="91"/>
      <c r="H517" s="91"/>
      <c r="I517" s="91"/>
    </row>
    <row r="518" spans="3:9">
      <c r="C518" s="91"/>
      <c r="D518" s="91"/>
      <c r="E518" s="91"/>
      <c r="F518" s="91"/>
      <c r="G518" s="91"/>
      <c r="H518" s="91"/>
      <c r="I518" s="91"/>
    </row>
  </sheetData>
  <mergeCells count="85">
    <mergeCell ref="C286:E286"/>
    <mergeCell ref="F286:H286"/>
    <mergeCell ref="J275:W275"/>
    <mergeCell ref="Y275:AU275"/>
    <mergeCell ref="AW275:BW275"/>
    <mergeCell ref="C276:E276"/>
    <mergeCell ref="F276:H276"/>
    <mergeCell ref="J285:W285"/>
    <mergeCell ref="Y285:AU285"/>
    <mergeCell ref="AW285:BW285"/>
    <mergeCell ref="C265:E265"/>
    <mergeCell ref="F265:H265"/>
    <mergeCell ref="J239:W239"/>
    <mergeCell ref="Y239:AU239"/>
    <mergeCell ref="AW239:BW239"/>
    <mergeCell ref="C240:E240"/>
    <mergeCell ref="F240:H240"/>
    <mergeCell ref="J252:W252"/>
    <mergeCell ref="Y252:AU252"/>
    <mergeCell ref="AW252:BW252"/>
    <mergeCell ref="C253:E253"/>
    <mergeCell ref="F253:H253"/>
    <mergeCell ref="J264:W264"/>
    <mergeCell ref="Y264:AU264"/>
    <mergeCell ref="AW264:BW264"/>
    <mergeCell ref="C226:E226"/>
    <mergeCell ref="F226:H226"/>
    <mergeCell ref="J194:W194"/>
    <mergeCell ref="Y194:AU194"/>
    <mergeCell ref="AW194:BW194"/>
    <mergeCell ref="C195:E195"/>
    <mergeCell ref="F195:H195"/>
    <mergeCell ref="J210:W210"/>
    <mergeCell ref="Y210:AU210"/>
    <mergeCell ref="AW210:BW210"/>
    <mergeCell ref="C211:E211"/>
    <mergeCell ref="F211:H211"/>
    <mergeCell ref="J225:W225"/>
    <mergeCell ref="Y225:AU225"/>
    <mergeCell ref="AW225:BW225"/>
    <mergeCell ref="C178:E178"/>
    <mergeCell ref="F178:H178"/>
    <mergeCell ref="J140:W140"/>
    <mergeCell ref="Y140:AU140"/>
    <mergeCell ref="AW140:BW140"/>
    <mergeCell ref="C141:E141"/>
    <mergeCell ref="F141:H141"/>
    <mergeCell ref="J159:W159"/>
    <mergeCell ref="Y159:AU159"/>
    <mergeCell ref="AW159:BW159"/>
    <mergeCell ref="C160:E160"/>
    <mergeCell ref="F160:H160"/>
    <mergeCell ref="J177:W177"/>
    <mergeCell ref="Y177:AU177"/>
    <mergeCell ref="AW177:BW177"/>
    <mergeCell ref="C121:E121"/>
    <mergeCell ref="F121:H121"/>
    <mergeCell ref="J77:W77"/>
    <mergeCell ref="Y77:AU77"/>
    <mergeCell ref="AW77:BW77"/>
    <mergeCell ref="C78:E78"/>
    <mergeCell ref="F78:H78"/>
    <mergeCell ref="J99:W99"/>
    <mergeCell ref="Y99:AU99"/>
    <mergeCell ref="AW99:BW99"/>
    <mergeCell ref="C100:E100"/>
    <mergeCell ref="F100:H100"/>
    <mergeCell ref="J120:W120"/>
    <mergeCell ref="Y120:AU120"/>
    <mergeCell ref="AW120:BW120"/>
    <mergeCell ref="C55:E55"/>
    <mergeCell ref="F55:H55"/>
    <mergeCell ref="J5:W5"/>
    <mergeCell ref="Y5:AU5"/>
    <mergeCell ref="AW5:BW5"/>
    <mergeCell ref="C6:E6"/>
    <mergeCell ref="F6:H6"/>
    <mergeCell ref="J30:W30"/>
    <mergeCell ref="Y30:AU30"/>
    <mergeCell ref="AW30:BW30"/>
    <mergeCell ref="C31:E31"/>
    <mergeCell ref="F31:H31"/>
    <mergeCell ref="J54:W54"/>
    <mergeCell ref="Y54:AU54"/>
    <mergeCell ref="AW54:BW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794A5-6D39-4F40-A033-73A6FE136D1D}">
  <dimension ref="A1:S95"/>
  <sheetViews>
    <sheetView zoomScale="70" zoomScaleNormal="70" workbookViewId="0">
      <selection activeCell="A48" sqref="A48"/>
    </sheetView>
  </sheetViews>
  <sheetFormatPr baseColWidth="10" defaultColWidth="16" defaultRowHeight="13"/>
  <cols>
    <col min="1" max="1" width="21.453125" style="1" customWidth="1"/>
    <col min="2" max="2" width="23.54296875" style="117" customWidth="1"/>
    <col min="3" max="3" width="15" style="117" customWidth="1"/>
    <col min="4" max="4" width="15.1796875" style="1" customWidth="1"/>
    <col min="5" max="5" width="16" style="1"/>
    <col min="6" max="6" width="16.1796875" style="1" customWidth="1"/>
    <col min="7" max="7" width="17.1796875" style="1" customWidth="1"/>
    <col min="8" max="8" width="15.26953125" style="1" customWidth="1"/>
    <col min="9" max="9" width="12.7265625" style="1" customWidth="1"/>
    <col min="10" max="10" width="15.1796875" style="1" customWidth="1"/>
    <col min="11" max="11" width="15.26953125" style="1" customWidth="1"/>
    <col min="12" max="12" width="23.81640625" style="1" customWidth="1"/>
    <col min="13" max="13" width="25.54296875" style="1" customWidth="1"/>
    <col min="14" max="14" width="20.54296875" style="1" customWidth="1"/>
    <col min="15" max="15" width="16.7265625" style="1" customWidth="1"/>
    <col min="16" max="16" width="16" style="1"/>
    <col min="17" max="17" width="12.1796875" style="1" customWidth="1"/>
    <col min="18" max="18" width="4.453125" style="1" customWidth="1"/>
    <col min="19" max="19" width="34.81640625" style="1" customWidth="1"/>
    <col min="20" max="256" width="16" style="1"/>
    <col min="257" max="257" width="21.453125" style="1" customWidth="1"/>
    <col min="258" max="258" width="23.54296875" style="1" customWidth="1"/>
    <col min="259" max="259" width="15" style="1" customWidth="1"/>
    <col min="260" max="260" width="15.1796875" style="1" customWidth="1"/>
    <col min="261" max="261" width="16" style="1"/>
    <col min="262" max="262" width="16.1796875" style="1" customWidth="1"/>
    <col min="263" max="263" width="17.1796875" style="1" customWidth="1"/>
    <col min="264" max="264" width="15.26953125" style="1" customWidth="1"/>
    <col min="265" max="265" width="12.7265625" style="1" customWidth="1"/>
    <col min="266" max="266" width="15.1796875" style="1" customWidth="1"/>
    <col min="267" max="267" width="15.26953125" style="1" customWidth="1"/>
    <col min="268" max="268" width="23.81640625" style="1" customWidth="1"/>
    <col min="269" max="269" width="25.54296875" style="1" customWidth="1"/>
    <col min="270" max="270" width="20.54296875" style="1" customWidth="1"/>
    <col min="271" max="271" width="16.7265625" style="1" customWidth="1"/>
    <col min="272" max="272" width="16" style="1"/>
    <col min="273" max="273" width="12.1796875" style="1" customWidth="1"/>
    <col min="274" max="274" width="4.453125" style="1" customWidth="1"/>
    <col min="275" max="275" width="34.81640625" style="1" customWidth="1"/>
    <col min="276" max="512" width="16" style="1"/>
    <col min="513" max="513" width="21.453125" style="1" customWidth="1"/>
    <col min="514" max="514" width="23.54296875" style="1" customWidth="1"/>
    <col min="515" max="515" width="15" style="1" customWidth="1"/>
    <col min="516" max="516" width="15.1796875" style="1" customWidth="1"/>
    <col min="517" max="517" width="16" style="1"/>
    <col min="518" max="518" width="16.1796875" style="1" customWidth="1"/>
    <col min="519" max="519" width="17.1796875" style="1" customWidth="1"/>
    <col min="520" max="520" width="15.26953125" style="1" customWidth="1"/>
    <col min="521" max="521" width="12.7265625" style="1" customWidth="1"/>
    <col min="522" max="522" width="15.1796875" style="1" customWidth="1"/>
    <col min="523" max="523" width="15.26953125" style="1" customWidth="1"/>
    <col min="524" max="524" width="23.81640625" style="1" customWidth="1"/>
    <col min="525" max="525" width="25.54296875" style="1" customWidth="1"/>
    <col min="526" max="526" width="20.54296875" style="1" customWidth="1"/>
    <col min="527" max="527" width="16.7265625" style="1" customWidth="1"/>
    <col min="528" max="528" width="16" style="1"/>
    <col min="529" max="529" width="12.1796875" style="1" customWidth="1"/>
    <col min="530" max="530" width="4.453125" style="1" customWidth="1"/>
    <col min="531" max="531" width="34.81640625" style="1" customWidth="1"/>
    <col min="532" max="768" width="16" style="1"/>
    <col min="769" max="769" width="21.453125" style="1" customWidth="1"/>
    <col min="770" max="770" width="23.54296875" style="1" customWidth="1"/>
    <col min="771" max="771" width="15" style="1" customWidth="1"/>
    <col min="772" max="772" width="15.1796875" style="1" customWidth="1"/>
    <col min="773" max="773" width="16" style="1"/>
    <col min="774" max="774" width="16.1796875" style="1" customWidth="1"/>
    <col min="775" max="775" width="17.1796875" style="1" customWidth="1"/>
    <col min="776" max="776" width="15.26953125" style="1" customWidth="1"/>
    <col min="777" max="777" width="12.7265625" style="1" customWidth="1"/>
    <col min="778" max="778" width="15.1796875" style="1" customWidth="1"/>
    <col min="779" max="779" width="15.26953125" style="1" customWidth="1"/>
    <col min="780" max="780" width="23.81640625" style="1" customWidth="1"/>
    <col min="781" max="781" width="25.54296875" style="1" customWidth="1"/>
    <col min="782" max="782" width="20.54296875" style="1" customWidth="1"/>
    <col min="783" max="783" width="16.7265625" style="1" customWidth="1"/>
    <col min="784" max="784" width="16" style="1"/>
    <col min="785" max="785" width="12.1796875" style="1" customWidth="1"/>
    <col min="786" max="786" width="4.453125" style="1" customWidth="1"/>
    <col min="787" max="787" width="34.81640625" style="1" customWidth="1"/>
    <col min="788" max="1024" width="16" style="1"/>
    <col min="1025" max="1025" width="21.453125" style="1" customWidth="1"/>
    <col min="1026" max="1026" width="23.54296875" style="1" customWidth="1"/>
    <col min="1027" max="1027" width="15" style="1" customWidth="1"/>
    <col min="1028" max="1028" width="15.1796875" style="1" customWidth="1"/>
    <col min="1029" max="1029" width="16" style="1"/>
    <col min="1030" max="1030" width="16.1796875" style="1" customWidth="1"/>
    <col min="1031" max="1031" width="17.1796875" style="1" customWidth="1"/>
    <col min="1032" max="1032" width="15.26953125" style="1" customWidth="1"/>
    <col min="1033" max="1033" width="12.7265625" style="1" customWidth="1"/>
    <col min="1034" max="1034" width="15.1796875" style="1" customWidth="1"/>
    <col min="1035" max="1035" width="15.26953125" style="1" customWidth="1"/>
    <col min="1036" max="1036" width="23.81640625" style="1" customWidth="1"/>
    <col min="1037" max="1037" width="25.54296875" style="1" customWidth="1"/>
    <col min="1038" max="1038" width="20.54296875" style="1" customWidth="1"/>
    <col min="1039" max="1039" width="16.7265625" style="1" customWidth="1"/>
    <col min="1040" max="1040" width="16" style="1"/>
    <col min="1041" max="1041" width="12.1796875" style="1" customWidth="1"/>
    <col min="1042" max="1042" width="4.453125" style="1" customWidth="1"/>
    <col min="1043" max="1043" width="34.81640625" style="1" customWidth="1"/>
    <col min="1044" max="1280" width="16" style="1"/>
    <col min="1281" max="1281" width="21.453125" style="1" customWidth="1"/>
    <col min="1282" max="1282" width="23.54296875" style="1" customWidth="1"/>
    <col min="1283" max="1283" width="15" style="1" customWidth="1"/>
    <col min="1284" max="1284" width="15.1796875" style="1" customWidth="1"/>
    <col min="1285" max="1285" width="16" style="1"/>
    <col min="1286" max="1286" width="16.1796875" style="1" customWidth="1"/>
    <col min="1287" max="1287" width="17.1796875" style="1" customWidth="1"/>
    <col min="1288" max="1288" width="15.26953125" style="1" customWidth="1"/>
    <col min="1289" max="1289" width="12.7265625" style="1" customWidth="1"/>
    <col min="1290" max="1290" width="15.1796875" style="1" customWidth="1"/>
    <col min="1291" max="1291" width="15.26953125" style="1" customWidth="1"/>
    <col min="1292" max="1292" width="23.81640625" style="1" customWidth="1"/>
    <col min="1293" max="1293" width="25.54296875" style="1" customWidth="1"/>
    <col min="1294" max="1294" width="20.54296875" style="1" customWidth="1"/>
    <col min="1295" max="1295" width="16.7265625" style="1" customWidth="1"/>
    <col min="1296" max="1296" width="16" style="1"/>
    <col min="1297" max="1297" width="12.1796875" style="1" customWidth="1"/>
    <col min="1298" max="1298" width="4.453125" style="1" customWidth="1"/>
    <col min="1299" max="1299" width="34.81640625" style="1" customWidth="1"/>
    <col min="1300" max="1536" width="16" style="1"/>
    <col min="1537" max="1537" width="21.453125" style="1" customWidth="1"/>
    <col min="1538" max="1538" width="23.54296875" style="1" customWidth="1"/>
    <col min="1539" max="1539" width="15" style="1" customWidth="1"/>
    <col min="1540" max="1540" width="15.1796875" style="1" customWidth="1"/>
    <col min="1541" max="1541" width="16" style="1"/>
    <col min="1542" max="1542" width="16.1796875" style="1" customWidth="1"/>
    <col min="1543" max="1543" width="17.1796875" style="1" customWidth="1"/>
    <col min="1544" max="1544" width="15.26953125" style="1" customWidth="1"/>
    <col min="1545" max="1545" width="12.7265625" style="1" customWidth="1"/>
    <col min="1546" max="1546" width="15.1796875" style="1" customWidth="1"/>
    <col min="1547" max="1547" width="15.26953125" style="1" customWidth="1"/>
    <col min="1548" max="1548" width="23.81640625" style="1" customWidth="1"/>
    <col min="1549" max="1549" width="25.54296875" style="1" customWidth="1"/>
    <col min="1550" max="1550" width="20.54296875" style="1" customWidth="1"/>
    <col min="1551" max="1551" width="16.7265625" style="1" customWidth="1"/>
    <col min="1552" max="1552" width="16" style="1"/>
    <col min="1553" max="1553" width="12.1796875" style="1" customWidth="1"/>
    <col min="1554" max="1554" width="4.453125" style="1" customWidth="1"/>
    <col min="1555" max="1555" width="34.81640625" style="1" customWidth="1"/>
    <col min="1556" max="1792" width="16" style="1"/>
    <col min="1793" max="1793" width="21.453125" style="1" customWidth="1"/>
    <col min="1794" max="1794" width="23.54296875" style="1" customWidth="1"/>
    <col min="1795" max="1795" width="15" style="1" customWidth="1"/>
    <col min="1796" max="1796" width="15.1796875" style="1" customWidth="1"/>
    <col min="1797" max="1797" width="16" style="1"/>
    <col min="1798" max="1798" width="16.1796875" style="1" customWidth="1"/>
    <col min="1799" max="1799" width="17.1796875" style="1" customWidth="1"/>
    <col min="1800" max="1800" width="15.26953125" style="1" customWidth="1"/>
    <col min="1801" max="1801" width="12.7265625" style="1" customWidth="1"/>
    <col min="1802" max="1802" width="15.1796875" style="1" customWidth="1"/>
    <col min="1803" max="1803" width="15.26953125" style="1" customWidth="1"/>
    <col min="1804" max="1804" width="23.81640625" style="1" customWidth="1"/>
    <col min="1805" max="1805" width="25.54296875" style="1" customWidth="1"/>
    <col min="1806" max="1806" width="20.54296875" style="1" customWidth="1"/>
    <col min="1807" max="1807" width="16.7265625" style="1" customWidth="1"/>
    <col min="1808" max="1808" width="16" style="1"/>
    <col min="1809" max="1809" width="12.1796875" style="1" customWidth="1"/>
    <col min="1810" max="1810" width="4.453125" style="1" customWidth="1"/>
    <col min="1811" max="1811" width="34.81640625" style="1" customWidth="1"/>
    <col min="1812" max="2048" width="16" style="1"/>
    <col min="2049" max="2049" width="21.453125" style="1" customWidth="1"/>
    <col min="2050" max="2050" width="23.54296875" style="1" customWidth="1"/>
    <col min="2051" max="2051" width="15" style="1" customWidth="1"/>
    <col min="2052" max="2052" width="15.1796875" style="1" customWidth="1"/>
    <col min="2053" max="2053" width="16" style="1"/>
    <col min="2054" max="2054" width="16.1796875" style="1" customWidth="1"/>
    <col min="2055" max="2055" width="17.1796875" style="1" customWidth="1"/>
    <col min="2056" max="2056" width="15.26953125" style="1" customWidth="1"/>
    <col min="2057" max="2057" width="12.7265625" style="1" customWidth="1"/>
    <col min="2058" max="2058" width="15.1796875" style="1" customWidth="1"/>
    <col min="2059" max="2059" width="15.26953125" style="1" customWidth="1"/>
    <col min="2060" max="2060" width="23.81640625" style="1" customWidth="1"/>
    <col min="2061" max="2061" width="25.54296875" style="1" customWidth="1"/>
    <col min="2062" max="2062" width="20.54296875" style="1" customWidth="1"/>
    <col min="2063" max="2063" width="16.7265625" style="1" customWidth="1"/>
    <col min="2064" max="2064" width="16" style="1"/>
    <col min="2065" max="2065" width="12.1796875" style="1" customWidth="1"/>
    <col min="2066" max="2066" width="4.453125" style="1" customWidth="1"/>
    <col min="2067" max="2067" width="34.81640625" style="1" customWidth="1"/>
    <col min="2068" max="2304" width="16" style="1"/>
    <col min="2305" max="2305" width="21.453125" style="1" customWidth="1"/>
    <col min="2306" max="2306" width="23.54296875" style="1" customWidth="1"/>
    <col min="2307" max="2307" width="15" style="1" customWidth="1"/>
    <col min="2308" max="2308" width="15.1796875" style="1" customWidth="1"/>
    <col min="2309" max="2309" width="16" style="1"/>
    <col min="2310" max="2310" width="16.1796875" style="1" customWidth="1"/>
    <col min="2311" max="2311" width="17.1796875" style="1" customWidth="1"/>
    <col min="2312" max="2312" width="15.26953125" style="1" customWidth="1"/>
    <col min="2313" max="2313" width="12.7265625" style="1" customWidth="1"/>
    <col min="2314" max="2314" width="15.1796875" style="1" customWidth="1"/>
    <col min="2315" max="2315" width="15.26953125" style="1" customWidth="1"/>
    <col min="2316" max="2316" width="23.81640625" style="1" customWidth="1"/>
    <col min="2317" max="2317" width="25.54296875" style="1" customWidth="1"/>
    <col min="2318" max="2318" width="20.54296875" style="1" customWidth="1"/>
    <col min="2319" max="2319" width="16.7265625" style="1" customWidth="1"/>
    <col min="2320" max="2320" width="16" style="1"/>
    <col min="2321" max="2321" width="12.1796875" style="1" customWidth="1"/>
    <col min="2322" max="2322" width="4.453125" style="1" customWidth="1"/>
    <col min="2323" max="2323" width="34.81640625" style="1" customWidth="1"/>
    <col min="2324" max="2560" width="16" style="1"/>
    <col min="2561" max="2561" width="21.453125" style="1" customWidth="1"/>
    <col min="2562" max="2562" width="23.54296875" style="1" customWidth="1"/>
    <col min="2563" max="2563" width="15" style="1" customWidth="1"/>
    <col min="2564" max="2564" width="15.1796875" style="1" customWidth="1"/>
    <col min="2565" max="2565" width="16" style="1"/>
    <col min="2566" max="2566" width="16.1796875" style="1" customWidth="1"/>
    <col min="2567" max="2567" width="17.1796875" style="1" customWidth="1"/>
    <col min="2568" max="2568" width="15.26953125" style="1" customWidth="1"/>
    <col min="2569" max="2569" width="12.7265625" style="1" customWidth="1"/>
    <col min="2570" max="2570" width="15.1796875" style="1" customWidth="1"/>
    <col min="2571" max="2571" width="15.26953125" style="1" customWidth="1"/>
    <col min="2572" max="2572" width="23.81640625" style="1" customWidth="1"/>
    <col min="2573" max="2573" width="25.54296875" style="1" customWidth="1"/>
    <col min="2574" max="2574" width="20.54296875" style="1" customWidth="1"/>
    <col min="2575" max="2575" width="16.7265625" style="1" customWidth="1"/>
    <col min="2576" max="2576" width="16" style="1"/>
    <col min="2577" max="2577" width="12.1796875" style="1" customWidth="1"/>
    <col min="2578" max="2578" width="4.453125" style="1" customWidth="1"/>
    <col min="2579" max="2579" width="34.81640625" style="1" customWidth="1"/>
    <col min="2580" max="2816" width="16" style="1"/>
    <col min="2817" max="2817" width="21.453125" style="1" customWidth="1"/>
    <col min="2818" max="2818" width="23.54296875" style="1" customWidth="1"/>
    <col min="2819" max="2819" width="15" style="1" customWidth="1"/>
    <col min="2820" max="2820" width="15.1796875" style="1" customWidth="1"/>
    <col min="2821" max="2821" width="16" style="1"/>
    <col min="2822" max="2822" width="16.1796875" style="1" customWidth="1"/>
    <col min="2823" max="2823" width="17.1796875" style="1" customWidth="1"/>
    <col min="2824" max="2824" width="15.26953125" style="1" customWidth="1"/>
    <col min="2825" max="2825" width="12.7265625" style="1" customWidth="1"/>
    <col min="2826" max="2826" width="15.1796875" style="1" customWidth="1"/>
    <col min="2827" max="2827" width="15.26953125" style="1" customWidth="1"/>
    <col min="2828" max="2828" width="23.81640625" style="1" customWidth="1"/>
    <col min="2829" max="2829" width="25.54296875" style="1" customWidth="1"/>
    <col min="2830" max="2830" width="20.54296875" style="1" customWidth="1"/>
    <col min="2831" max="2831" width="16.7265625" style="1" customWidth="1"/>
    <col min="2832" max="2832" width="16" style="1"/>
    <col min="2833" max="2833" width="12.1796875" style="1" customWidth="1"/>
    <col min="2834" max="2834" width="4.453125" style="1" customWidth="1"/>
    <col min="2835" max="2835" width="34.81640625" style="1" customWidth="1"/>
    <col min="2836" max="3072" width="16" style="1"/>
    <col min="3073" max="3073" width="21.453125" style="1" customWidth="1"/>
    <col min="3074" max="3074" width="23.54296875" style="1" customWidth="1"/>
    <col min="3075" max="3075" width="15" style="1" customWidth="1"/>
    <col min="3076" max="3076" width="15.1796875" style="1" customWidth="1"/>
    <col min="3077" max="3077" width="16" style="1"/>
    <col min="3078" max="3078" width="16.1796875" style="1" customWidth="1"/>
    <col min="3079" max="3079" width="17.1796875" style="1" customWidth="1"/>
    <col min="3080" max="3080" width="15.26953125" style="1" customWidth="1"/>
    <col min="3081" max="3081" width="12.7265625" style="1" customWidth="1"/>
    <col min="3082" max="3082" width="15.1796875" style="1" customWidth="1"/>
    <col min="3083" max="3083" width="15.26953125" style="1" customWidth="1"/>
    <col min="3084" max="3084" width="23.81640625" style="1" customWidth="1"/>
    <col min="3085" max="3085" width="25.54296875" style="1" customWidth="1"/>
    <col min="3086" max="3086" width="20.54296875" style="1" customWidth="1"/>
    <col min="3087" max="3087" width="16.7265625" style="1" customWidth="1"/>
    <col min="3088" max="3088" width="16" style="1"/>
    <col min="3089" max="3089" width="12.1796875" style="1" customWidth="1"/>
    <col min="3090" max="3090" width="4.453125" style="1" customWidth="1"/>
    <col min="3091" max="3091" width="34.81640625" style="1" customWidth="1"/>
    <col min="3092" max="3328" width="16" style="1"/>
    <col min="3329" max="3329" width="21.453125" style="1" customWidth="1"/>
    <col min="3330" max="3330" width="23.54296875" style="1" customWidth="1"/>
    <col min="3331" max="3331" width="15" style="1" customWidth="1"/>
    <col min="3332" max="3332" width="15.1796875" style="1" customWidth="1"/>
    <col min="3333" max="3333" width="16" style="1"/>
    <col min="3334" max="3334" width="16.1796875" style="1" customWidth="1"/>
    <col min="3335" max="3335" width="17.1796875" style="1" customWidth="1"/>
    <col min="3336" max="3336" width="15.26953125" style="1" customWidth="1"/>
    <col min="3337" max="3337" width="12.7265625" style="1" customWidth="1"/>
    <col min="3338" max="3338" width="15.1796875" style="1" customWidth="1"/>
    <col min="3339" max="3339" width="15.26953125" style="1" customWidth="1"/>
    <col min="3340" max="3340" width="23.81640625" style="1" customWidth="1"/>
    <col min="3341" max="3341" width="25.54296875" style="1" customWidth="1"/>
    <col min="3342" max="3342" width="20.54296875" style="1" customWidth="1"/>
    <col min="3343" max="3343" width="16.7265625" style="1" customWidth="1"/>
    <col min="3344" max="3344" width="16" style="1"/>
    <col min="3345" max="3345" width="12.1796875" style="1" customWidth="1"/>
    <col min="3346" max="3346" width="4.453125" style="1" customWidth="1"/>
    <col min="3347" max="3347" width="34.81640625" style="1" customWidth="1"/>
    <col min="3348" max="3584" width="16" style="1"/>
    <col min="3585" max="3585" width="21.453125" style="1" customWidth="1"/>
    <col min="3586" max="3586" width="23.54296875" style="1" customWidth="1"/>
    <col min="3587" max="3587" width="15" style="1" customWidth="1"/>
    <col min="3588" max="3588" width="15.1796875" style="1" customWidth="1"/>
    <col min="3589" max="3589" width="16" style="1"/>
    <col min="3590" max="3590" width="16.1796875" style="1" customWidth="1"/>
    <col min="3591" max="3591" width="17.1796875" style="1" customWidth="1"/>
    <col min="3592" max="3592" width="15.26953125" style="1" customWidth="1"/>
    <col min="3593" max="3593" width="12.7265625" style="1" customWidth="1"/>
    <col min="3594" max="3594" width="15.1796875" style="1" customWidth="1"/>
    <col min="3595" max="3595" width="15.26953125" style="1" customWidth="1"/>
    <col min="3596" max="3596" width="23.81640625" style="1" customWidth="1"/>
    <col min="3597" max="3597" width="25.54296875" style="1" customWidth="1"/>
    <col min="3598" max="3598" width="20.54296875" style="1" customWidth="1"/>
    <col min="3599" max="3599" width="16.7265625" style="1" customWidth="1"/>
    <col min="3600" max="3600" width="16" style="1"/>
    <col min="3601" max="3601" width="12.1796875" style="1" customWidth="1"/>
    <col min="3602" max="3602" width="4.453125" style="1" customWidth="1"/>
    <col min="3603" max="3603" width="34.81640625" style="1" customWidth="1"/>
    <col min="3604" max="3840" width="16" style="1"/>
    <col min="3841" max="3841" width="21.453125" style="1" customWidth="1"/>
    <col min="3842" max="3842" width="23.54296875" style="1" customWidth="1"/>
    <col min="3843" max="3843" width="15" style="1" customWidth="1"/>
    <col min="3844" max="3844" width="15.1796875" style="1" customWidth="1"/>
    <col min="3845" max="3845" width="16" style="1"/>
    <col min="3846" max="3846" width="16.1796875" style="1" customWidth="1"/>
    <col min="3847" max="3847" width="17.1796875" style="1" customWidth="1"/>
    <col min="3848" max="3848" width="15.26953125" style="1" customWidth="1"/>
    <col min="3849" max="3849" width="12.7265625" style="1" customWidth="1"/>
    <col min="3850" max="3850" width="15.1796875" style="1" customWidth="1"/>
    <col min="3851" max="3851" width="15.26953125" style="1" customWidth="1"/>
    <col min="3852" max="3852" width="23.81640625" style="1" customWidth="1"/>
    <col min="3853" max="3853" width="25.54296875" style="1" customWidth="1"/>
    <col min="3854" max="3854" width="20.54296875" style="1" customWidth="1"/>
    <col min="3855" max="3855" width="16.7265625" style="1" customWidth="1"/>
    <col min="3856" max="3856" width="16" style="1"/>
    <col min="3857" max="3857" width="12.1796875" style="1" customWidth="1"/>
    <col min="3858" max="3858" width="4.453125" style="1" customWidth="1"/>
    <col min="3859" max="3859" width="34.81640625" style="1" customWidth="1"/>
    <col min="3860" max="4096" width="16" style="1"/>
    <col min="4097" max="4097" width="21.453125" style="1" customWidth="1"/>
    <col min="4098" max="4098" width="23.54296875" style="1" customWidth="1"/>
    <col min="4099" max="4099" width="15" style="1" customWidth="1"/>
    <col min="4100" max="4100" width="15.1796875" style="1" customWidth="1"/>
    <col min="4101" max="4101" width="16" style="1"/>
    <col min="4102" max="4102" width="16.1796875" style="1" customWidth="1"/>
    <col min="4103" max="4103" width="17.1796875" style="1" customWidth="1"/>
    <col min="4104" max="4104" width="15.26953125" style="1" customWidth="1"/>
    <col min="4105" max="4105" width="12.7265625" style="1" customWidth="1"/>
    <col min="4106" max="4106" width="15.1796875" style="1" customWidth="1"/>
    <col min="4107" max="4107" width="15.26953125" style="1" customWidth="1"/>
    <col min="4108" max="4108" width="23.81640625" style="1" customWidth="1"/>
    <col min="4109" max="4109" width="25.54296875" style="1" customWidth="1"/>
    <col min="4110" max="4110" width="20.54296875" style="1" customWidth="1"/>
    <col min="4111" max="4111" width="16.7265625" style="1" customWidth="1"/>
    <col min="4112" max="4112" width="16" style="1"/>
    <col min="4113" max="4113" width="12.1796875" style="1" customWidth="1"/>
    <col min="4114" max="4114" width="4.453125" style="1" customWidth="1"/>
    <col min="4115" max="4115" width="34.81640625" style="1" customWidth="1"/>
    <col min="4116" max="4352" width="16" style="1"/>
    <col min="4353" max="4353" width="21.453125" style="1" customWidth="1"/>
    <col min="4354" max="4354" width="23.54296875" style="1" customWidth="1"/>
    <col min="4355" max="4355" width="15" style="1" customWidth="1"/>
    <col min="4356" max="4356" width="15.1796875" style="1" customWidth="1"/>
    <col min="4357" max="4357" width="16" style="1"/>
    <col min="4358" max="4358" width="16.1796875" style="1" customWidth="1"/>
    <col min="4359" max="4359" width="17.1796875" style="1" customWidth="1"/>
    <col min="4360" max="4360" width="15.26953125" style="1" customWidth="1"/>
    <col min="4361" max="4361" width="12.7265625" style="1" customWidth="1"/>
    <col min="4362" max="4362" width="15.1796875" style="1" customWidth="1"/>
    <col min="4363" max="4363" width="15.26953125" style="1" customWidth="1"/>
    <col min="4364" max="4364" width="23.81640625" style="1" customWidth="1"/>
    <col min="4365" max="4365" width="25.54296875" style="1" customWidth="1"/>
    <col min="4366" max="4366" width="20.54296875" style="1" customWidth="1"/>
    <col min="4367" max="4367" width="16.7265625" style="1" customWidth="1"/>
    <col min="4368" max="4368" width="16" style="1"/>
    <col min="4369" max="4369" width="12.1796875" style="1" customWidth="1"/>
    <col min="4370" max="4370" width="4.453125" style="1" customWidth="1"/>
    <col min="4371" max="4371" width="34.81640625" style="1" customWidth="1"/>
    <col min="4372" max="4608" width="16" style="1"/>
    <col min="4609" max="4609" width="21.453125" style="1" customWidth="1"/>
    <col min="4610" max="4610" width="23.54296875" style="1" customWidth="1"/>
    <col min="4611" max="4611" width="15" style="1" customWidth="1"/>
    <col min="4612" max="4612" width="15.1796875" style="1" customWidth="1"/>
    <col min="4613" max="4613" width="16" style="1"/>
    <col min="4614" max="4614" width="16.1796875" style="1" customWidth="1"/>
    <col min="4615" max="4615" width="17.1796875" style="1" customWidth="1"/>
    <col min="4616" max="4616" width="15.26953125" style="1" customWidth="1"/>
    <col min="4617" max="4617" width="12.7265625" style="1" customWidth="1"/>
    <col min="4618" max="4618" width="15.1796875" style="1" customWidth="1"/>
    <col min="4619" max="4619" width="15.26953125" style="1" customWidth="1"/>
    <col min="4620" max="4620" width="23.81640625" style="1" customWidth="1"/>
    <col min="4621" max="4621" width="25.54296875" style="1" customWidth="1"/>
    <col min="4622" max="4622" width="20.54296875" style="1" customWidth="1"/>
    <col min="4623" max="4623" width="16.7265625" style="1" customWidth="1"/>
    <col min="4624" max="4624" width="16" style="1"/>
    <col min="4625" max="4625" width="12.1796875" style="1" customWidth="1"/>
    <col min="4626" max="4626" width="4.453125" style="1" customWidth="1"/>
    <col min="4627" max="4627" width="34.81640625" style="1" customWidth="1"/>
    <col min="4628" max="4864" width="16" style="1"/>
    <col min="4865" max="4865" width="21.453125" style="1" customWidth="1"/>
    <col min="4866" max="4866" width="23.54296875" style="1" customWidth="1"/>
    <col min="4867" max="4867" width="15" style="1" customWidth="1"/>
    <col min="4868" max="4868" width="15.1796875" style="1" customWidth="1"/>
    <col min="4869" max="4869" width="16" style="1"/>
    <col min="4870" max="4870" width="16.1796875" style="1" customWidth="1"/>
    <col min="4871" max="4871" width="17.1796875" style="1" customWidth="1"/>
    <col min="4872" max="4872" width="15.26953125" style="1" customWidth="1"/>
    <col min="4873" max="4873" width="12.7265625" style="1" customWidth="1"/>
    <col min="4874" max="4874" width="15.1796875" style="1" customWidth="1"/>
    <col min="4875" max="4875" width="15.26953125" style="1" customWidth="1"/>
    <col min="4876" max="4876" width="23.81640625" style="1" customWidth="1"/>
    <col min="4877" max="4877" width="25.54296875" style="1" customWidth="1"/>
    <col min="4878" max="4878" width="20.54296875" style="1" customWidth="1"/>
    <col min="4879" max="4879" width="16.7265625" style="1" customWidth="1"/>
    <col min="4880" max="4880" width="16" style="1"/>
    <col min="4881" max="4881" width="12.1796875" style="1" customWidth="1"/>
    <col min="4882" max="4882" width="4.453125" style="1" customWidth="1"/>
    <col min="4883" max="4883" width="34.81640625" style="1" customWidth="1"/>
    <col min="4884" max="5120" width="16" style="1"/>
    <col min="5121" max="5121" width="21.453125" style="1" customWidth="1"/>
    <col min="5122" max="5122" width="23.54296875" style="1" customWidth="1"/>
    <col min="5123" max="5123" width="15" style="1" customWidth="1"/>
    <col min="5124" max="5124" width="15.1796875" style="1" customWidth="1"/>
    <col min="5125" max="5125" width="16" style="1"/>
    <col min="5126" max="5126" width="16.1796875" style="1" customWidth="1"/>
    <col min="5127" max="5127" width="17.1796875" style="1" customWidth="1"/>
    <col min="5128" max="5128" width="15.26953125" style="1" customWidth="1"/>
    <col min="5129" max="5129" width="12.7265625" style="1" customWidth="1"/>
    <col min="5130" max="5130" width="15.1796875" style="1" customWidth="1"/>
    <col min="5131" max="5131" width="15.26953125" style="1" customWidth="1"/>
    <col min="5132" max="5132" width="23.81640625" style="1" customWidth="1"/>
    <col min="5133" max="5133" width="25.54296875" style="1" customWidth="1"/>
    <col min="5134" max="5134" width="20.54296875" style="1" customWidth="1"/>
    <col min="5135" max="5135" width="16.7265625" style="1" customWidth="1"/>
    <col min="5136" max="5136" width="16" style="1"/>
    <col min="5137" max="5137" width="12.1796875" style="1" customWidth="1"/>
    <col min="5138" max="5138" width="4.453125" style="1" customWidth="1"/>
    <col min="5139" max="5139" width="34.81640625" style="1" customWidth="1"/>
    <col min="5140" max="5376" width="16" style="1"/>
    <col min="5377" max="5377" width="21.453125" style="1" customWidth="1"/>
    <col min="5378" max="5378" width="23.54296875" style="1" customWidth="1"/>
    <col min="5379" max="5379" width="15" style="1" customWidth="1"/>
    <col min="5380" max="5380" width="15.1796875" style="1" customWidth="1"/>
    <col min="5381" max="5381" width="16" style="1"/>
    <col min="5382" max="5382" width="16.1796875" style="1" customWidth="1"/>
    <col min="5383" max="5383" width="17.1796875" style="1" customWidth="1"/>
    <col min="5384" max="5384" width="15.26953125" style="1" customWidth="1"/>
    <col min="5385" max="5385" width="12.7265625" style="1" customWidth="1"/>
    <col min="5386" max="5386" width="15.1796875" style="1" customWidth="1"/>
    <col min="5387" max="5387" width="15.26953125" style="1" customWidth="1"/>
    <col min="5388" max="5388" width="23.81640625" style="1" customWidth="1"/>
    <col min="5389" max="5389" width="25.54296875" style="1" customWidth="1"/>
    <col min="5390" max="5390" width="20.54296875" style="1" customWidth="1"/>
    <col min="5391" max="5391" width="16.7265625" style="1" customWidth="1"/>
    <col min="5392" max="5392" width="16" style="1"/>
    <col min="5393" max="5393" width="12.1796875" style="1" customWidth="1"/>
    <col min="5394" max="5394" width="4.453125" style="1" customWidth="1"/>
    <col min="5395" max="5395" width="34.81640625" style="1" customWidth="1"/>
    <col min="5396" max="5632" width="16" style="1"/>
    <col min="5633" max="5633" width="21.453125" style="1" customWidth="1"/>
    <col min="5634" max="5634" width="23.54296875" style="1" customWidth="1"/>
    <col min="5635" max="5635" width="15" style="1" customWidth="1"/>
    <col min="5636" max="5636" width="15.1796875" style="1" customWidth="1"/>
    <col min="5637" max="5637" width="16" style="1"/>
    <col min="5638" max="5638" width="16.1796875" style="1" customWidth="1"/>
    <col min="5639" max="5639" width="17.1796875" style="1" customWidth="1"/>
    <col min="5640" max="5640" width="15.26953125" style="1" customWidth="1"/>
    <col min="5641" max="5641" width="12.7265625" style="1" customWidth="1"/>
    <col min="5642" max="5642" width="15.1796875" style="1" customWidth="1"/>
    <col min="5643" max="5643" width="15.26953125" style="1" customWidth="1"/>
    <col min="5644" max="5644" width="23.81640625" style="1" customWidth="1"/>
    <col min="5645" max="5645" width="25.54296875" style="1" customWidth="1"/>
    <col min="5646" max="5646" width="20.54296875" style="1" customWidth="1"/>
    <col min="5647" max="5647" width="16.7265625" style="1" customWidth="1"/>
    <col min="5648" max="5648" width="16" style="1"/>
    <col min="5649" max="5649" width="12.1796875" style="1" customWidth="1"/>
    <col min="5650" max="5650" width="4.453125" style="1" customWidth="1"/>
    <col min="5651" max="5651" width="34.81640625" style="1" customWidth="1"/>
    <col min="5652" max="5888" width="16" style="1"/>
    <col min="5889" max="5889" width="21.453125" style="1" customWidth="1"/>
    <col min="5890" max="5890" width="23.54296875" style="1" customWidth="1"/>
    <col min="5891" max="5891" width="15" style="1" customWidth="1"/>
    <col min="5892" max="5892" width="15.1796875" style="1" customWidth="1"/>
    <col min="5893" max="5893" width="16" style="1"/>
    <col min="5894" max="5894" width="16.1796875" style="1" customWidth="1"/>
    <col min="5895" max="5895" width="17.1796875" style="1" customWidth="1"/>
    <col min="5896" max="5896" width="15.26953125" style="1" customWidth="1"/>
    <col min="5897" max="5897" width="12.7265625" style="1" customWidth="1"/>
    <col min="5898" max="5898" width="15.1796875" style="1" customWidth="1"/>
    <col min="5899" max="5899" width="15.26953125" style="1" customWidth="1"/>
    <col min="5900" max="5900" width="23.81640625" style="1" customWidth="1"/>
    <col min="5901" max="5901" width="25.54296875" style="1" customWidth="1"/>
    <col min="5902" max="5902" width="20.54296875" style="1" customWidth="1"/>
    <col min="5903" max="5903" width="16.7265625" style="1" customWidth="1"/>
    <col min="5904" max="5904" width="16" style="1"/>
    <col min="5905" max="5905" width="12.1796875" style="1" customWidth="1"/>
    <col min="5906" max="5906" width="4.453125" style="1" customWidth="1"/>
    <col min="5907" max="5907" width="34.81640625" style="1" customWidth="1"/>
    <col min="5908" max="6144" width="16" style="1"/>
    <col min="6145" max="6145" width="21.453125" style="1" customWidth="1"/>
    <col min="6146" max="6146" width="23.54296875" style="1" customWidth="1"/>
    <col min="6147" max="6147" width="15" style="1" customWidth="1"/>
    <col min="6148" max="6148" width="15.1796875" style="1" customWidth="1"/>
    <col min="6149" max="6149" width="16" style="1"/>
    <col min="6150" max="6150" width="16.1796875" style="1" customWidth="1"/>
    <col min="6151" max="6151" width="17.1796875" style="1" customWidth="1"/>
    <col min="6152" max="6152" width="15.26953125" style="1" customWidth="1"/>
    <col min="6153" max="6153" width="12.7265625" style="1" customWidth="1"/>
    <col min="6154" max="6154" width="15.1796875" style="1" customWidth="1"/>
    <col min="6155" max="6155" width="15.26953125" style="1" customWidth="1"/>
    <col min="6156" max="6156" width="23.81640625" style="1" customWidth="1"/>
    <col min="6157" max="6157" width="25.54296875" style="1" customWidth="1"/>
    <col min="6158" max="6158" width="20.54296875" style="1" customWidth="1"/>
    <col min="6159" max="6159" width="16.7265625" style="1" customWidth="1"/>
    <col min="6160" max="6160" width="16" style="1"/>
    <col min="6161" max="6161" width="12.1796875" style="1" customWidth="1"/>
    <col min="6162" max="6162" width="4.453125" style="1" customWidth="1"/>
    <col min="6163" max="6163" width="34.81640625" style="1" customWidth="1"/>
    <col min="6164" max="6400" width="16" style="1"/>
    <col min="6401" max="6401" width="21.453125" style="1" customWidth="1"/>
    <col min="6402" max="6402" width="23.54296875" style="1" customWidth="1"/>
    <col min="6403" max="6403" width="15" style="1" customWidth="1"/>
    <col min="6404" max="6404" width="15.1796875" style="1" customWidth="1"/>
    <col min="6405" max="6405" width="16" style="1"/>
    <col min="6406" max="6406" width="16.1796875" style="1" customWidth="1"/>
    <col min="6407" max="6407" width="17.1796875" style="1" customWidth="1"/>
    <col min="6408" max="6408" width="15.26953125" style="1" customWidth="1"/>
    <col min="6409" max="6409" width="12.7265625" style="1" customWidth="1"/>
    <col min="6410" max="6410" width="15.1796875" style="1" customWidth="1"/>
    <col min="6411" max="6411" width="15.26953125" style="1" customWidth="1"/>
    <col min="6412" max="6412" width="23.81640625" style="1" customWidth="1"/>
    <col min="6413" max="6413" width="25.54296875" style="1" customWidth="1"/>
    <col min="6414" max="6414" width="20.54296875" style="1" customWidth="1"/>
    <col min="6415" max="6415" width="16.7265625" style="1" customWidth="1"/>
    <col min="6416" max="6416" width="16" style="1"/>
    <col min="6417" max="6417" width="12.1796875" style="1" customWidth="1"/>
    <col min="6418" max="6418" width="4.453125" style="1" customWidth="1"/>
    <col min="6419" max="6419" width="34.81640625" style="1" customWidth="1"/>
    <col min="6420" max="6656" width="16" style="1"/>
    <col min="6657" max="6657" width="21.453125" style="1" customWidth="1"/>
    <col min="6658" max="6658" width="23.54296875" style="1" customWidth="1"/>
    <col min="6659" max="6659" width="15" style="1" customWidth="1"/>
    <col min="6660" max="6660" width="15.1796875" style="1" customWidth="1"/>
    <col min="6661" max="6661" width="16" style="1"/>
    <col min="6662" max="6662" width="16.1796875" style="1" customWidth="1"/>
    <col min="6663" max="6663" width="17.1796875" style="1" customWidth="1"/>
    <col min="6664" max="6664" width="15.26953125" style="1" customWidth="1"/>
    <col min="6665" max="6665" width="12.7265625" style="1" customWidth="1"/>
    <col min="6666" max="6666" width="15.1796875" style="1" customWidth="1"/>
    <col min="6667" max="6667" width="15.26953125" style="1" customWidth="1"/>
    <col min="6668" max="6668" width="23.81640625" style="1" customWidth="1"/>
    <col min="6669" max="6669" width="25.54296875" style="1" customWidth="1"/>
    <col min="6670" max="6670" width="20.54296875" style="1" customWidth="1"/>
    <col min="6671" max="6671" width="16.7265625" style="1" customWidth="1"/>
    <col min="6672" max="6672" width="16" style="1"/>
    <col min="6673" max="6673" width="12.1796875" style="1" customWidth="1"/>
    <col min="6674" max="6674" width="4.453125" style="1" customWidth="1"/>
    <col min="6675" max="6675" width="34.81640625" style="1" customWidth="1"/>
    <col min="6676" max="6912" width="16" style="1"/>
    <col min="6913" max="6913" width="21.453125" style="1" customWidth="1"/>
    <col min="6914" max="6914" width="23.54296875" style="1" customWidth="1"/>
    <col min="6915" max="6915" width="15" style="1" customWidth="1"/>
    <col min="6916" max="6916" width="15.1796875" style="1" customWidth="1"/>
    <col min="6917" max="6917" width="16" style="1"/>
    <col min="6918" max="6918" width="16.1796875" style="1" customWidth="1"/>
    <col min="6919" max="6919" width="17.1796875" style="1" customWidth="1"/>
    <col min="6920" max="6920" width="15.26953125" style="1" customWidth="1"/>
    <col min="6921" max="6921" width="12.7265625" style="1" customWidth="1"/>
    <col min="6922" max="6922" width="15.1796875" style="1" customWidth="1"/>
    <col min="6923" max="6923" width="15.26953125" style="1" customWidth="1"/>
    <col min="6924" max="6924" width="23.81640625" style="1" customWidth="1"/>
    <col min="6925" max="6925" width="25.54296875" style="1" customWidth="1"/>
    <col min="6926" max="6926" width="20.54296875" style="1" customWidth="1"/>
    <col min="6927" max="6927" width="16.7265625" style="1" customWidth="1"/>
    <col min="6928" max="6928" width="16" style="1"/>
    <col min="6929" max="6929" width="12.1796875" style="1" customWidth="1"/>
    <col min="6930" max="6930" width="4.453125" style="1" customWidth="1"/>
    <col min="6931" max="6931" width="34.81640625" style="1" customWidth="1"/>
    <col min="6932" max="7168" width="16" style="1"/>
    <col min="7169" max="7169" width="21.453125" style="1" customWidth="1"/>
    <col min="7170" max="7170" width="23.54296875" style="1" customWidth="1"/>
    <col min="7171" max="7171" width="15" style="1" customWidth="1"/>
    <col min="7172" max="7172" width="15.1796875" style="1" customWidth="1"/>
    <col min="7173" max="7173" width="16" style="1"/>
    <col min="7174" max="7174" width="16.1796875" style="1" customWidth="1"/>
    <col min="7175" max="7175" width="17.1796875" style="1" customWidth="1"/>
    <col min="7176" max="7176" width="15.26953125" style="1" customWidth="1"/>
    <col min="7177" max="7177" width="12.7265625" style="1" customWidth="1"/>
    <col min="7178" max="7178" width="15.1796875" style="1" customWidth="1"/>
    <col min="7179" max="7179" width="15.26953125" style="1" customWidth="1"/>
    <col min="7180" max="7180" width="23.81640625" style="1" customWidth="1"/>
    <col min="7181" max="7181" width="25.54296875" style="1" customWidth="1"/>
    <col min="7182" max="7182" width="20.54296875" style="1" customWidth="1"/>
    <col min="7183" max="7183" width="16.7265625" style="1" customWidth="1"/>
    <col min="7184" max="7184" width="16" style="1"/>
    <col min="7185" max="7185" width="12.1796875" style="1" customWidth="1"/>
    <col min="7186" max="7186" width="4.453125" style="1" customWidth="1"/>
    <col min="7187" max="7187" width="34.81640625" style="1" customWidth="1"/>
    <col min="7188" max="7424" width="16" style="1"/>
    <col min="7425" max="7425" width="21.453125" style="1" customWidth="1"/>
    <col min="7426" max="7426" width="23.54296875" style="1" customWidth="1"/>
    <col min="7427" max="7427" width="15" style="1" customWidth="1"/>
    <col min="7428" max="7428" width="15.1796875" style="1" customWidth="1"/>
    <col min="7429" max="7429" width="16" style="1"/>
    <col min="7430" max="7430" width="16.1796875" style="1" customWidth="1"/>
    <col min="7431" max="7431" width="17.1796875" style="1" customWidth="1"/>
    <col min="7432" max="7432" width="15.26953125" style="1" customWidth="1"/>
    <col min="7433" max="7433" width="12.7265625" style="1" customWidth="1"/>
    <col min="7434" max="7434" width="15.1796875" style="1" customWidth="1"/>
    <col min="7435" max="7435" width="15.26953125" style="1" customWidth="1"/>
    <col min="7436" max="7436" width="23.81640625" style="1" customWidth="1"/>
    <col min="7437" max="7437" width="25.54296875" style="1" customWidth="1"/>
    <col min="7438" max="7438" width="20.54296875" style="1" customWidth="1"/>
    <col min="7439" max="7439" width="16.7265625" style="1" customWidth="1"/>
    <col min="7440" max="7440" width="16" style="1"/>
    <col min="7441" max="7441" width="12.1796875" style="1" customWidth="1"/>
    <col min="7442" max="7442" width="4.453125" style="1" customWidth="1"/>
    <col min="7443" max="7443" width="34.81640625" style="1" customWidth="1"/>
    <col min="7444" max="7680" width="16" style="1"/>
    <col min="7681" max="7681" width="21.453125" style="1" customWidth="1"/>
    <col min="7682" max="7682" width="23.54296875" style="1" customWidth="1"/>
    <col min="7683" max="7683" width="15" style="1" customWidth="1"/>
    <col min="7684" max="7684" width="15.1796875" style="1" customWidth="1"/>
    <col min="7685" max="7685" width="16" style="1"/>
    <col min="7686" max="7686" width="16.1796875" style="1" customWidth="1"/>
    <col min="7687" max="7687" width="17.1796875" style="1" customWidth="1"/>
    <col min="7688" max="7688" width="15.26953125" style="1" customWidth="1"/>
    <col min="7689" max="7689" width="12.7265625" style="1" customWidth="1"/>
    <col min="7690" max="7690" width="15.1796875" style="1" customWidth="1"/>
    <col min="7691" max="7691" width="15.26953125" style="1" customWidth="1"/>
    <col min="7692" max="7692" width="23.81640625" style="1" customWidth="1"/>
    <col min="7693" max="7693" width="25.54296875" style="1" customWidth="1"/>
    <col min="7694" max="7694" width="20.54296875" style="1" customWidth="1"/>
    <col min="7695" max="7695" width="16.7265625" style="1" customWidth="1"/>
    <col min="7696" max="7696" width="16" style="1"/>
    <col min="7697" max="7697" width="12.1796875" style="1" customWidth="1"/>
    <col min="7698" max="7698" width="4.453125" style="1" customWidth="1"/>
    <col min="7699" max="7699" width="34.81640625" style="1" customWidth="1"/>
    <col min="7700" max="7936" width="16" style="1"/>
    <col min="7937" max="7937" width="21.453125" style="1" customWidth="1"/>
    <col min="7938" max="7938" width="23.54296875" style="1" customWidth="1"/>
    <col min="7939" max="7939" width="15" style="1" customWidth="1"/>
    <col min="7940" max="7940" width="15.1796875" style="1" customWidth="1"/>
    <col min="7941" max="7941" width="16" style="1"/>
    <col min="7942" max="7942" width="16.1796875" style="1" customWidth="1"/>
    <col min="7943" max="7943" width="17.1796875" style="1" customWidth="1"/>
    <col min="7944" max="7944" width="15.26953125" style="1" customWidth="1"/>
    <col min="7945" max="7945" width="12.7265625" style="1" customWidth="1"/>
    <col min="7946" max="7946" width="15.1796875" style="1" customWidth="1"/>
    <col min="7947" max="7947" width="15.26953125" style="1" customWidth="1"/>
    <col min="7948" max="7948" width="23.81640625" style="1" customWidth="1"/>
    <col min="7949" max="7949" width="25.54296875" style="1" customWidth="1"/>
    <col min="7950" max="7950" width="20.54296875" style="1" customWidth="1"/>
    <col min="7951" max="7951" width="16.7265625" style="1" customWidth="1"/>
    <col min="7952" max="7952" width="16" style="1"/>
    <col min="7953" max="7953" width="12.1796875" style="1" customWidth="1"/>
    <col min="7954" max="7954" width="4.453125" style="1" customWidth="1"/>
    <col min="7955" max="7955" width="34.81640625" style="1" customWidth="1"/>
    <col min="7956" max="8192" width="16" style="1"/>
    <col min="8193" max="8193" width="21.453125" style="1" customWidth="1"/>
    <col min="8194" max="8194" width="23.54296875" style="1" customWidth="1"/>
    <col min="8195" max="8195" width="15" style="1" customWidth="1"/>
    <col min="8196" max="8196" width="15.1796875" style="1" customWidth="1"/>
    <col min="8197" max="8197" width="16" style="1"/>
    <col min="8198" max="8198" width="16.1796875" style="1" customWidth="1"/>
    <col min="8199" max="8199" width="17.1796875" style="1" customWidth="1"/>
    <col min="8200" max="8200" width="15.26953125" style="1" customWidth="1"/>
    <col min="8201" max="8201" width="12.7265625" style="1" customWidth="1"/>
    <col min="8202" max="8202" width="15.1796875" style="1" customWidth="1"/>
    <col min="8203" max="8203" width="15.26953125" style="1" customWidth="1"/>
    <col min="8204" max="8204" width="23.81640625" style="1" customWidth="1"/>
    <col min="8205" max="8205" width="25.54296875" style="1" customWidth="1"/>
    <col min="8206" max="8206" width="20.54296875" style="1" customWidth="1"/>
    <col min="8207" max="8207" width="16.7265625" style="1" customWidth="1"/>
    <col min="8208" max="8208" width="16" style="1"/>
    <col min="8209" max="8209" width="12.1796875" style="1" customWidth="1"/>
    <col min="8210" max="8210" width="4.453125" style="1" customWidth="1"/>
    <col min="8211" max="8211" width="34.81640625" style="1" customWidth="1"/>
    <col min="8212" max="8448" width="16" style="1"/>
    <col min="8449" max="8449" width="21.453125" style="1" customWidth="1"/>
    <col min="8450" max="8450" width="23.54296875" style="1" customWidth="1"/>
    <col min="8451" max="8451" width="15" style="1" customWidth="1"/>
    <col min="8452" max="8452" width="15.1796875" style="1" customWidth="1"/>
    <col min="8453" max="8453" width="16" style="1"/>
    <col min="8454" max="8454" width="16.1796875" style="1" customWidth="1"/>
    <col min="8455" max="8455" width="17.1796875" style="1" customWidth="1"/>
    <col min="8456" max="8456" width="15.26953125" style="1" customWidth="1"/>
    <col min="8457" max="8457" width="12.7265625" style="1" customWidth="1"/>
    <col min="8458" max="8458" width="15.1796875" style="1" customWidth="1"/>
    <col min="8459" max="8459" width="15.26953125" style="1" customWidth="1"/>
    <col min="8460" max="8460" width="23.81640625" style="1" customWidth="1"/>
    <col min="8461" max="8461" width="25.54296875" style="1" customWidth="1"/>
    <col min="8462" max="8462" width="20.54296875" style="1" customWidth="1"/>
    <col min="8463" max="8463" width="16.7265625" style="1" customWidth="1"/>
    <col min="8464" max="8464" width="16" style="1"/>
    <col min="8465" max="8465" width="12.1796875" style="1" customWidth="1"/>
    <col min="8466" max="8466" width="4.453125" style="1" customWidth="1"/>
    <col min="8467" max="8467" width="34.81640625" style="1" customWidth="1"/>
    <col min="8468" max="8704" width="16" style="1"/>
    <col min="8705" max="8705" width="21.453125" style="1" customWidth="1"/>
    <col min="8706" max="8706" width="23.54296875" style="1" customWidth="1"/>
    <col min="8707" max="8707" width="15" style="1" customWidth="1"/>
    <col min="8708" max="8708" width="15.1796875" style="1" customWidth="1"/>
    <col min="8709" max="8709" width="16" style="1"/>
    <col min="8710" max="8710" width="16.1796875" style="1" customWidth="1"/>
    <col min="8711" max="8711" width="17.1796875" style="1" customWidth="1"/>
    <col min="8712" max="8712" width="15.26953125" style="1" customWidth="1"/>
    <col min="8713" max="8713" width="12.7265625" style="1" customWidth="1"/>
    <col min="8714" max="8714" width="15.1796875" style="1" customWidth="1"/>
    <col min="8715" max="8715" width="15.26953125" style="1" customWidth="1"/>
    <col min="8716" max="8716" width="23.81640625" style="1" customWidth="1"/>
    <col min="8717" max="8717" width="25.54296875" style="1" customWidth="1"/>
    <col min="8718" max="8718" width="20.54296875" style="1" customWidth="1"/>
    <col min="8719" max="8719" width="16.7265625" style="1" customWidth="1"/>
    <col min="8720" max="8720" width="16" style="1"/>
    <col min="8721" max="8721" width="12.1796875" style="1" customWidth="1"/>
    <col min="8722" max="8722" width="4.453125" style="1" customWidth="1"/>
    <col min="8723" max="8723" width="34.81640625" style="1" customWidth="1"/>
    <col min="8724" max="8960" width="16" style="1"/>
    <col min="8961" max="8961" width="21.453125" style="1" customWidth="1"/>
    <col min="8962" max="8962" width="23.54296875" style="1" customWidth="1"/>
    <col min="8963" max="8963" width="15" style="1" customWidth="1"/>
    <col min="8964" max="8964" width="15.1796875" style="1" customWidth="1"/>
    <col min="8965" max="8965" width="16" style="1"/>
    <col min="8966" max="8966" width="16.1796875" style="1" customWidth="1"/>
    <col min="8967" max="8967" width="17.1796875" style="1" customWidth="1"/>
    <col min="8968" max="8968" width="15.26953125" style="1" customWidth="1"/>
    <col min="8969" max="8969" width="12.7265625" style="1" customWidth="1"/>
    <col min="8970" max="8970" width="15.1796875" style="1" customWidth="1"/>
    <col min="8971" max="8971" width="15.26953125" style="1" customWidth="1"/>
    <col min="8972" max="8972" width="23.81640625" style="1" customWidth="1"/>
    <col min="8973" max="8973" width="25.54296875" style="1" customWidth="1"/>
    <col min="8974" max="8974" width="20.54296875" style="1" customWidth="1"/>
    <col min="8975" max="8975" width="16.7265625" style="1" customWidth="1"/>
    <col min="8976" max="8976" width="16" style="1"/>
    <col min="8977" max="8977" width="12.1796875" style="1" customWidth="1"/>
    <col min="8978" max="8978" width="4.453125" style="1" customWidth="1"/>
    <col min="8979" max="8979" width="34.81640625" style="1" customWidth="1"/>
    <col min="8980" max="9216" width="16" style="1"/>
    <col min="9217" max="9217" width="21.453125" style="1" customWidth="1"/>
    <col min="9218" max="9218" width="23.54296875" style="1" customWidth="1"/>
    <col min="9219" max="9219" width="15" style="1" customWidth="1"/>
    <col min="9220" max="9220" width="15.1796875" style="1" customWidth="1"/>
    <col min="9221" max="9221" width="16" style="1"/>
    <col min="9222" max="9222" width="16.1796875" style="1" customWidth="1"/>
    <col min="9223" max="9223" width="17.1796875" style="1" customWidth="1"/>
    <col min="9224" max="9224" width="15.26953125" style="1" customWidth="1"/>
    <col min="9225" max="9225" width="12.7265625" style="1" customWidth="1"/>
    <col min="9226" max="9226" width="15.1796875" style="1" customWidth="1"/>
    <col min="9227" max="9227" width="15.26953125" style="1" customWidth="1"/>
    <col min="9228" max="9228" width="23.81640625" style="1" customWidth="1"/>
    <col min="9229" max="9229" width="25.54296875" style="1" customWidth="1"/>
    <col min="9230" max="9230" width="20.54296875" style="1" customWidth="1"/>
    <col min="9231" max="9231" width="16.7265625" style="1" customWidth="1"/>
    <col min="9232" max="9232" width="16" style="1"/>
    <col min="9233" max="9233" width="12.1796875" style="1" customWidth="1"/>
    <col min="9234" max="9234" width="4.453125" style="1" customWidth="1"/>
    <col min="9235" max="9235" width="34.81640625" style="1" customWidth="1"/>
    <col min="9236" max="9472" width="16" style="1"/>
    <col min="9473" max="9473" width="21.453125" style="1" customWidth="1"/>
    <col min="9474" max="9474" width="23.54296875" style="1" customWidth="1"/>
    <col min="9475" max="9475" width="15" style="1" customWidth="1"/>
    <col min="9476" max="9476" width="15.1796875" style="1" customWidth="1"/>
    <col min="9477" max="9477" width="16" style="1"/>
    <col min="9478" max="9478" width="16.1796875" style="1" customWidth="1"/>
    <col min="9479" max="9479" width="17.1796875" style="1" customWidth="1"/>
    <col min="9480" max="9480" width="15.26953125" style="1" customWidth="1"/>
    <col min="9481" max="9481" width="12.7265625" style="1" customWidth="1"/>
    <col min="9482" max="9482" width="15.1796875" style="1" customWidth="1"/>
    <col min="9483" max="9483" width="15.26953125" style="1" customWidth="1"/>
    <col min="9484" max="9484" width="23.81640625" style="1" customWidth="1"/>
    <col min="9485" max="9485" width="25.54296875" style="1" customWidth="1"/>
    <col min="9486" max="9486" width="20.54296875" style="1" customWidth="1"/>
    <col min="9487" max="9487" width="16.7265625" style="1" customWidth="1"/>
    <col min="9488" max="9488" width="16" style="1"/>
    <col min="9489" max="9489" width="12.1796875" style="1" customWidth="1"/>
    <col min="9490" max="9490" width="4.453125" style="1" customWidth="1"/>
    <col min="9491" max="9491" width="34.81640625" style="1" customWidth="1"/>
    <col min="9492" max="9728" width="16" style="1"/>
    <col min="9729" max="9729" width="21.453125" style="1" customWidth="1"/>
    <col min="9730" max="9730" width="23.54296875" style="1" customWidth="1"/>
    <col min="9731" max="9731" width="15" style="1" customWidth="1"/>
    <col min="9732" max="9732" width="15.1796875" style="1" customWidth="1"/>
    <col min="9733" max="9733" width="16" style="1"/>
    <col min="9734" max="9734" width="16.1796875" style="1" customWidth="1"/>
    <col min="9735" max="9735" width="17.1796875" style="1" customWidth="1"/>
    <col min="9736" max="9736" width="15.26953125" style="1" customWidth="1"/>
    <col min="9737" max="9737" width="12.7265625" style="1" customWidth="1"/>
    <col min="9738" max="9738" width="15.1796875" style="1" customWidth="1"/>
    <col min="9739" max="9739" width="15.26953125" style="1" customWidth="1"/>
    <col min="9740" max="9740" width="23.81640625" style="1" customWidth="1"/>
    <col min="9741" max="9741" width="25.54296875" style="1" customWidth="1"/>
    <col min="9742" max="9742" width="20.54296875" style="1" customWidth="1"/>
    <col min="9743" max="9743" width="16.7265625" style="1" customWidth="1"/>
    <col min="9744" max="9744" width="16" style="1"/>
    <col min="9745" max="9745" width="12.1796875" style="1" customWidth="1"/>
    <col min="9746" max="9746" width="4.453125" style="1" customWidth="1"/>
    <col min="9747" max="9747" width="34.81640625" style="1" customWidth="1"/>
    <col min="9748" max="9984" width="16" style="1"/>
    <col min="9985" max="9985" width="21.453125" style="1" customWidth="1"/>
    <col min="9986" max="9986" width="23.54296875" style="1" customWidth="1"/>
    <col min="9987" max="9987" width="15" style="1" customWidth="1"/>
    <col min="9988" max="9988" width="15.1796875" style="1" customWidth="1"/>
    <col min="9989" max="9989" width="16" style="1"/>
    <col min="9990" max="9990" width="16.1796875" style="1" customWidth="1"/>
    <col min="9991" max="9991" width="17.1796875" style="1" customWidth="1"/>
    <col min="9992" max="9992" width="15.26953125" style="1" customWidth="1"/>
    <col min="9993" max="9993" width="12.7265625" style="1" customWidth="1"/>
    <col min="9994" max="9994" width="15.1796875" style="1" customWidth="1"/>
    <col min="9995" max="9995" width="15.26953125" style="1" customWidth="1"/>
    <col min="9996" max="9996" width="23.81640625" style="1" customWidth="1"/>
    <col min="9997" max="9997" width="25.54296875" style="1" customWidth="1"/>
    <col min="9998" max="9998" width="20.54296875" style="1" customWidth="1"/>
    <col min="9999" max="9999" width="16.7265625" style="1" customWidth="1"/>
    <col min="10000" max="10000" width="16" style="1"/>
    <col min="10001" max="10001" width="12.1796875" style="1" customWidth="1"/>
    <col min="10002" max="10002" width="4.453125" style="1" customWidth="1"/>
    <col min="10003" max="10003" width="34.81640625" style="1" customWidth="1"/>
    <col min="10004" max="10240" width="16" style="1"/>
    <col min="10241" max="10241" width="21.453125" style="1" customWidth="1"/>
    <col min="10242" max="10242" width="23.54296875" style="1" customWidth="1"/>
    <col min="10243" max="10243" width="15" style="1" customWidth="1"/>
    <col min="10244" max="10244" width="15.1796875" style="1" customWidth="1"/>
    <col min="10245" max="10245" width="16" style="1"/>
    <col min="10246" max="10246" width="16.1796875" style="1" customWidth="1"/>
    <col min="10247" max="10247" width="17.1796875" style="1" customWidth="1"/>
    <col min="10248" max="10248" width="15.26953125" style="1" customWidth="1"/>
    <col min="10249" max="10249" width="12.7265625" style="1" customWidth="1"/>
    <col min="10250" max="10250" width="15.1796875" style="1" customWidth="1"/>
    <col min="10251" max="10251" width="15.26953125" style="1" customWidth="1"/>
    <col min="10252" max="10252" width="23.81640625" style="1" customWidth="1"/>
    <col min="10253" max="10253" width="25.54296875" style="1" customWidth="1"/>
    <col min="10254" max="10254" width="20.54296875" style="1" customWidth="1"/>
    <col min="10255" max="10255" width="16.7265625" style="1" customWidth="1"/>
    <col min="10256" max="10256" width="16" style="1"/>
    <col min="10257" max="10257" width="12.1796875" style="1" customWidth="1"/>
    <col min="10258" max="10258" width="4.453125" style="1" customWidth="1"/>
    <col min="10259" max="10259" width="34.81640625" style="1" customWidth="1"/>
    <col min="10260" max="10496" width="16" style="1"/>
    <col min="10497" max="10497" width="21.453125" style="1" customWidth="1"/>
    <col min="10498" max="10498" width="23.54296875" style="1" customWidth="1"/>
    <col min="10499" max="10499" width="15" style="1" customWidth="1"/>
    <col min="10500" max="10500" width="15.1796875" style="1" customWidth="1"/>
    <col min="10501" max="10501" width="16" style="1"/>
    <col min="10502" max="10502" width="16.1796875" style="1" customWidth="1"/>
    <col min="10503" max="10503" width="17.1796875" style="1" customWidth="1"/>
    <col min="10504" max="10504" width="15.26953125" style="1" customWidth="1"/>
    <col min="10505" max="10505" width="12.7265625" style="1" customWidth="1"/>
    <col min="10506" max="10506" width="15.1796875" style="1" customWidth="1"/>
    <col min="10507" max="10507" width="15.26953125" style="1" customWidth="1"/>
    <col min="10508" max="10508" width="23.81640625" style="1" customWidth="1"/>
    <col min="10509" max="10509" width="25.54296875" style="1" customWidth="1"/>
    <col min="10510" max="10510" width="20.54296875" style="1" customWidth="1"/>
    <col min="10511" max="10511" width="16.7265625" style="1" customWidth="1"/>
    <col min="10512" max="10512" width="16" style="1"/>
    <col min="10513" max="10513" width="12.1796875" style="1" customWidth="1"/>
    <col min="10514" max="10514" width="4.453125" style="1" customWidth="1"/>
    <col min="10515" max="10515" width="34.81640625" style="1" customWidth="1"/>
    <col min="10516" max="10752" width="16" style="1"/>
    <col min="10753" max="10753" width="21.453125" style="1" customWidth="1"/>
    <col min="10754" max="10754" width="23.54296875" style="1" customWidth="1"/>
    <col min="10755" max="10755" width="15" style="1" customWidth="1"/>
    <col min="10756" max="10756" width="15.1796875" style="1" customWidth="1"/>
    <col min="10757" max="10757" width="16" style="1"/>
    <col min="10758" max="10758" width="16.1796875" style="1" customWidth="1"/>
    <col min="10759" max="10759" width="17.1796875" style="1" customWidth="1"/>
    <col min="10760" max="10760" width="15.26953125" style="1" customWidth="1"/>
    <col min="10761" max="10761" width="12.7265625" style="1" customWidth="1"/>
    <col min="10762" max="10762" width="15.1796875" style="1" customWidth="1"/>
    <col min="10763" max="10763" width="15.26953125" style="1" customWidth="1"/>
    <col min="10764" max="10764" width="23.81640625" style="1" customWidth="1"/>
    <col min="10765" max="10765" width="25.54296875" style="1" customWidth="1"/>
    <col min="10766" max="10766" width="20.54296875" style="1" customWidth="1"/>
    <col min="10767" max="10767" width="16.7265625" style="1" customWidth="1"/>
    <col min="10768" max="10768" width="16" style="1"/>
    <col min="10769" max="10769" width="12.1796875" style="1" customWidth="1"/>
    <col min="10770" max="10770" width="4.453125" style="1" customWidth="1"/>
    <col min="10771" max="10771" width="34.81640625" style="1" customWidth="1"/>
    <col min="10772" max="11008" width="16" style="1"/>
    <col min="11009" max="11009" width="21.453125" style="1" customWidth="1"/>
    <col min="11010" max="11010" width="23.54296875" style="1" customWidth="1"/>
    <col min="11011" max="11011" width="15" style="1" customWidth="1"/>
    <col min="11012" max="11012" width="15.1796875" style="1" customWidth="1"/>
    <col min="11013" max="11013" width="16" style="1"/>
    <col min="11014" max="11014" width="16.1796875" style="1" customWidth="1"/>
    <col min="11015" max="11015" width="17.1796875" style="1" customWidth="1"/>
    <col min="11016" max="11016" width="15.26953125" style="1" customWidth="1"/>
    <col min="11017" max="11017" width="12.7265625" style="1" customWidth="1"/>
    <col min="11018" max="11018" width="15.1796875" style="1" customWidth="1"/>
    <col min="11019" max="11019" width="15.26953125" style="1" customWidth="1"/>
    <col min="11020" max="11020" width="23.81640625" style="1" customWidth="1"/>
    <col min="11021" max="11021" width="25.54296875" style="1" customWidth="1"/>
    <col min="11022" max="11022" width="20.54296875" style="1" customWidth="1"/>
    <col min="11023" max="11023" width="16.7265625" style="1" customWidth="1"/>
    <col min="11024" max="11024" width="16" style="1"/>
    <col min="11025" max="11025" width="12.1796875" style="1" customWidth="1"/>
    <col min="11026" max="11026" width="4.453125" style="1" customWidth="1"/>
    <col min="11027" max="11027" width="34.81640625" style="1" customWidth="1"/>
    <col min="11028" max="11264" width="16" style="1"/>
    <col min="11265" max="11265" width="21.453125" style="1" customWidth="1"/>
    <col min="11266" max="11266" width="23.54296875" style="1" customWidth="1"/>
    <col min="11267" max="11267" width="15" style="1" customWidth="1"/>
    <col min="11268" max="11268" width="15.1796875" style="1" customWidth="1"/>
    <col min="11269" max="11269" width="16" style="1"/>
    <col min="11270" max="11270" width="16.1796875" style="1" customWidth="1"/>
    <col min="11271" max="11271" width="17.1796875" style="1" customWidth="1"/>
    <col min="11272" max="11272" width="15.26953125" style="1" customWidth="1"/>
    <col min="11273" max="11273" width="12.7265625" style="1" customWidth="1"/>
    <col min="11274" max="11274" width="15.1796875" style="1" customWidth="1"/>
    <col min="11275" max="11275" width="15.26953125" style="1" customWidth="1"/>
    <col min="11276" max="11276" width="23.81640625" style="1" customWidth="1"/>
    <col min="11277" max="11277" width="25.54296875" style="1" customWidth="1"/>
    <col min="11278" max="11278" width="20.54296875" style="1" customWidth="1"/>
    <col min="11279" max="11279" width="16.7265625" style="1" customWidth="1"/>
    <col min="11280" max="11280" width="16" style="1"/>
    <col min="11281" max="11281" width="12.1796875" style="1" customWidth="1"/>
    <col min="11282" max="11282" width="4.453125" style="1" customWidth="1"/>
    <col min="11283" max="11283" width="34.81640625" style="1" customWidth="1"/>
    <col min="11284" max="11520" width="16" style="1"/>
    <col min="11521" max="11521" width="21.453125" style="1" customWidth="1"/>
    <col min="11522" max="11522" width="23.54296875" style="1" customWidth="1"/>
    <col min="11523" max="11523" width="15" style="1" customWidth="1"/>
    <col min="11524" max="11524" width="15.1796875" style="1" customWidth="1"/>
    <col min="11525" max="11525" width="16" style="1"/>
    <col min="11526" max="11526" width="16.1796875" style="1" customWidth="1"/>
    <col min="11527" max="11527" width="17.1796875" style="1" customWidth="1"/>
    <col min="11528" max="11528" width="15.26953125" style="1" customWidth="1"/>
    <col min="11529" max="11529" width="12.7265625" style="1" customWidth="1"/>
    <col min="11530" max="11530" width="15.1796875" style="1" customWidth="1"/>
    <col min="11531" max="11531" width="15.26953125" style="1" customWidth="1"/>
    <col min="11532" max="11532" width="23.81640625" style="1" customWidth="1"/>
    <col min="11533" max="11533" width="25.54296875" style="1" customWidth="1"/>
    <col min="11534" max="11534" width="20.54296875" style="1" customWidth="1"/>
    <col min="11535" max="11535" width="16.7265625" style="1" customWidth="1"/>
    <col min="11536" max="11536" width="16" style="1"/>
    <col min="11537" max="11537" width="12.1796875" style="1" customWidth="1"/>
    <col min="11538" max="11538" width="4.453125" style="1" customWidth="1"/>
    <col min="11539" max="11539" width="34.81640625" style="1" customWidth="1"/>
    <col min="11540" max="11776" width="16" style="1"/>
    <col min="11777" max="11777" width="21.453125" style="1" customWidth="1"/>
    <col min="11778" max="11778" width="23.54296875" style="1" customWidth="1"/>
    <col min="11779" max="11779" width="15" style="1" customWidth="1"/>
    <col min="11780" max="11780" width="15.1796875" style="1" customWidth="1"/>
    <col min="11781" max="11781" width="16" style="1"/>
    <col min="11782" max="11782" width="16.1796875" style="1" customWidth="1"/>
    <col min="11783" max="11783" width="17.1796875" style="1" customWidth="1"/>
    <col min="11784" max="11784" width="15.26953125" style="1" customWidth="1"/>
    <col min="11785" max="11785" width="12.7265625" style="1" customWidth="1"/>
    <col min="11786" max="11786" width="15.1796875" style="1" customWidth="1"/>
    <col min="11787" max="11787" width="15.26953125" style="1" customWidth="1"/>
    <col min="11788" max="11788" width="23.81640625" style="1" customWidth="1"/>
    <col min="11789" max="11789" width="25.54296875" style="1" customWidth="1"/>
    <col min="11790" max="11790" width="20.54296875" style="1" customWidth="1"/>
    <col min="11791" max="11791" width="16.7265625" style="1" customWidth="1"/>
    <col min="11792" max="11792" width="16" style="1"/>
    <col min="11793" max="11793" width="12.1796875" style="1" customWidth="1"/>
    <col min="11794" max="11794" width="4.453125" style="1" customWidth="1"/>
    <col min="11795" max="11795" width="34.81640625" style="1" customWidth="1"/>
    <col min="11796" max="12032" width="16" style="1"/>
    <col min="12033" max="12033" width="21.453125" style="1" customWidth="1"/>
    <col min="12034" max="12034" width="23.54296875" style="1" customWidth="1"/>
    <col min="12035" max="12035" width="15" style="1" customWidth="1"/>
    <col min="12036" max="12036" width="15.1796875" style="1" customWidth="1"/>
    <col min="12037" max="12037" width="16" style="1"/>
    <col min="12038" max="12038" width="16.1796875" style="1" customWidth="1"/>
    <col min="12039" max="12039" width="17.1796875" style="1" customWidth="1"/>
    <col min="12040" max="12040" width="15.26953125" style="1" customWidth="1"/>
    <col min="12041" max="12041" width="12.7265625" style="1" customWidth="1"/>
    <col min="12042" max="12042" width="15.1796875" style="1" customWidth="1"/>
    <col min="12043" max="12043" width="15.26953125" style="1" customWidth="1"/>
    <col min="12044" max="12044" width="23.81640625" style="1" customWidth="1"/>
    <col min="12045" max="12045" width="25.54296875" style="1" customWidth="1"/>
    <col min="12046" max="12046" width="20.54296875" style="1" customWidth="1"/>
    <col min="12047" max="12047" width="16.7265625" style="1" customWidth="1"/>
    <col min="12048" max="12048" width="16" style="1"/>
    <col min="12049" max="12049" width="12.1796875" style="1" customWidth="1"/>
    <col min="12050" max="12050" width="4.453125" style="1" customWidth="1"/>
    <col min="12051" max="12051" width="34.81640625" style="1" customWidth="1"/>
    <col min="12052" max="12288" width="16" style="1"/>
    <col min="12289" max="12289" width="21.453125" style="1" customWidth="1"/>
    <col min="12290" max="12290" width="23.54296875" style="1" customWidth="1"/>
    <col min="12291" max="12291" width="15" style="1" customWidth="1"/>
    <col min="12292" max="12292" width="15.1796875" style="1" customWidth="1"/>
    <col min="12293" max="12293" width="16" style="1"/>
    <col min="12294" max="12294" width="16.1796875" style="1" customWidth="1"/>
    <col min="12295" max="12295" width="17.1796875" style="1" customWidth="1"/>
    <col min="12296" max="12296" width="15.26953125" style="1" customWidth="1"/>
    <col min="12297" max="12297" width="12.7265625" style="1" customWidth="1"/>
    <col min="12298" max="12298" width="15.1796875" style="1" customWidth="1"/>
    <col min="12299" max="12299" width="15.26953125" style="1" customWidth="1"/>
    <col min="12300" max="12300" width="23.81640625" style="1" customWidth="1"/>
    <col min="12301" max="12301" width="25.54296875" style="1" customWidth="1"/>
    <col min="12302" max="12302" width="20.54296875" style="1" customWidth="1"/>
    <col min="12303" max="12303" width="16.7265625" style="1" customWidth="1"/>
    <col min="12304" max="12304" width="16" style="1"/>
    <col min="12305" max="12305" width="12.1796875" style="1" customWidth="1"/>
    <col min="12306" max="12306" width="4.453125" style="1" customWidth="1"/>
    <col min="12307" max="12307" width="34.81640625" style="1" customWidth="1"/>
    <col min="12308" max="12544" width="16" style="1"/>
    <col min="12545" max="12545" width="21.453125" style="1" customWidth="1"/>
    <col min="12546" max="12546" width="23.54296875" style="1" customWidth="1"/>
    <col min="12547" max="12547" width="15" style="1" customWidth="1"/>
    <col min="12548" max="12548" width="15.1796875" style="1" customWidth="1"/>
    <col min="12549" max="12549" width="16" style="1"/>
    <col min="12550" max="12550" width="16.1796875" style="1" customWidth="1"/>
    <col min="12551" max="12551" width="17.1796875" style="1" customWidth="1"/>
    <col min="12552" max="12552" width="15.26953125" style="1" customWidth="1"/>
    <col min="12553" max="12553" width="12.7265625" style="1" customWidth="1"/>
    <col min="12554" max="12554" width="15.1796875" style="1" customWidth="1"/>
    <col min="12555" max="12555" width="15.26953125" style="1" customWidth="1"/>
    <col min="12556" max="12556" width="23.81640625" style="1" customWidth="1"/>
    <col min="12557" max="12557" width="25.54296875" style="1" customWidth="1"/>
    <col min="12558" max="12558" width="20.54296875" style="1" customWidth="1"/>
    <col min="12559" max="12559" width="16.7265625" style="1" customWidth="1"/>
    <col min="12560" max="12560" width="16" style="1"/>
    <col min="12561" max="12561" width="12.1796875" style="1" customWidth="1"/>
    <col min="12562" max="12562" width="4.453125" style="1" customWidth="1"/>
    <col min="12563" max="12563" width="34.81640625" style="1" customWidth="1"/>
    <col min="12564" max="12800" width="16" style="1"/>
    <col min="12801" max="12801" width="21.453125" style="1" customWidth="1"/>
    <col min="12802" max="12802" width="23.54296875" style="1" customWidth="1"/>
    <col min="12803" max="12803" width="15" style="1" customWidth="1"/>
    <col min="12804" max="12804" width="15.1796875" style="1" customWidth="1"/>
    <col min="12805" max="12805" width="16" style="1"/>
    <col min="12806" max="12806" width="16.1796875" style="1" customWidth="1"/>
    <col min="12807" max="12807" width="17.1796875" style="1" customWidth="1"/>
    <col min="12808" max="12808" width="15.26953125" style="1" customWidth="1"/>
    <col min="12809" max="12809" width="12.7265625" style="1" customWidth="1"/>
    <col min="12810" max="12810" width="15.1796875" style="1" customWidth="1"/>
    <col min="12811" max="12811" width="15.26953125" style="1" customWidth="1"/>
    <col min="12812" max="12812" width="23.81640625" style="1" customWidth="1"/>
    <col min="12813" max="12813" width="25.54296875" style="1" customWidth="1"/>
    <col min="12814" max="12814" width="20.54296875" style="1" customWidth="1"/>
    <col min="12815" max="12815" width="16.7265625" style="1" customWidth="1"/>
    <col min="12816" max="12816" width="16" style="1"/>
    <col min="12817" max="12817" width="12.1796875" style="1" customWidth="1"/>
    <col min="12818" max="12818" width="4.453125" style="1" customWidth="1"/>
    <col min="12819" max="12819" width="34.81640625" style="1" customWidth="1"/>
    <col min="12820" max="13056" width="16" style="1"/>
    <col min="13057" max="13057" width="21.453125" style="1" customWidth="1"/>
    <col min="13058" max="13058" width="23.54296875" style="1" customWidth="1"/>
    <col min="13059" max="13059" width="15" style="1" customWidth="1"/>
    <col min="13060" max="13060" width="15.1796875" style="1" customWidth="1"/>
    <col min="13061" max="13061" width="16" style="1"/>
    <col min="13062" max="13062" width="16.1796875" style="1" customWidth="1"/>
    <col min="13063" max="13063" width="17.1796875" style="1" customWidth="1"/>
    <col min="13064" max="13064" width="15.26953125" style="1" customWidth="1"/>
    <col min="13065" max="13065" width="12.7265625" style="1" customWidth="1"/>
    <col min="13066" max="13066" width="15.1796875" style="1" customWidth="1"/>
    <col min="13067" max="13067" width="15.26953125" style="1" customWidth="1"/>
    <col min="13068" max="13068" width="23.81640625" style="1" customWidth="1"/>
    <col min="13069" max="13069" width="25.54296875" style="1" customWidth="1"/>
    <col min="13070" max="13070" width="20.54296875" style="1" customWidth="1"/>
    <col min="13071" max="13071" width="16.7265625" style="1" customWidth="1"/>
    <col min="13072" max="13072" width="16" style="1"/>
    <col min="13073" max="13073" width="12.1796875" style="1" customWidth="1"/>
    <col min="13074" max="13074" width="4.453125" style="1" customWidth="1"/>
    <col min="13075" max="13075" width="34.81640625" style="1" customWidth="1"/>
    <col min="13076" max="13312" width="16" style="1"/>
    <col min="13313" max="13313" width="21.453125" style="1" customWidth="1"/>
    <col min="13314" max="13314" width="23.54296875" style="1" customWidth="1"/>
    <col min="13315" max="13315" width="15" style="1" customWidth="1"/>
    <col min="13316" max="13316" width="15.1796875" style="1" customWidth="1"/>
    <col min="13317" max="13317" width="16" style="1"/>
    <col min="13318" max="13318" width="16.1796875" style="1" customWidth="1"/>
    <col min="13319" max="13319" width="17.1796875" style="1" customWidth="1"/>
    <col min="13320" max="13320" width="15.26953125" style="1" customWidth="1"/>
    <col min="13321" max="13321" width="12.7265625" style="1" customWidth="1"/>
    <col min="13322" max="13322" width="15.1796875" style="1" customWidth="1"/>
    <col min="13323" max="13323" width="15.26953125" style="1" customWidth="1"/>
    <col min="13324" max="13324" width="23.81640625" style="1" customWidth="1"/>
    <col min="13325" max="13325" width="25.54296875" style="1" customWidth="1"/>
    <col min="13326" max="13326" width="20.54296875" style="1" customWidth="1"/>
    <col min="13327" max="13327" width="16.7265625" style="1" customWidth="1"/>
    <col min="13328" max="13328" width="16" style="1"/>
    <col min="13329" max="13329" width="12.1796875" style="1" customWidth="1"/>
    <col min="13330" max="13330" width="4.453125" style="1" customWidth="1"/>
    <col min="13331" max="13331" width="34.81640625" style="1" customWidth="1"/>
    <col min="13332" max="13568" width="16" style="1"/>
    <col min="13569" max="13569" width="21.453125" style="1" customWidth="1"/>
    <col min="13570" max="13570" width="23.54296875" style="1" customWidth="1"/>
    <col min="13571" max="13571" width="15" style="1" customWidth="1"/>
    <col min="13572" max="13572" width="15.1796875" style="1" customWidth="1"/>
    <col min="13573" max="13573" width="16" style="1"/>
    <col min="13574" max="13574" width="16.1796875" style="1" customWidth="1"/>
    <col min="13575" max="13575" width="17.1796875" style="1" customWidth="1"/>
    <col min="13576" max="13576" width="15.26953125" style="1" customWidth="1"/>
    <col min="13577" max="13577" width="12.7265625" style="1" customWidth="1"/>
    <col min="13578" max="13578" width="15.1796875" style="1" customWidth="1"/>
    <col min="13579" max="13579" width="15.26953125" style="1" customWidth="1"/>
    <col min="13580" max="13580" width="23.81640625" style="1" customWidth="1"/>
    <col min="13581" max="13581" width="25.54296875" style="1" customWidth="1"/>
    <col min="13582" max="13582" width="20.54296875" style="1" customWidth="1"/>
    <col min="13583" max="13583" width="16.7265625" style="1" customWidth="1"/>
    <col min="13584" max="13584" width="16" style="1"/>
    <col min="13585" max="13585" width="12.1796875" style="1" customWidth="1"/>
    <col min="13586" max="13586" width="4.453125" style="1" customWidth="1"/>
    <col min="13587" max="13587" width="34.81640625" style="1" customWidth="1"/>
    <col min="13588" max="13824" width="16" style="1"/>
    <col min="13825" max="13825" width="21.453125" style="1" customWidth="1"/>
    <col min="13826" max="13826" width="23.54296875" style="1" customWidth="1"/>
    <col min="13827" max="13827" width="15" style="1" customWidth="1"/>
    <col min="13828" max="13828" width="15.1796875" style="1" customWidth="1"/>
    <col min="13829" max="13829" width="16" style="1"/>
    <col min="13830" max="13830" width="16.1796875" style="1" customWidth="1"/>
    <col min="13831" max="13831" width="17.1796875" style="1" customWidth="1"/>
    <col min="13832" max="13832" width="15.26953125" style="1" customWidth="1"/>
    <col min="13833" max="13833" width="12.7265625" style="1" customWidth="1"/>
    <col min="13834" max="13834" width="15.1796875" style="1" customWidth="1"/>
    <col min="13835" max="13835" width="15.26953125" style="1" customWidth="1"/>
    <col min="13836" max="13836" width="23.81640625" style="1" customWidth="1"/>
    <col min="13837" max="13837" width="25.54296875" style="1" customWidth="1"/>
    <col min="13838" max="13838" width="20.54296875" style="1" customWidth="1"/>
    <col min="13839" max="13839" width="16.7265625" style="1" customWidth="1"/>
    <col min="13840" max="13840" width="16" style="1"/>
    <col min="13841" max="13841" width="12.1796875" style="1" customWidth="1"/>
    <col min="13842" max="13842" width="4.453125" style="1" customWidth="1"/>
    <col min="13843" max="13843" width="34.81640625" style="1" customWidth="1"/>
    <col min="13844" max="14080" width="16" style="1"/>
    <col min="14081" max="14081" width="21.453125" style="1" customWidth="1"/>
    <col min="14082" max="14082" width="23.54296875" style="1" customWidth="1"/>
    <col min="14083" max="14083" width="15" style="1" customWidth="1"/>
    <col min="14084" max="14084" width="15.1796875" style="1" customWidth="1"/>
    <col min="14085" max="14085" width="16" style="1"/>
    <col min="14086" max="14086" width="16.1796875" style="1" customWidth="1"/>
    <col min="14087" max="14087" width="17.1796875" style="1" customWidth="1"/>
    <col min="14088" max="14088" width="15.26953125" style="1" customWidth="1"/>
    <col min="14089" max="14089" width="12.7265625" style="1" customWidth="1"/>
    <col min="14090" max="14090" width="15.1796875" style="1" customWidth="1"/>
    <col min="14091" max="14091" width="15.26953125" style="1" customWidth="1"/>
    <col min="14092" max="14092" width="23.81640625" style="1" customWidth="1"/>
    <col min="14093" max="14093" width="25.54296875" style="1" customWidth="1"/>
    <col min="14094" max="14094" width="20.54296875" style="1" customWidth="1"/>
    <col min="14095" max="14095" width="16.7265625" style="1" customWidth="1"/>
    <col min="14096" max="14096" width="16" style="1"/>
    <col min="14097" max="14097" width="12.1796875" style="1" customWidth="1"/>
    <col min="14098" max="14098" width="4.453125" style="1" customWidth="1"/>
    <col min="14099" max="14099" width="34.81640625" style="1" customWidth="1"/>
    <col min="14100" max="14336" width="16" style="1"/>
    <col min="14337" max="14337" width="21.453125" style="1" customWidth="1"/>
    <col min="14338" max="14338" width="23.54296875" style="1" customWidth="1"/>
    <col min="14339" max="14339" width="15" style="1" customWidth="1"/>
    <col min="14340" max="14340" width="15.1796875" style="1" customWidth="1"/>
    <col min="14341" max="14341" width="16" style="1"/>
    <col min="14342" max="14342" width="16.1796875" style="1" customWidth="1"/>
    <col min="14343" max="14343" width="17.1796875" style="1" customWidth="1"/>
    <col min="14344" max="14344" width="15.26953125" style="1" customWidth="1"/>
    <col min="14345" max="14345" width="12.7265625" style="1" customWidth="1"/>
    <col min="14346" max="14346" width="15.1796875" style="1" customWidth="1"/>
    <col min="14347" max="14347" width="15.26953125" style="1" customWidth="1"/>
    <col min="14348" max="14348" width="23.81640625" style="1" customWidth="1"/>
    <col min="14349" max="14349" width="25.54296875" style="1" customWidth="1"/>
    <col min="14350" max="14350" width="20.54296875" style="1" customWidth="1"/>
    <col min="14351" max="14351" width="16.7265625" style="1" customWidth="1"/>
    <col min="14352" max="14352" width="16" style="1"/>
    <col min="14353" max="14353" width="12.1796875" style="1" customWidth="1"/>
    <col min="14354" max="14354" width="4.453125" style="1" customWidth="1"/>
    <col min="14355" max="14355" width="34.81640625" style="1" customWidth="1"/>
    <col min="14356" max="14592" width="16" style="1"/>
    <col min="14593" max="14593" width="21.453125" style="1" customWidth="1"/>
    <col min="14594" max="14594" width="23.54296875" style="1" customWidth="1"/>
    <col min="14595" max="14595" width="15" style="1" customWidth="1"/>
    <col min="14596" max="14596" width="15.1796875" style="1" customWidth="1"/>
    <col min="14597" max="14597" width="16" style="1"/>
    <col min="14598" max="14598" width="16.1796875" style="1" customWidth="1"/>
    <col min="14599" max="14599" width="17.1796875" style="1" customWidth="1"/>
    <col min="14600" max="14600" width="15.26953125" style="1" customWidth="1"/>
    <col min="14601" max="14601" width="12.7265625" style="1" customWidth="1"/>
    <col min="14602" max="14602" width="15.1796875" style="1" customWidth="1"/>
    <col min="14603" max="14603" width="15.26953125" style="1" customWidth="1"/>
    <col min="14604" max="14604" width="23.81640625" style="1" customWidth="1"/>
    <col min="14605" max="14605" width="25.54296875" style="1" customWidth="1"/>
    <col min="14606" max="14606" width="20.54296875" style="1" customWidth="1"/>
    <col min="14607" max="14607" width="16.7265625" style="1" customWidth="1"/>
    <col min="14608" max="14608" width="16" style="1"/>
    <col min="14609" max="14609" width="12.1796875" style="1" customWidth="1"/>
    <col min="14610" max="14610" width="4.453125" style="1" customWidth="1"/>
    <col min="14611" max="14611" width="34.81640625" style="1" customWidth="1"/>
    <col min="14612" max="14848" width="16" style="1"/>
    <col min="14849" max="14849" width="21.453125" style="1" customWidth="1"/>
    <col min="14850" max="14850" width="23.54296875" style="1" customWidth="1"/>
    <col min="14851" max="14851" width="15" style="1" customWidth="1"/>
    <col min="14852" max="14852" width="15.1796875" style="1" customWidth="1"/>
    <col min="14853" max="14853" width="16" style="1"/>
    <col min="14854" max="14854" width="16.1796875" style="1" customWidth="1"/>
    <col min="14855" max="14855" width="17.1796875" style="1" customWidth="1"/>
    <col min="14856" max="14856" width="15.26953125" style="1" customWidth="1"/>
    <col min="14857" max="14857" width="12.7265625" style="1" customWidth="1"/>
    <col min="14858" max="14858" width="15.1796875" style="1" customWidth="1"/>
    <col min="14859" max="14859" width="15.26953125" style="1" customWidth="1"/>
    <col min="14860" max="14860" width="23.81640625" style="1" customWidth="1"/>
    <col min="14861" max="14861" width="25.54296875" style="1" customWidth="1"/>
    <col min="14862" max="14862" width="20.54296875" style="1" customWidth="1"/>
    <col min="14863" max="14863" width="16.7265625" style="1" customWidth="1"/>
    <col min="14864" max="14864" width="16" style="1"/>
    <col min="14865" max="14865" width="12.1796875" style="1" customWidth="1"/>
    <col min="14866" max="14866" width="4.453125" style="1" customWidth="1"/>
    <col min="14867" max="14867" width="34.81640625" style="1" customWidth="1"/>
    <col min="14868" max="15104" width="16" style="1"/>
    <col min="15105" max="15105" width="21.453125" style="1" customWidth="1"/>
    <col min="15106" max="15106" width="23.54296875" style="1" customWidth="1"/>
    <col min="15107" max="15107" width="15" style="1" customWidth="1"/>
    <col min="15108" max="15108" width="15.1796875" style="1" customWidth="1"/>
    <col min="15109" max="15109" width="16" style="1"/>
    <col min="15110" max="15110" width="16.1796875" style="1" customWidth="1"/>
    <col min="15111" max="15111" width="17.1796875" style="1" customWidth="1"/>
    <col min="15112" max="15112" width="15.26953125" style="1" customWidth="1"/>
    <col min="15113" max="15113" width="12.7265625" style="1" customWidth="1"/>
    <col min="15114" max="15114" width="15.1796875" style="1" customWidth="1"/>
    <col min="15115" max="15115" width="15.26953125" style="1" customWidth="1"/>
    <col min="15116" max="15116" width="23.81640625" style="1" customWidth="1"/>
    <col min="15117" max="15117" width="25.54296875" style="1" customWidth="1"/>
    <col min="15118" max="15118" width="20.54296875" style="1" customWidth="1"/>
    <col min="15119" max="15119" width="16.7265625" style="1" customWidth="1"/>
    <col min="15120" max="15120" width="16" style="1"/>
    <col min="15121" max="15121" width="12.1796875" style="1" customWidth="1"/>
    <col min="15122" max="15122" width="4.453125" style="1" customWidth="1"/>
    <col min="15123" max="15123" width="34.81640625" style="1" customWidth="1"/>
    <col min="15124" max="15360" width="16" style="1"/>
    <col min="15361" max="15361" width="21.453125" style="1" customWidth="1"/>
    <col min="15362" max="15362" width="23.54296875" style="1" customWidth="1"/>
    <col min="15363" max="15363" width="15" style="1" customWidth="1"/>
    <col min="15364" max="15364" width="15.1796875" style="1" customWidth="1"/>
    <col min="15365" max="15365" width="16" style="1"/>
    <col min="15366" max="15366" width="16.1796875" style="1" customWidth="1"/>
    <col min="15367" max="15367" width="17.1796875" style="1" customWidth="1"/>
    <col min="15368" max="15368" width="15.26953125" style="1" customWidth="1"/>
    <col min="15369" max="15369" width="12.7265625" style="1" customWidth="1"/>
    <col min="15370" max="15370" width="15.1796875" style="1" customWidth="1"/>
    <col min="15371" max="15371" width="15.26953125" style="1" customWidth="1"/>
    <col min="15372" max="15372" width="23.81640625" style="1" customWidth="1"/>
    <col min="15373" max="15373" width="25.54296875" style="1" customWidth="1"/>
    <col min="15374" max="15374" width="20.54296875" style="1" customWidth="1"/>
    <col min="15375" max="15375" width="16.7265625" style="1" customWidth="1"/>
    <col min="15376" max="15376" width="16" style="1"/>
    <col min="15377" max="15377" width="12.1796875" style="1" customWidth="1"/>
    <col min="15378" max="15378" width="4.453125" style="1" customWidth="1"/>
    <col min="15379" max="15379" width="34.81640625" style="1" customWidth="1"/>
    <col min="15380" max="15616" width="16" style="1"/>
    <col min="15617" max="15617" width="21.453125" style="1" customWidth="1"/>
    <col min="15618" max="15618" width="23.54296875" style="1" customWidth="1"/>
    <col min="15619" max="15619" width="15" style="1" customWidth="1"/>
    <col min="15620" max="15620" width="15.1796875" style="1" customWidth="1"/>
    <col min="15621" max="15621" width="16" style="1"/>
    <col min="15622" max="15622" width="16.1796875" style="1" customWidth="1"/>
    <col min="15623" max="15623" width="17.1796875" style="1" customWidth="1"/>
    <col min="15624" max="15624" width="15.26953125" style="1" customWidth="1"/>
    <col min="15625" max="15625" width="12.7265625" style="1" customWidth="1"/>
    <col min="15626" max="15626" width="15.1796875" style="1" customWidth="1"/>
    <col min="15627" max="15627" width="15.26953125" style="1" customWidth="1"/>
    <col min="15628" max="15628" width="23.81640625" style="1" customWidth="1"/>
    <col min="15629" max="15629" width="25.54296875" style="1" customWidth="1"/>
    <col min="15630" max="15630" width="20.54296875" style="1" customWidth="1"/>
    <col min="15631" max="15631" width="16.7265625" style="1" customWidth="1"/>
    <col min="15632" max="15632" width="16" style="1"/>
    <col min="15633" max="15633" width="12.1796875" style="1" customWidth="1"/>
    <col min="15634" max="15634" width="4.453125" style="1" customWidth="1"/>
    <col min="15635" max="15635" width="34.81640625" style="1" customWidth="1"/>
    <col min="15636" max="15872" width="16" style="1"/>
    <col min="15873" max="15873" width="21.453125" style="1" customWidth="1"/>
    <col min="15874" max="15874" width="23.54296875" style="1" customWidth="1"/>
    <col min="15875" max="15875" width="15" style="1" customWidth="1"/>
    <col min="15876" max="15876" width="15.1796875" style="1" customWidth="1"/>
    <col min="15877" max="15877" width="16" style="1"/>
    <col min="15878" max="15878" width="16.1796875" style="1" customWidth="1"/>
    <col min="15879" max="15879" width="17.1796875" style="1" customWidth="1"/>
    <col min="15880" max="15880" width="15.26953125" style="1" customWidth="1"/>
    <col min="15881" max="15881" width="12.7265625" style="1" customWidth="1"/>
    <col min="15882" max="15882" width="15.1796875" style="1" customWidth="1"/>
    <col min="15883" max="15883" width="15.26953125" style="1" customWidth="1"/>
    <col min="15884" max="15884" width="23.81640625" style="1" customWidth="1"/>
    <col min="15885" max="15885" width="25.54296875" style="1" customWidth="1"/>
    <col min="15886" max="15886" width="20.54296875" style="1" customWidth="1"/>
    <col min="15887" max="15887" width="16.7265625" style="1" customWidth="1"/>
    <col min="15888" max="15888" width="16" style="1"/>
    <col min="15889" max="15889" width="12.1796875" style="1" customWidth="1"/>
    <col min="15890" max="15890" width="4.453125" style="1" customWidth="1"/>
    <col min="15891" max="15891" width="34.81640625" style="1" customWidth="1"/>
    <col min="15892" max="16128" width="16" style="1"/>
    <col min="16129" max="16129" width="21.453125" style="1" customWidth="1"/>
    <col min="16130" max="16130" width="23.54296875" style="1" customWidth="1"/>
    <col min="16131" max="16131" width="15" style="1" customWidth="1"/>
    <col min="16132" max="16132" width="15.1796875" style="1" customWidth="1"/>
    <col min="16133" max="16133" width="16" style="1"/>
    <col min="16134" max="16134" width="16.1796875" style="1" customWidth="1"/>
    <col min="16135" max="16135" width="17.1796875" style="1" customWidth="1"/>
    <col min="16136" max="16136" width="15.26953125" style="1" customWidth="1"/>
    <col min="16137" max="16137" width="12.7265625" style="1" customWidth="1"/>
    <col min="16138" max="16138" width="15.1796875" style="1" customWidth="1"/>
    <col min="16139" max="16139" width="15.26953125" style="1" customWidth="1"/>
    <col min="16140" max="16140" width="23.81640625" style="1" customWidth="1"/>
    <col min="16141" max="16141" width="25.54296875" style="1" customWidth="1"/>
    <col min="16142" max="16142" width="20.54296875" style="1" customWidth="1"/>
    <col min="16143" max="16143" width="16.7265625" style="1" customWidth="1"/>
    <col min="16144" max="16144" width="16" style="1"/>
    <col min="16145" max="16145" width="12.1796875" style="1" customWidth="1"/>
    <col min="16146" max="16146" width="4.453125" style="1" customWidth="1"/>
    <col min="16147" max="16147" width="34.81640625" style="1" customWidth="1"/>
    <col min="16148" max="16384" width="16" style="1"/>
  </cols>
  <sheetData>
    <row r="1" spans="1:19" ht="14.5">
      <c r="S1" s="123"/>
    </row>
    <row r="2" spans="1:19" ht="20.25" customHeight="1">
      <c r="A2" s="124" t="s">
        <v>105</v>
      </c>
      <c r="B2" s="125" t="str">
        <f>A4</f>
        <v>Mortalidad</v>
      </c>
      <c r="C2" s="126"/>
      <c r="O2" s="127"/>
      <c r="P2" s="128"/>
    </row>
    <row r="3" spans="1:19" ht="26">
      <c r="A3" s="17" t="s">
        <v>8</v>
      </c>
      <c r="B3" s="556" t="s">
        <v>106</v>
      </c>
      <c r="C3" s="557"/>
      <c r="D3" s="558"/>
      <c r="E3" s="556" t="s">
        <v>107</v>
      </c>
      <c r="F3" s="557"/>
      <c r="G3" s="558"/>
      <c r="H3" s="129" t="s">
        <v>108</v>
      </c>
      <c r="I3" s="556" t="s">
        <v>109</v>
      </c>
      <c r="J3" s="557"/>
      <c r="K3" s="558"/>
      <c r="L3" s="556" t="s">
        <v>110</v>
      </c>
      <c r="M3" s="558"/>
      <c r="N3" s="130" t="s">
        <v>111</v>
      </c>
      <c r="O3" s="128"/>
    </row>
    <row r="4" spans="1:19" ht="26">
      <c r="A4" s="131" t="s">
        <v>112</v>
      </c>
      <c r="B4" s="132" t="s">
        <v>11</v>
      </c>
      <c r="C4" s="132" t="s">
        <v>12</v>
      </c>
      <c r="D4" s="132" t="s">
        <v>113</v>
      </c>
      <c r="E4" s="132" t="s">
        <v>11</v>
      </c>
      <c r="F4" s="132" t="s">
        <v>12</v>
      </c>
      <c r="G4" s="132" t="s">
        <v>113</v>
      </c>
      <c r="H4" s="133" t="s">
        <v>114</v>
      </c>
      <c r="I4" s="134" t="s">
        <v>115</v>
      </c>
      <c r="J4" s="135" t="s">
        <v>116</v>
      </c>
      <c r="K4" s="134" t="s">
        <v>13</v>
      </c>
      <c r="L4" s="136" t="s">
        <v>115</v>
      </c>
      <c r="M4" s="137" t="s">
        <v>117</v>
      </c>
      <c r="N4" s="138" t="s">
        <v>114</v>
      </c>
      <c r="O4" s="128"/>
      <c r="P4" s="1" t="s">
        <v>118</v>
      </c>
      <c r="Q4" s="1" t="s">
        <v>118</v>
      </c>
    </row>
    <row r="5" spans="1:19">
      <c r="A5" s="139" t="s">
        <v>119</v>
      </c>
      <c r="B5" s="35"/>
      <c r="C5" s="36">
        <f>D5-B5</f>
        <v>0</v>
      </c>
      <c r="D5" s="37"/>
      <c r="E5" s="35"/>
      <c r="F5" s="36">
        <f>G5-E5</f>
        <v>0</v>
      </c>
      <c r="G5" s="37"/>
      <c r="H5" s="140"/>
      <c r="I5" s="141">
        <f t="shared" ref="I5:I22" si="0">D5*H5</f>
        <v>0</v>
      </c>
      <c r="J5" s="141">
        <f t="shared" ref="J5:J22" si="1">G5*H5</f>
        <v>0</v>
      </c>
      <c r="K5" s="141">
        <f>I5+J5</f>
        <v>0</v>
      </c>
      <c r="L5" s="142" t="e">
        <f t="shared" ref="L5:L23" si="2">B5/I5</f>
        <v>#DIV/0!</v>
      </c>
      <c r="M5" s="142" t="e">
        <f t="shared" ref="M5:M23" si="3">E5/J5</f>
        <v>#DIV/0!</v>
      </c>
      <c r="N5" s="143"/>
      <c r="O5" s="144">
        <f>N5*(D5+G5)</f>
        <v>0</v>
      </c>
      <c r="P5" s="128" t="str">
        <f t="shared" ref="P5:P23" si="4">CONCATENATE(B5," ",$P$4," ",D5)</f>
        <v xml:space="preserve"> / </v>
      </c>
      <c r="Q5" s="128" t="str">
        <f t="shared" ref="Q5:Q23" si="5">CONCATENATE(E5," ",$Q$4," ",G5)</f>
        <v xml:space="preserve"> / </v>
      </c>
    </row>
    <row r="6" spans="1:19">
      <c r="A6" s="145" t="s">
        <v>120</v>
      </c>
      <c r="B6" s="35"/>
      <c r="C6" s="36">
        <f t="shared" ref="C6:C22" si="6">D6-B6</f>
        <v>0</v>
      </c>
      <c r="D6" s="37"/>
      <c r="E6" s="35"/>
      <c r="F6" s="36">
        <f t="shared" ref="F6:F22" si="7">G6-E6</f>
        <v>0</v>
      </c>
      <c r="G6" s="37"/>
      <c r="H6" s="140"/>
      <c r="I6" s="141">
        <f t="shared" si="0"/>
        <v>0</v>
      </c>
      <c r="J6" s="141">
        <f t="shared" si="1"/>
        <v>0</v>
      </c>
      <c r="K6" s="141">
        <f t="shared" ref="K6:K22" si="8">I6+J6</f>
        <v>0</v>
      </c>
      <c r="L6" s="142" t="e">
        <f t="shared" si="2"/>
        <v>#DIV/0!</v>
      </c>
      <c r="M6" s="142" t="e">
        <f t="shared" si="3"/>
        <v>#DIV/0!</v>
      </c>
      <c r="N6" s="143"/>
      <c r="O6" s="144">
        <f t="shared" ref="O6:O22" si="9">N6*(D6+G6)</f>
        <v>0</v>
      </c>
      <c r="P6" s="128" t="str">
        <f t="shared" si="4"/>
        <v xml:space="preserve"> / </v>
      </c>
      <c r="Q6" s="128" t="str">
        <f t="shared" si="5"/>
        <v xml:space="preserve"> / </v>
      </c>
    </row>
    <row r="7" spans="1:19">
      <c r="A7" s="139" t="s">
        <v>121</v>
      </c>
      <c r="B7" s="35"/>
      <c r="C7" s="36">
        <f t="shared" si="6"/>
        <v>0</v>
      </c>
      <c r="D7" s="37"/>
      <c r="E7" s="35"/>
      <c r="F7" s="36">
        <f t="shared" si="7"/>
        <v>0</v>
      </c>
      <c r="G7" s="37"/>
      <c r="H7" s="140"/>
      <c r="I7" s="141">
        <f t="shared" si="0"/>
        <v>0</v>
      </c>
      <c r="J7" s="141">
        <f t="shared" si="1"/>
        <v>0</v>
      </c>
      <c r="K7" s="141">
        <f t="shared" si="8"/>
        <v>0</v>
      </c>
      <c r="L7" s="142" t="e">
        <f t="shared" si="2"/>
        <v>#DIV/0!</v>
      </c>
      <c r="M7" s="142" t="e">
        <f t="shared" si="3"/>
        <v>#DIV/0!</v>
      </c>
      <c r="N7" s="143"/>
      <c r="O7" s="144">
        <f t="shared" si="9"/>
        <v>0</v>
      </c>
      <c r="P7" s="128" t="str">
        <f t="shared" si="4"/>
        <v xml:space="preserve"> / </v>
      </c>
      <c r="Q7" s="128" t="str">
        <f t="shared" si="5"/>
        <v xml:space="preserve"> / </v>
      </c>
    </row>
    <row r="8" spans="1:19">
      <c r="A8" s="145" t="s">
        <v>122</v>
      </c>
      <c r="B8" s="35"/>
      <c r="C8" s="36">
        <f t="shared" si="6"/>
        <v>0</v>
      </c>
      <c r="D8" s="37"/>
      <c r="E8" s="35"/>
      <c r="F8" s="36">
        <f t="shared" si="7"/>
        <v>0</v>
      </c>
      <c r="G8" s="37"/>
      <c r="H8" s="140"/>
      <c r="I8" s="141">
        <f t="shared" si="0"/>
        <v>0</v>
      </c>
      <c r="J8" s="141">
        <f t="shared" si="1"/>
        <v>0</v>
      </c>
      <c r="K8" s="141">
        <f t="shared" si="8"/>
        <v>0</v>
      </c>
      <c r="L8" s="142" t="e">
        <f t="shared" si="2"/>
        <v>#DIV/0!</v>
      </c>
      <c r="M8" s="142" t="e">
        <f t="shared" si="3"/>
        <v>#DIV/0!</v>
      </c>
      <c r="N8" s="143"/>
      <c r="O8" s="144">
        <f t="shared" si="9"/>
        <v>0</v>
      </c>
      <c r="P8" s="128" t="str">
        <f t="shared" si="4"/>
        <v xml:space="preserve"> / </v>
      </c>
      <c r="Q8" s="128" t="str">
        <f t="shared" si="5"/>
        <v xml:space="preserve"> / </v>
      </c>
    </row>
    <row r="9" spans="1:19">
      <c r="A9" s="139" t="s">
        <v>123</v>
      </c>
      <c r="B9" s="35"/>
      <c r="C9" s="36">
        <f t="shared" si="6"/>
        <v>0</v>
      </c>
      <c r="D9" s="37"/>
      <c r="E9" s="35"/>
      <c r="F9" s="36">
        <f t="shared" si="7"/>
        <v>0</v>
      </c>
      <c r="G9" s="37"/>
      <c r="H9" s="140"/>
      <c r="I9" s="141">
        <f t="shared" si="0"/>
        <v>0</v>
      </c>
      <c r="J9" s="141">
        <f t="shared" si="1"/>
        <v>0</v>
      </c>
      <c r="K9" s="141">
        <f t="shared" si="8"/>
        <v>0</v>
      </c>
      <c r="L9" s="142" t="e">
        <f t="shared" si="2"/>
        <v>#DIV/0!</v>
      </c>
      <c r="M9" s="142" t="e">
        <f t="shared" si="3"/>
        <v>#DIV/0!</v>
      </c>
      <c r="N9" s="143"/>
      <c r="O9" s="144">
        <f t="shared" si="9"/>
        <v>0</v>
      </c>
      <c r="P9" s="128" t="str">
        <f t="shared" si="4"/>
        <v xml:space="preserve"> / </v>
      </c>
      <c r="Q9" s="128" t="str">
        <f t="shared" si="5"/>
        <v xml:space="preserve"> / </v>
      </c>
    </row>
    <row r="10" spans="1:19">
      <c r="A10" s="145" t="s">
        <v>124</v>
      </c>
      <c r="B10" s="35"/>
      <c r="C10" s="36">
        <f t="shared" si="6"/>
        <v>0</v>
      </c>
      <c r="D10" s="37"/>
      <c r="E10" s="35"/>
      <c r="F10" s="36">
        <f t="shared" si="7"/>
        <v>0</v>
      </c>
      <c r="G10" s="37"/>
      <c r="H10" s="140"/>
      <c r="I10" s="141">
        <f t="shared" si="0"/>
        <v>0</v>
      </c>
      <c r="J10" s="141">
        <f t="shared" si="1"/>
        <v>0</v>
      </c>
      <c r="K10" s="141">
        <f t="shared" si="8"/>
        <v>0</v>
      </c>
      <c r="L10" s="142" t="e">
        <f t="shared" si="2"/>
        <v>#DIV/0!</v>
      </c>
      <c r="M10" s="142" t="e">
        <f t="shared" si="3"/>
        <v>#DIV/0!</v>
      </c>
      <c r="N10" s="143"/>
      <c r="O10" s="144">
        <f t="shared" si="9"/>
        <v>0</v>
      </c>
      <c r="P10" s="128" t="str">
        <f t="shared" si="4"/>
        <v xml:space="preserve"> / </v>
      </c>
      <c r="Q10" s="128" t="str">
        <f t="shared" si="5"/>
        <v xml:space="preserve"> / </v>
      </c>
    </row>
    <row r="11" spans="1:19">
      <c r="A11" s="139" t="s">
        <v>125</v>
      </c>
      <c r="B11" s="35"/>
      <c r="C11" s="36">
        <f t="shared" si="6"/>
        <v>0</v>
      </c>
      <c r="D11" s="37"/>
      <c r="E11" s="35"/>
      <c r="F11" s="36">
        <f t="shared" si="7"/>
        <v>0</v>
      </c>
      <c r="G11" s="37"/>
      <c r="H11" s="140"/>
      <c r="I11" s="141">
        <f t="shared" si="0"/>
        <v>0</v>
      </c>
      <c r="J11" s="141">
        <f t="shared" si="1"/>
        <v>0</v>
      </c>
      <c r="K11" s="141">
        <f t="shared" si="8"/>
        <v>0</v>
      </c>
      <c r="L11" s="142" t="e">
        <f t="shared" si="2"/>
        <v>#DIV/0!</v>
      </c>
      <c r="M11" s="142" t="e">
        <f t="shared" si="3"/>
        <v>#DIV/0!</v>
      </c>
      <c r="N11" s="143"/>
      <c r="O11" s="144">
        <f t="shared" si="9"/>
        <v>0</v>
      </c>
      <c r="P11" s="128" t="str">
        <f t="shared" si="4"/>
        <v xml:space="preserve"> / </v>
      </c>
      <c r="Q11" s="128" t="str">
        <f t="shared" si="5"/>
        <v xml:space="preserve"> / </v>
      </c>
    </row>
    <row r="12" spans="1:19">
      <c r="A12" s="145" t="s">
        <v>126</v>
      </c>
      <c r="B12" s="35"/>
      <c r="C12" s="36">
        <f t="shared" si="6"/>
        <v>0</v>
      </c>
      <c r="D12" s="37"/>
      <c r="E12" s="35"/>
      <c r="F12" s="36">
        <f t="shared" si="7"/>
        <v>0</v>
      </c>
      <c r="G12" s="37"/>
      <c r="H12" s="140"/>
      <c r="I12" s="141">
        <f t="shared" si="0"/>
        <v>0</v>
      </c>
      <c r="J12" s="141">
        <f t="shared" si="1"/>
        <v>0</v>
      </c>
      <c r="K12" s="141">
        <f t="shared" si="8"/>
        <v>0</v>
      </c>
      <c r="L12" s="142" t="e">
        <f t="shared" si="2"/>
        <v>#DIV/0!</v>
      </c>
      <c r="M12" s="142" t="e">
        <f t="shared" si="3"/>
        <v>#DIV/0!</v>
      </c>
      <c r="N12" s="143"/>
      <c r="O12" s="144">
        <f t="shared" si="9"/>
        <v>0</v>
      </c>
      <c r="P12" s="128" t="str">
        <f t="shared" si="4"/>
        <v xml:space="preserve"> / </v>
      </c>
      <c r="Q12" s="128" t="str">
        <f t="shared" si="5"/>
        <v xml:space="preserve"> / </v>
      </c>
    </row>
    <row r="13" spans="1:19">
      <c r="A13" s="139" t="s">
        <v>127</v>
      </c>
      <c r="B13" s="35"/>
      <c r="C13" s="36">
        <f t="shared" si="6"/>
        <v>0</v>
      </c>
      <c r="D13" s="37"/>
      <c r="E13" s="35"/>
      <c r="F13" s="36">
        <f t="shared" si="7"/>
        <v>0</v>
      </c>
      <c r="G13" s="37"/>
      <c r="H13" s="140"/>
      <c r="I13" s="141">
        <f t="shared" si="0"/>
        <v>0</v>
      </c>
      <c r="J13" s="141">
        <f t="shared" si="1"/>
        <v>0</v>
      </c>
      <c r="K13" s="141">
        <f t="shared" si="8"/>
        <v>0</v>
      </c>
      <c r="L13" s="142" t="e">
        <f t="shared" si="2"/>
        <v>#DIV/0!</v>
      </c>
      <c r="M13" s="142" t="e">
        <f t="shared" si="3"/>
        <v>#DIV/0!</v>
      </c>
      <c r="N13" s="143"/>
      <c r="O13" s="144">
        <f t="shared" si="9"/>
        <v>0</v>
      </c>
      <c r="P13" s="128" t="str">
        <f t="shared" si="4"/>
        <v xml:space="preserve"> / </v>
      </c>
      <c r="Q13" s="128" t="str">
        <f t="shared" si="5"/>
        <v xml:space="preserve"> / </v>
      </c>
    </row>
    <row r="14" spans="1:19">
      <c r="A14" s="145" t="s">
        <v>128</v>
      </c>
      <c r="B14" s="35"/>
      <c r="C14" s="36">
        <f t="shared" si="6"/>
        <v>0</v>
      </c>
      <c r="D14" s="37"/>
      <c r="E14" s="35"/>
      <c r="F14" s="36">
        <f t="shared" si="7"/>
        <v>0</v>
      </c>
      <c r="G14" s="37"/>
      <c r="H14" s="140"/>
      <c r="I14" s="141">
        <f t="shared" si="0"/>
        <v>0</v>
      </c>
      <c r="J14" s="141">
        <f t="shared" si="1"/>
        <v>0</v>
      </c>
      <c r="K14" s="141">
        <f t="shared" si="8"/>
        <v>0</v>
      </c>
      <c r="L14" s="142" t="e">
        <f t="shared" si="2"/>
        <v>#DIV/0!</v>
      </c>
      <c r="M14" s="142" t="e">
        <f t="shared" si="3"/>
        <v>#DIV/0!</v>
      </c>
      <c r="N14" s="143"/>
      <c r="O14" s="144">
        <f t="shared" si="9"/>
        <v>0</v>
      </c>
      <c r="P14" s="128" t="str">
        <f t="shared" si="4"/>
        <v xml:space="preserve"> / </v>
      </c>
      <c r="Q14" s="128" t="str">
        <f t="shared" si="5"/>
        <v xml:space="preserve"> / </v>
      </c>
    </row>
    <row r="15" spans="1:19">
      <c r="A15" s="139" t="s">
        <v>129</v>
      </c>
      <c r="B15" s="35"/>
      <c r="C15" s="36">
        <f t="shared" si="6"/>
        <v>0</v>
      </c>
      <c r="D15" s="37"/>
      <c r="E15" s="35"/>
      <c r="F15" s="36">
        <f t="shared" si="7"/>
        <v>0</v>
      </c>
      <c r="G15" s="37"/>
      <c r="H15" s="140"/>
      <c r="I15" s="141">
        <f t="shared" si="0"/>
        <v>0</v>
      </c>
      <c r="J15" s="141">
        <f t="shared" si="1"/>
        <v>0</v>
      </c>
      <c r="K15" s="141">
        <f t="shared" si="8"/>
        <v>0</v>
      </c>
      <c r="L15" s="142" t="e">
        <f t="shared" si="2"/>
        <v>#DIV/0!</v>
      </c>
      <c r="M15" s="142" t="e">
        <f t="shared" si="3"/>
        <v>#DIV/0!</v>
      </c>
      <c r="N15" s="143"/>
      <c r="O15" s="144">
        <f t="shared" si="9"/>
        <v>0</v>
      </c>
      <c r="P15" s="128" t="str">
        <f t="shared" si="4"/>
        <v xml:space="preserve"> / </v>
      </c>
      <c r="Q15" s="128" t="str">
        <f t="shared" si="5"/>
        <v xml:space="preserve"> / </v>
      </c>
    </row>
    <row r="16" spans="1:19">
      <c r="A16" s="145" t="s">
        <v>130</v>
      </c>
      <c r="B16" s="35"/>
      <c r="C16" s="36">
        <f t="shared" si="6"/>
        <v>0</v>
      </c>
      <c r="D16" s="37"/>
      <c r="E16" s="35"/>
      <c r="F16" s="36">
        <f t="shared" si="7"/>
        <v>0</v>
      </c>
      <c r="G16" s="37"/>
      <c r="H16" s="140"/>
      <c r="I16" s="141">
        <f t="shared" si="0"/>
        <v>0</v>
      </c>
      <c r="J16" s="141">
        <f t="shared" si="1"/>
        <v>0</v>
      </c>
      <c r="K16" s="141">
        <f t="shared" si="8"/>
        <v>0</v>
      </c>
      <c r="L16" s="142" t="e">
        <f t="shared" si="2"/>
        <v>#DIV/0!</v>
      </c>
      <c r="M16" s="142" t="e">
        <f t="shared" si="3"/>
        <v>#DIV/0!</v>
      </c>
      <c r="N16" s="143"/>
      <c r="O16" s="144">
        <f t="shared" si="9"/>
        <v>0</v>
      </c>
      <c r="P16" s="128" t="str">
        <f t="shared" si="4"/>
        <v xml:space="preserve"> / </v>
      </c>
      <c r="Q16" s="128" t="str">
        <f t="shared" si="5"/>
        <v xml:space="preserve"> / </v>
      </c>
    </row>
    <row r="17" spans="1:19">
      <c r="A17" s="139" t="s">
        <v>131</v>
      </c>
      <c r="B17" s="35"/>
      <c r="C17" s="36">
        <f t="shared" si="6"/>
        <v>0</v>
      </c>
      <c r="D17" s="37"/>
      <c r="E17" s="35"/>
      <c r="F17" s="36">
        <f t="shared" si="7"/>
        <v>0</v>
      </c>
      <c r="G17" s="37"/>
      <c r="H17" s="140"/>
      <c r="I17" s="141">
        <f t="shared" si="0"/>
        <v>0</v>
      </c>
      <c r="J17" s="141">
        <f t="shared" si="1"/>
        <v>0</v>
      </c>
      <c r="K17" s="141">
        <f t="shared" si="8"/>
        <v>0</v>
      </c>
      <c r="L17" s="142" t="e">
        <f t="shared" si="2"/>
        <v>#DIV/0!</v>
      </c>
      <c r="M17" s="142" t="e">
        <f t="shared" si="3"/>
        <v>#DIV/0!</v>
      </c>
      <c r="N17" s="143"/>
      <c r="O17" s="144">
        <f t="shared" si="9"/>
        <v>0</v>
      </c>
      <c r="P17" s="128" t="str">
        <f t="shared" si="4"/>
        <v xml:space="preserve"> / </v>
      </c>
      <c r="Q17" s="128" t="str">
        <f t="shared" si="5"/>
        <v xml:space="preserve"> / </v>
      </c>
    </row>
    <row r="18" spans="1:19">
      <c r="A18" s="145" t="s">
        <v>132</v>
      </c>
      <c r="B18" s="35"/>
      <c r="C18" s="36">
        <f t="shared" si="6"/>
        <v>0</v>
      </c>
      <c r="D18" s="37"/>
      <c r="E18" s="35"/>
      <c r="F18" s="36">
        <f t="shared" si="7"/>
        <v>0</v>
      </c>
      <c r="G18" s="37"/>
      <c r="H18" s="140"/>
      <c r="I18" s="141">
        <f t="shared" si="0"/>
        <v>0</v>
      </c>
      <c r="J18" s="141">
        <f t="shared" si="1"/>
        <v>0</v>
      </c>
      <c r="K18" s="141">
        <f t="shared" si="8"/>
        <v>0</v>
      </c>
      <c r="L18" s="142" t="e">
        <f t="shared" si="2"/>
        <v>#DIV/0!</v>
      </c>
      <c r="M18" s="142" t="e">
        <f t="shared" si="3"/>
        <v>#DIV/0!</v>
      </c>
      <c r="N18" s="143"/>
      <c r="O18" s="144">
        <f t="shared" si="9"/>
        <v>0</v>
      </c>
      <c r="P18" s="128" t="str">
        <f t="shared" si="4"/>
        <v xml:space="preserve"> / </v>
      </c>
      <c r="Q18" s="128" t="str">
        <f t="shared" si="5"/>
        <v xml:space="preserve"> / </v>
      </c>
    </row>
    <row r="19" spans="1:19">
      <c r="A19" s="139" t="s">
        <v>133</v>
      </c>
      <c r="B19" s="35"/>
      <c r="C19" s="36">
        <f t="shared" si="6"/>
        <v>0</v>
      </c>
      <c r="D19" s="37"/>
      <c r="E19" s="35"/>
      <c r="F19" s="36">
        <f t="shared" si="7"/>
        <v>0</v>
      </c>
      <c r="G19" s="37"/>
      <c r="H19" s="140"/>
      <c r="I19" s="141">
        <f t="shared" si="0"/>
        <v>0</v>
      </c>
      <c r="J19" s="141">
        <f t="shared" si="1"/>
        <v>0</v>
      </c>
      <c r="K19" s="141">
        <f t="shared" si="8"/>
        <v>0</v>
      </c>
      <c r="L19" s="142" t="e">
        <f t="shared" si="2"/>
        <v>#DIV/0!</v>
      </c>
      <c r="M19" s="142" t="e">
        <f t="shared" si="3"/>
        <v>#DIV/0!</v>
      </c>
      <c r="N19" s="143"/>
      <c r="O19" s="144">
        <f t="shared" si="9"/>
        <v>0</v>
      </c>
      <c r="P19" s="128" t="str">
        <f t="shared" si="4"/>
        <v xml:space="preserve"> / </v>
      </c>
      <c r="Q19" s="128" t="str">
        <f t="shared" si="5"/>
        <v xml:space="preserve"> / </v>
      </c>
      <c r="R19" s="19"/>
    </row>
    <row r="20" spans="1:19">
      <c r="A20" s="145" t="s">
        <v>134</v>
      </c>
      <c r="B20" s="35"/>
      <c r="C20" s="36">
        <f t="shared" si="6"/>
        <v>0</v>
      </c>
      <c r="D20" s="37"/>
      <c r="E20" s="35"/>
      <c r="F20" s="36">
        <f t="shared" si="7"/>
        <v>0</v>
      </c>
      <c r="G20" s="37"/>
      <c r="H20" s="140"/>
      <c r="I20" s="141">
        <f t="shared" si="0"/>
        <v>0</v>
      </c>
      <c r="J20" s="141">
        <f t="shared" si="1"/>
        <v>0</v>
      </c>
      <c r="K20" s="141">
        <f t="shared" si="8"/>
        <v>0</v>
      </c>
      <c r="L20" s="142" t="e">
        <f t="shared" si="2"/>
        <v>#DIV/0!</v>
      </c>
      <c r="M20" s="142" t="e">
        <f t="shared" si="3"/>
        <v>#DIV/0!</v>
      </c>
      <c r="N20" s="143"/>
      <c r="O20" s="144">
        <f t="shared" si="9"/>
        <v>0</v>
      </c>
      <c r="P20" s="128" t="str">
        <f t="shared" si="4"/>
        <v xml:space="preserve"> / </v>
      </c>
      <c r="Q20" s="128" t="str">
        <f t="shared" si="5"/>
        <v xml:space="preserve"> / </v>
      </c>
      <c r="R20" s="19"/>
    </row>
    <row r="21" spans="1:19">
      <c r="A21" s="139" t="s">
        <v>135</v>
      </c>
      <c r="B21" s="35"/>
      <c r="C21" s="36">
        <f t="shared" si="6"/>
        <v>0</v>
      </c>
      <c r="D21" s="37"/>
      <c r="E21" s="35"/>
      <c r="F21" s="36">
        <f t="shared" si="7"/>
        <v>0</v>
      </c>
      <c r="G21" s="37"/>
      <c r="H21" s="140"/>
      <c r="I21" s="141">
        <f t="shared" si="0"/>
        <v>0</v>
      </c>
      <c r="J21" s="141">
        <f t="shared" si="1"/>
        <v>0</v>
      </c>
      <c r="K21" s="141">
        <f t="shared" si="8"/>
        <v>0</v>
      </c>
      <c r="L21" s="142" t="e">
        <f t="shared" si="2"/>
        <v>#DIV/0!</v>
      </c>
      <c r="M21" s="142" t="e">
        <f t="shared" si="3"/>
        <v>#DIV/0!</v>
      </c>
      <c r="N21" s="143"/>
      <c r="O21" s="144">
        <f t="shared" si="9"/>
        <v>0</v>
      </c>
      <c r="P21" s="128" t="str">
        <f t="shared" si="4"/>
        <v xml:space="preserve"> / </v>
      </c>
      <c r="Q21" s="128" t="str">
        <f t="shared" si="5"/>
        <v xml:space="preserve"> / </v>
      </c>
      <c r="R21" s="19"/>
    </row>
    <row r="22" spans="1:19">
      <c r="A22" s="145" t="s">
        <v>136</v>
      </c>
      <c r="B22" s="35"/>
      <c r="C22" s="36">
        <f t="shared" si="6"/>
        <v>0</v>
      </c>
      <c r="D22" s="37"/>
      <c r="E22" s="35"/>
      <c r="F22" s="36">
        <f t="shared" si="7"/>
        <v>0</v>
      </c>
      <c r="G22" s="37"/>
      <c r="H22" s="140"/>
      <c r="I22" s="141">
        <f t="shared" si="0"/>
        <v>0</v>
      </c>
      <c r="J22" s="141">
        <f t="shared" si="1"/>
        <v>0</v>
      </c>
      <c r="K22" s="141">
        <f t="shared" si="8"/>
        <v>0</v>
      </c>
      <c r="L22" s="142" t="e">
        <f t="shared" si="2"/>
        <v>#DIV/0!</v>
      </c>
      <c r="M22" s="142" t="e">
        <f t="shared" si="3"/>
        <v>#DIV/0!</v>
      </c>
      <c r="N22" s="143"/>
      <c r="O22" s="144">
        <f t="shared" si="9"/>
        <v>0</v>
      </c>
      <c r="P22" s="128" t="str">
        <f t="shared" si="4"/>
        <v xml:space="preserve"> / </v>
      </c>
      <c r="Q22" s="128" t="str">
        <f t="shared" si="5"/>
        <v xml:space="preserve"> / </v>
      </c>
    </row>
    <row r="23" spans="1:19">
      <c r="A23" s="146">
        <f>COUNT(D5:D22)</f>
        <v>0</v>
      </c>
      <c r="B23" s="147">
        <f>SUM(B5:B22)</f>
        <v>0</v>
      </c>
      <c r="C23" s="148">
        <v>23009</v>
      </c>
      <c r="D23" s="147">
        <f>SUM(D5:D22)</f>
        <v>0</v>
      </c>
      <c r="E23" s="147">
        <f>SUM(E5:E22)</f>
        <v>0</v>
      </c>
      <c r="F23" s="148">
        <v>28669.98</v>
      </c>
      <c r="G23" s="147">
        <f>SUM(G5:G22)</f>
        <v>0</v>
      </c>
      <c r="H23" s="149" t="e">
        <f>K23/(D23+G23)</f>
        <v>#DIV/0!</v>
      </c>
      <c r="I23" s="150">
        <f>SUM(I5:I22)</f>
        <v>0</v>
      </c>
      <c r="J23" s="150">
        <f>SUM(J5:J22)</f>
        <v>0</v>
      </c>
      <c r="K23" s="150">
        <f>SUM(K5:K22)</f>
        <v>0</v>
      </c>
      <c r="L23" s="151" t="e">
        <f t="shared" si="2"/>
        <v>#DIV/0!</v>
      </c>
      <c r="M23" s="151" t="e">
        <f t="shared" si="3"/>
        <v>#DIV/0!</v>
      </c>
      <c r="N23" s="152" t="e">
        <f>O23/(D23+G23)</f>
        <v>#DIV/0!</v>
      </c>
      <c r="O23" s="153">
        <f>SUM(O5:O22)</f>
        <v>0</v>
      </c>
      <c r="P23" s="154" t="str">
        <f t="shared" si="4"/>
        <v>0 / 0</v>
      </c>
      <c r="Q23" s="154" t="str">
        <f t="shared" si="5"/>
        <v>0 / 0</v>
      </c>
    </row>
    <row r="24" spans="1:19" ht="15" thickBot="1">
      <c r="B24" s="1"/>
      <c r="C24" s="1"/>
      <c r="E24" s="155"/>
      <c r="F24" s="14"/>
      <c r="S24" s="123"/>
    </row>
    <row r="25" spans="1:19" ht="15" thickBot="1">
      <c r="B25" s="156" t="s">
        <v>137</v>
      </c>
      <c r="C25" s="157"/>
      <c r="D25" s="559" t="s">
        <v>138</v>
      </c>
      <c r="E25" s="560"/>
      <c r="F25" s="561"/>
      <c r="S25" s="123"/>
    </row>
    <row r="26" spans="1:19" ht="26.5" thickBot="1">
      <c r="A26" s="158" t="e">
        <f>I66</f>
        <v>#DIV/0!</v>
      </c>
      <c r="B26" s="127" t="s">
        <v>139</v>
      </c>
      <c r="C26" s="19"/>
      <c r="D26" s="159" t="s">
        <v>140</v>
      </c>
      <c r="E26" s="160" t="s">
        <v>141</v>
      </c>
      <c r="F26" s="159" t="s">
        <v>142</v>
      </c>
      <c r="S26" s="123"/>
    </row>
    <row r="27" spans="1:19" ht="15" thickBot="1">
      <c r="A27" s="161" t="e">
        <f>E66</f>
        <v>#DIV/0!</v>
      </c>
      <c r="B27" s="162" t="s">
        <v>143</v>
      </c>
      <c r="C27" s="19"/>
      <c r="D27" s="163"/>
      <c r="E27" s="164"/>
      <c r="F27" s="165"/>
      <c r="G27" s="19"/>
      <c r="S27" s="123"/>
    </row>
    <row r="28" spans="1:19" ht="14.5" hidden="1">
      <c r="A28" s="166"/>
      <c r="B28" s="167"/>
      <c r="C28" s="1"/>
      <c r="S28" s="123"/>
    </row>
    <row r="29" spans="1:19" ht="15" hidden="1" thickBot="1">
      <c r="A29" s="166"/>
      <c r="B29" s="168"/>
      <c r="C29" s="169"/>
      <c r="D29" s="170">
        <f>C25*D27</f>
        <v>0</v>
      </c>
      <c r="E29" s="171">
        <f>C25*E27</f>
        <v>0</v>
      </c>
      <c r="F29" s="172">
        <f>C25*F27</f>
        <v>0</v>
      </c>
      <c r="S29" s="123"/>
    </row>
    <row r="30" spans="1:19" ht="14.5" hidden="1">
      <c r="A30" s="166"/>
      <c r="B30" s="167"/>
      <c r="C30" s="1"/>
      <c r="S30" s="123"/>
    </row>
    <row r="31" spans="1:19" ht="15" hidden="1" thickBot="1">
      <c r="A31" s="166"/>
      <c r="B31" s="173"/>
      <c r="C31" s="174" t="s">
        <v>144</v>
      </c>
      <c r="D31" s="175">
        <f>C25-D29</f>
        <v>0</v>
      </c>
      <c r="E31" s="176">
        <f>C25-F29</f>
        <v>0</v>
      </c>
      <c r="F31" s="177">
        <f>C25-E29</f>
        <v>0</v>
      </c>
      <c r="S31" s="123"/>
    </row>
    <row r="32" spans="1:19" ht="15" hidden="1" thickBot="1">
      <c r="A32" s="166"/>
      <c r="B32" s="178"/>
      <c r="C32" s="179" t="s">
        <v>145</v>
      </c>
      <c r="D32" s="180" t="e">
        <f>1/D31</f>
        <v>#DIV/0!</v>
      </c>
      <c r="E32" s="181" t="e">
        <f>1/F31</f>
        <v>#DIV/0!</v>
      </c>
      <c r="F32" s="182" t="e">
        <f>1/E31</f>
        <v>#DIV/0!</v>
      </c>
      <c r="S32" s="123"/>
    </row>
    <row r="33" spans="1:19" ht="14.5" hidden="1">
      <c r="A33" s="166"/>
      <c r="B33" s="167"/>
      <c r="C33" s="19"/>
      <c r="D33" s="19"/>
      <c r="E33" s="19"/>
      <c r="F33" s="19"/>
      <c r="S33" s="123"/>
    </row>
    <row r="34" spans="1:19" ht="14.5" hidden="1">
      <c r="A34" s="166"/>
      <c r="B34" s="183" t="s">
        <v>146</v>
      </c>
      <c r="C34" s="184"/>
      <c r="D34" s="184"/>
      <c r="E34" s="185">
        <f>ROUND(D27,2)</f>
        <v>0</v>
      </c>
      <c r="F34" s="186">
        <f>ROUND(D31,4)</f>
        <v>0</v>
      </c>
      <c r="G34" s="187" t="e">
        <f>ROUND(D32,0)</f>
        <v>#DIV/0!</v>
      </c>
      <c r="S34" s="123"/>
    </row>
    <row r="35" spans="1:19" ht="14.5" hidden="1">
      <c r="A35" s="166"/>
      <c r="B35" s="188" t="s">
        <v>147</v>
      </c>
      <c r="C35" s="189">
        <f>ROUND(D29,4)</f>
        <v>0</v>
      </c>
      <c r="D35" s="190">
        <f>ROUND(C25,4)</f>
        <v>0</v>
      </c>
      <c r="E35" s="191">
        <f>ROUND(E27,2)</f>
        <v>0</v>
      </c>
      <c r="F35" s="192">
        <f>ROUND(E31,4)</f>
        <v>0</v>
      </c>
      <c r="G35" s="193" t="e">
        <f>ROUND(E32,0)</f>
        <v>#DIV/0!</v>
      </c>
      <c r="S35" s="123"/>
    </row>
    <row r="36" spans="1:19" ht="14.5" hidden="1">
      <c r="A36" s="166"/>
      <c r="B36" s="188" t="s">
        <v>148</v>
      </c>
      <c r="C36" s="194"/>
      <c r="D36" s="194"/>
      <c r="E36" s="191">
        <f>ROUND(F27,2)</f>
        <v>0</v>
      </c>
      <c r="F36" s="192">
        <f>ROUND(F31,4)</f>
        <v>0</v>
      </c>
      <c r="G36" s="193" t="e">
        <f>ROUND(F32,0)</f>
        <v>#DIV/0!</v>
      </c>
      <c r="S36" s="123"/>
    </row>
    <row r="37" spans="1:19" ht="14.5" hidden="1">
      <c r="A37" s="166"/>
      <c r="B37" s="188" t="s">
        <v>149</v>
      </c>
      <c r="C37" s="195" t="s">
        <v>150</v>
      </c>
      <c r="D37" s="195" t="s">
        <v>151</v>
      </c>
      <c r="E37" s="196" t="s">
        <v>152</v>
      </c>
      <c r="F37" s="196" t="s">
        <v>153</v>
      </c>
      <c r="G37" s="195" t="s">
        <v>145</v>
      </c>
      <c r="S37" s="123"/>
    </row>
    <row r="38" spans="1:19" ht="14.5" hidden="1">
      <c r="A38" s="166"/>
      <c r="B38" s="197" t="s">
        <v>154</v>
      </c>
      <c r="C38" s="195" t="str">
        <f>CONCATENATE(C35*100,B37)</f>
        <v>0%</v>
      </c>
      <c r="D38" s="195" t="str">
        <f>CONCATENATE(D35*100,B37)</f>
        <v>0%</v>
      </c>
      <c r="E38" s="195" t="str">
        <f>CONCATENATE(E34," ",B34,E35,B35,E36,B36)</f>
        <v>0 (0-0)</v>
      </c>
      <c r="F38" s="195" t="str">
        <f>CONCATENATE(F34*100,B37," ",B34,F35*100,B37," ",B38," ",F36*100,B37,B36)</f>
        <v>0% (0% a 0%)</v>
      </c>
      <c r="G38" s="195" t="e">
        <f>CONCATENATE(G34," ",B34,G35," ",B38," ",G36,B36)</f>
        <v>#DIV/0!</v>
      </c>
      <c r="S38" s="123"/>
    </row>
    <row r="39" spans="1:19" ht="14.5" hidden="1">
      <c r="A39" s="198"/>
      <c r="B39" s="167"/>
      <c r="D39" s="117"/>
      <c r="E39" s="117"/>
      <c r="F39" s="117"/>
      <c r="G39" s="117"/>
      <c r="S39" s="123"/>
    </row>
    <row r="40" spans="1:19" ht="15" thickBot="1">
      <c r="A40" s="158" t="e">
        <f>A26*A27</f>
        <v>#DIV/0!</v>
      </c>
      <c r="B40" s="127" t="s">
        <v>155</v>
      </c>
      <c r="C40" s="1"/>
      <c r="S40" s="123"/>
    </row>
    <row r="41" spans="1:19" ht="15" thickBot="1">
      <c r="A41" s="199"/>
      <c r="B41" s="1"/>
      <c r="C41" s="200" t="s">
        <v>156</v>
      </c>
      <c r="D41" s="201" t="s">
        <v>151</v>
      </c>
      <c r="E41" s="201" t="s">
        <v>152</v>
      </c>
      <c r="F41" s="201" t="s">
        <v>144</v>
      </c>
      <c r="G41" s="202" t="s">
        <v>145</v>
      </c>
      <c r="S41" s="123"/>
    </row>
    <row r="42" spans="1:19" ht="15" thickBot="1">
      <c r="A42" s="203"/>
      <c r="B42" s="204"/>
      <c r="C42" s="205" t="str">
        <f>C38</f>
        <v>0%</v>
      </c>
      <c r="D42" s="206" t="str">
        <f>D38</f>
        <v>0%</v>
      </c>
      <c r="E42" s="206" t="str">
        <f>E38</f>
        <v>0 (0-0)</v>
      </c>
      <c r="F42" s="206" t="str">
        <f>F38</f>
        <v>0% (0% a 0%)</v>
      </c>
      <c r="G42" s="207" t="e">
        <f>G38</f>
        <v>#DIV/0!</v>
      </c>
      <c r="S42" s="123"/>
    </row>
    <row r="43" spans="1:19" ht="14.5">
      <c r="B43" s="1"/>
      <c r="C43" s="1"/>
      <c r="E43" s="155"/>
      <c r="F43" s="14"/>
      <c r="S43" s="123"/>
    </row>
    <row r="44" spans="1:19" ht="15" thickBot="1">
      <c r="D44" s="155"/>
      <c r="E44" s="155"/>
      <c r="S44" s="123"/>
    </row>
    <row r="45" spans="1:19" ht="22.5" customHeight="1" thickBot="1">
      <c r="A45" s="208" t="s">
        <v>157</v>
      </c>
      <c r="B45" s="209" t="str">
        <f>B2</f>
        <v>Mortalidad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1"/>
      <c r="S45" s="123"/>
    </row>
    <row r="46" spans="1:19" ht="36" customHeight="1" thickBot="1">
      <c r="A46" s="574" t="s">
        <v>158</v>
      </c>
      <c r="B46" s="570" t="s">
        <v>159</v>
      </c>
      <c r="C46" s="576" t="s">
        <v>160</v>
      </c>
      <c r="D46" s="574" t="s">
        <v>161</v>
      </c>
      <c r="E46" s="570" t="s">
        <v>162</v>
      </c>
      <c r="F46" s="570" t="s">
        <v>163</v>
      </c>
      <c r="G46" s="570" t="s">
        <v>164</v>
      </c>
      <c r="H46" s="570" t="s">
        <v>165</v>
      </c>
      <c r="I46" s="570" t="s">
        <v>166</v>
      </c>
      <c r="J46" s="570" t="s">
        <v>167</v>
      </c>
      <c r="K46" s="572" t="s">
        <v>168</v>
      </c>
      <c r="L46" s="562" t="s">
        <v>169</v>
      </c>
      <c r="M46" s="563"/>
      <c r="N46" s="563"/>
      <c r="O46" s="564"/>
      <c r="S46" s="123"/>
    </row>
    <row r="47" spans="1:19" ht="43.5" customHeight="1" thickBot="1">
      <c r="A47" s="575"/>
      <c r="B47" s="571"/>
      <c r="C47" s="577"/>
      <c r="D47" s="575"/>
      <c r="E47" s="571"/>
      <c r="F47" s="571"/>
      <c r="G47" s="571"/>
      <c r="H47" s="571"/>
      <c r="I47" s="571"/>
      <c r="J47" s="571"/>
      <c r="K47" s="573"/>
      <c r="L47" s="212" t="s">
        <v>170</v>
      </c>
      <c r="M47" s="213" t="s">
        <v>144</v>
      </c>
      <c r="N47" s="214" t="s">
        <v>145</v>
      </c>
      <c r="O47" s="215" t="s">
        <v>171</v>
      </c>
      <c r="S47" s="123"/>
    </row>
    <row r="48" spans="1:19" ht="15" customHeight="1">
      <c r="A48" s="216"/>
      <c r="B48" s="217" t="str">
        <f>A5</f>
        <v>ECA-1</v>
      </c>
      <c r="C48" s="218" t="s">
        <v>172</v>
      </c>
      <c r="D48" s="219"/>
      <c r="E48" s="220">
        <f t="shared" ref="E48:E66" si="10">H5</f>
        <v>0</v>
      </c>
      <c r="F48" s="221" t="str">
        <f t="shared" ref="F48:F66" si="11">P5</f>
        <v xml:space="preserve"> / </v>
      </c>
      <c r="G48" s="222" t="e">
        <f t="shared" ref="G48:G66" si="12">L5</f>
        <v>#DIV/0!</v>
      </c>
      <c r="H48" s="221" t="str">
        <f t="shared" ref="H48:H66" si="13">Q5</f>
        <v xml:space="preserve"> / </v>
      </c>
      <c r="I48" s="223" t="e">
        <f t="shared" ref="I48:J66" si="14">M5</f>
        <v>#DIV/0!</v>
      </c>
      <c r="J48" s="224">
        <f t="shared" si="14"/>
        <v>0</v>
      </c>
      <c r="K48" s="225"/>
      <c r="L48" s="226"/>
      <c r="M48" s="227"/>
      <c r="N48" s="228"/>
      <c r="O48" s="23"/>
      <c r="Q48" s="32"/>
      <c r="R48" s="229">
        <f>Q48*K48</f>
        <v>0</v>
      </c>
      <c r="S48" s="123"/>
    </row>
    <row r="49" spans="1:19" ht="15" customHeight="1">
      <c r="A49" s="230"/>
      <c r="B49" s="217" t="str">
        <f t="shared" ref="B49:B65" si="15">A6</f>
        <v>ECA-2</v>
      </c>
      <c r="C49" s="218" t="s">
        <v>172</v>
      </c>
      <c r="D49" s="219"/>
      <c r="E49" s="220">
        <f t="shared" si="10"/>
        <v>0</v>
      </c>
      <c r="F49" s="221" t="str">
        <f t="shared" si="11"/>
        <v xml:space="preserve"> / </v>
      </c>
      <c r="G49" s="222" t="e">
        <f t="shared" si="12"/>
        <v>#DIV/0!</v>
      </c>
      <c r="H49" s="221" t="str">
        <f t="shared" si="13"/>
        <v xml:space="preserve"> / </v>
      </c>
      <c r="I49" s="222" t="e">
        <f t="shared" si="14"/>
        <v>#DIV/0!</v>
      </c>
      <c r="J49" s="224">
        <f t="shared" si="14"/>
        <v>0</v>
      </c>
      <c r="K49" s="225"/>
      <c r="L49" s="226"/>
      <c r="M49" s="227"/>
      <c r="N49" s="227"/>
      <c r="O49" s="231"/>
      <c r="Q49" s="32"/>
      <c r="R49" s="229">
        <f t="shared" ref="R49:R65" si="16">Q49*K49</f>
        <v>0</v>
      </c>
      <c r="S49" s="123"/>
    </row>
    <row r="50" spans="1:19" ht="15" customHeight="1">
      <c r="A50" s="230"/>
      <c r="B50" s="217" t="str">
        <f t="shared" si="15"/>
        <v>ECA-3</v>
      </c>
      <c r="C50" s="218" t="s">
        <v>172</v>
      </c>
      <c r="D50" s="219"/>
      <c r="E50" s="220">
        <f t="shared" si="10"/>
        <v>0</v>
      </c>
      <c r="F50" s="221" t="str">
        <f t="shared" si="11"/>
        <v xml:space="preserve"> / </v>
      </c>
      <c r="G50" s="222" t="e">
        <f t="shared" si="12"/>
        <v>#DIV/0!</v>
      </c>
      <c r="H50" s="221" t="str">
        <f t="shared" si="13"/>
        <v xml:space="preserve"> / </v>
      </c>
      <c r="I50" s="222" t="e">
        <f t="shared" si="14"/>
        <v>#DIV/0!</v>
      </c>
      <c r="J50" s="224">
        <f t="shared" si="14"/>
        <v>0</v>
      </c>
      <c r="K50" s="225"/>
      <c r="L50" s="226"/>
      <c r="M50" s="227"/>
      <c r="N50" s="227"/>
      <c r="O50" s="231"/>
      <c r="Q50" s="32"/>
      <c r="R50" s="229">
        <f t="shared" si="16"/>
        <v>0</v>
      </c>
      <c r="S50" s="123"/>
    </row>
    <row r="51" spans="1:19" ht="15" customHeight="1">
      <c r="A51" s="230"/>
      <c r="B51" s="217" t="str">
        <f t="shared" si="15"/>
        <v>ECA-4</v>
      </c>
      <c r="C51" s="218" t="s">
        <v>172</v>
      </c>
      <c r="D51" s="219"/>
      <c r="E51" s="220">
        <f t="shared" si="10"/>
        <v>0</v>
      </c>
      <c r="F51" s="221" t="str">
        <f t="shared" si="11"/>
        <v xml:space="preserve"> / </v>
      </c>
      <c r="G51" s="222" t="e">
        <f t="shared" si="12"/>
        <v>#DIV/0!</v>
      </c>
      <c r="H51" s="221" t="str">
        <f t="shared" si="13"/>
        <v xml:space="preserve"> / </v>
      </c>
      <c r="I51" s="222" t="e">
        <f t="shared" si="14"/>
        <v>#DIV/0!</v>
      </c>
      <c r="J51" s="224">
        <f t="shared" si="14"/>
        <v>0</v>
      </c>
      <c r="K51" s="225"/>
      <c r="L51" s="226"/>
      <c r="M51" s="227"/>
      <c r="N51" s="227"/>
      <c r="O51" s="231"/>
      <c r="Q51" s="32"/>
      <c r="R51" s="229">
        <f t="shared" si="16"/>
        <v>0</v>
      </c>
      <c r="S51" s="123"/>
    </row>
    <row r="52" spans="1:19" ht="15" customHeight="1">
      <c r="A52" s="230"/>
      <c r="B52" s="217" t="str">
        <f t="shared" si="15"/>
        <v>ECA-5</v>
      </c>
      <c r="C52" s="218" t="s">
        <v>172</v>
      </c>
      <c r="D52" s="219"/>
      <c r="E52" s="220">
        <f t="shared" si="10"/>
        <v>0</v>
      </c>
      <c r="F52" s="221" t="str">
        <f t="shared" si="11"/>
        <v xml:space="preserve"> / </v>
      </c>
      <c r="G52" s="222" t="e">
        <f t="shared" si="12"/>
        <v>#DIV/0!</v>
      </c>
      <c r="H52" s="221" t="str">
        <f t="shared" si="13"/>
        <v xml:space="preserve"> / </v>
      </c>
      <c r="I52" s="222" t="e">
        <f t="shared" si="14"/>
        <v>#DIV/0!</v>
      </c>
      <c r="J52" s="224">
        <f t="shared" si="14"/>
        <v>0</v>
      </c>
      <c r="K52" s="225"/>
      <c r="L52" s="226"/>
      <c r="M52" s="227"/>
      <c r="N52" s="227"/>
      <c r="O52" s="231"/>
      <c r="Q52" s="32"/>
      <c r="R52" s="229">
        <f t="shared" si="16"/>
        <v>0</v>
      </c>
      <c r="S52" s="123"/>
    </row>
    <row r="53" spans="1:19" ht="15" customHeight="1">
      <c r="A53" s="230"/>
      <c r="B53" s="217" t="str">
        <f t="shared" si="15"/>
        <v>ECA-6</v>
      </c>
      <c r="C53" s="218" t="s">
        <v>172</v>
      </c>
      <c r="D53" s="219"/>
      <c r="E53" s="220">
        <f t="shared" si="10"/>
        <v>0</v>
      </c>
      <c r="F53" s="221" t="str">
        <f t="shared" si="11"/>
        <v xml:space="preserve"> / </v>
      </c>
      <c r="G53" s="222" t="e">
        <f t="shared" si="12"/>
        <v>#DIV/0!</v>
      </c>
      <c r="H53" s="221" t="str">
        <f t="shared" si="13"/>
        <v xml:space="preserve"> / </v>
      </c>
      <c r="I53" s="222" t="e">
        <f t="shared" si="14"/>
        <v>#DIV/0!</v>
      </c>
      <c r="J53" s="224">
        <f t="shared" si="14"/>
        <v>0</v>
      </c>
      <c r="K53" s="225"/>
      <c r="L53" s="226"/>
      <c r="M53" s="227"/>
      <c r="N53" s="227"/>
      <c r="O53" s="23"/>
      <c r="Q53" s="32"/>
      <c r="R53" s="229">
        <f t="shared" si="16"/>
        <v>0</v>
      </c>
      <c r="S53" s="123"/>
    </row>
    <row r="54" spans="1:19" ht="15" customHeight="1">
      <c r="A54" s="230"/>
      <c r="B54" s="217" t="str">
        <f t="shared" si="15"/>
        <v>ECA-7</v>
      </c>
      <c r="C54" s="218" t="s">
        <v>172</v>
      </c>
      <c r="D54" s="219"/>
      <c r="E54" s="220">
        <f t="shared" si="10"/>
        <v>0</v>
      </c>
      <c r="F54" s="221" t="str">
        <f t="shared" si="11"/>
        <v xml:space="preserve"> / </v>
      </c>
      <c r="G54" s="222" t="e">
        <f t="shared" si="12"/>
        <v>#DIV/0!</v>
      </c>
      <c r="H54" s="221" t="str">
        <f t="shared" si="13"/>
        <v xml:space="preserve"> / </v>
      </c>
      <c r="I54" s="222" t="e">
        <f t="shared" si="14"/>
        <v>#DIV/0!</v>
      </c>
      <c r="J54" s="224">
        <f t="shared" si="14"/>
        <v>0</v>
      </c>
      <c r="K54" s="225"/>
      <c r="L54" s="226"/>
      <c r="M54" s="227"/>
      <c r="N54" s="227"/>
      <c r="O54" s="23"/>
      <c r="Q54" s="32"/>
      <c r="R54" s="229">
        <f t="shared" si="16"/>
        <v>0</v>
      </c>
      <c r="S54" s="123"/>
    </row>
    <row r="55" spans="1:19" ht="15" customHeight="1">
      <c r="A55" s="230"/>
      <c r="B55" s="217" t="str">
        <f t="shared" si="15"/>
        <v>ECA-8</v>
      </c>
      <c r="C55" s="218" t="s">
        <v>172</v>
      </c>
      <c r="D55" s="219"/>
      <c r="E55" s="220">
        <f t="shared" si="10"/>
        <v>0</v>
      </c>
      <c r="F55" s="221" t="str">
        <f t="shared" si="11"/>
        <v xml:space="preserve"> / </v>
      </c>
      <c r="G55" s="222" t="e">
        <f t="shared" si="12"/>
        <v>#DIV/0!</v>
      </c>
      <c r="H55" s="221" t="str">
        <f t="shared" si="13"/>
        <v xml:space="preserve"> / </v>
      </c>
      <c r="I55" s="222" t="e">
        <f t="shared" si="14"/>
        <v>#DIV/0!</v>
      </c>
      <c r="J55" s="224">
        <f t="shared" si="14"/>
        <v>0</v>
      </c>
      <c r="K55" s="225"/>
      <c r="L55" s="226"/>
      <c r="M55" s="227"/>
      <c r="N55" s="228"/>
      <c r="O55" s="23"/>
      <c r="Q55" s="32"/>
      <c r="R55" s="229">
        <f t="shared" si="16"/>
        <v>0</v>
      </c>
      <c r="S55" s="123"/>
    </row>
    <row r="56" spans="1:19" ht="15" customHeight="1">
      <c r="A56" s="230"/>
      <c r="B56" s="217" t="str">
        <f t="shared" si="15"/>
        <v>ECA-9</v>
      </c>
      <c r="C56" s="218" t="s">
        <v>172</v>
      </c>
      <c r="D56" s="219"/>
      <c r="E56" s="220">
        <f t="shared" si="10"/>
        <v>0</v>
      </c>
      <c r="F56" s="221" t="str">
        <f t="shared" si="11"/>
        <v xml:space="preserve"> / </v>
      </c>
      <c r="G56" s="222" t="e">
        <f t="shared" si="12"/>
        <v>#DIV/0!</v>
      </c>
      <c r="H56" s="221" t="str">
        <f t="shared" si="13"/>
        <v xml:space="preserve"> / </v>
      </c>
      <c r="I56" s="222" t="e">
        <f t="shared" si="14"/>
        <v>#DIV/0!</v>
      </c>
      <c r="J56" s="224">
        <f t="shared" si="14"/>
        <v>0</v>
      </c>
      <c r="K56" s="225"/>
      <c r="L56" s="226"/>
      <c r="M56" s="227"/>
      <c r="N56" s="227"/>
      <c r="O56" s="29"/>
      <c r="Q56" s="32"/>
      <c r="R56" s="229">
        <f t="shared" si="16"/>
        <v>0</v>
      </c>
      <c r="S56" s="123"/>
    </row>
    <row r="57" spans="1:19" ht="15" customHeight="1">
      <c r="A57" s="230"/>
      <c r="B57" s="217" t="str">
        <f t="shared" si="15"/>
        <v>ECA-10</v>
      </c>
      <c r="C57" s="218" t="s">
        <v>172</v>
      </c>
      <c r="D57" s="219"/>
      <c r="E57" s="220">
        <f t="shared" si="10"/>
        <v>0</v>
      </c>
      <c r="F57" s="221" t="str">
        <f t="shared" si="11"/>
        <v xml:space="preserve"> / </v>
      </c>
      <c r="G57" s="222" t="e">
        <f t="shared" si="12"/>
        <v>#DIV/0!</v>
      </c>
      <c r="H57" s="221" t="str">
        <f t="shared" si="13"/>
        <v xml:space="preserve"> / </v>
      </c>
      <c r="I57" s="222" t="e">
        <f t="shared" si="14"/>
        <v>#DIV/0!</v>
      </c>
      <c r="J57" s="224">
        <f t="shared" si="14"/>
        <v>0</v>
      </c>
      <c r="K57" s="225"/>
      <c r="L57" s="226"/>
      <c r="M57" s="227"/>
      <c r="N57" s="227"/>
      <c r="O57" s="29"/>
      <c r="Q57" s="32"/>
      <c r="R57" s="229">
        <f t="shared" si="16"/>
        <v>0</v>
      </c>
      <c r="S57" s="123"/>
    </row>
    <row r="58" spans="1:19" ht="15" customHeight="1">
      <c r="A58" s="230"/>
      <c r="B58" s="217" t="str">
        <f t="shared" si="15"/>
        <v>ECA-11</v>
      </c>
      <c r="C58" s="218" t="s">
        <v>172</v>
      </c>
      <c r="D58" s="219"/>
      <c r="E58" s="220">
        <f t="shared" si="10"/>
        <v>0</v>
      </c>
      <c r="F58" s="221" t="str">
        <f t="shared" si="11"/>
        <v xml:space="preserve"> / </v>
      </c>
      <c r="G58" s="222" t="e">
        <f t="shared" si="12"/>
        <v>#DIV/0!</v>
      </c>
      <c r="H58" s="221" t="str">
        <f t="shared" si="13"/>
        <v xml:space="preserve"> / </v>
      </c>
      <c r="I58" s="222" t="e">
        <f t="shared" si="14"/>
        <v>#DIV/0!</v>
      </c>
      <c r="J58" s="224">
        <f t="shared" si="14"/>
        <v>0</v>
      </c>
      <c r="K58" s="225"/>
      <c r="L58" s="232"/>
      <c r="M58" s="233"/>
      <c r="N58" s="233"/>
      <c r="O58" s="29"/>
      <c r="Q58" s="32"/>
      <c r="R58" s="229">
        <f t="shared" si="16"/>
        <v>0</v>
      </c>
      <c r="S58" s="123"/>
    </row>
    <row r="59" spans="1:19" ht="15" customHeight="1">
      <c r="A59" s="230"/>
      <c r="B59" s="217" t="str">
        <f t="shared" si="15"/>
        <v>ECA-12</v>
      </c>
      <c r="C59" s="218" t="s">
        <v>172</v>
      </c>
      <c r="D59" s="219"/>
      <c r="E59" s="220">
        <f t="shared" si="10"/>
        <v>0</v>
      </c>
      <c r="F59" s="221" t="str">
        <f t="shared" si="11"/>
        <v xml:space="preserve"> / </v>
      </c>
      <c r="G59" s="222" t="e">
        <f t="shared" si="12"/>
        <v>#DIV/0!</v>
      </c>
      <c r="H59" s="221" t="str">
        <f t="shared" si="13"/>
        <v xml:space="preserve"> / </v>
      </c>
      <c r="I59" s="222" t="e">
        <f t="shared" si="14"/>
        <v>#DIV/0!</v>
      </c>
      <c r="J59" s="224">
        <f t="shared" si="14"/>
        <v>0</v>
      </c>
      <c r="K59" s="225"/>
      <c r="L59" s="232"/>
      <c r="M59" s="233"/>
      <c r="N59" s="233"/>
      <c r="O59" s="29"/>
      <c r="Q59" s="32"/>
      <c r="R59" s="229">
        <f t="shared" si="16"/>
        <v>0</v>
      </c>
      <c r="S59" s="123"/>
    </row>
    <row r="60" spans="1:19" ht="15" customHeight="1">
      <c r="A60" s="230"/>
      <c r="B60" s="217" t="str">
        <f t="shared" si="15"/>
        <v>ECA-13</v>
      </c>
      <c r="C60" s="218" t="s">
        <v>172</v>
      </c>
      <c r="D60" s="219"/>
      <c r="E60" s="220">
        <f t="shared" si="10"/>
        <v>0</v>
      </c>
      <c r="F60" s="221" t="str">
        <f t="shared" si="11"/>
        <v xml:space="preserve"> / </v>
      </c>
      <c r="G60" s="222" t="e">
        <f t="shared" si="12"/>
        <v>#DIV/0!</v>
      </c>
      <c r="H60" s="221" t="str">
        <f t="shared" si="13"/>
        <v xml:space="preserve"> / </v>
      </c>
      <c r="I60" s="222" t="e">
        <f t="shared" si="14"/>
        <v>#DIV/0!</v>
      </c>
      <c r="J60" s="224">
        <f t="shared" si="14"/>
        <v>0</v>
      </c>
      <c r="K60" s="225"/>
      <c r="L60" s="232"/>
      <c r="M60" s="233"/>
      <c r="N60" s="233"/>
      <c r="O60" s="29"/>
      <c r="Q60" s="32"/>
      <c r="R60" s="229">
        <f t="shared" si="16"/>
        <v>0</v>
      </c>
      <c r="S60" s="123"/>
    </row>
    <row r="61" spans="1:19" ht="15" customHeight="1">
      <c r="A61" s="230"/>
      <c r="B61" s="217" t="str">
        <f t="shared" si="15"/>
        <v>ECA-14</v>
      </c>
      <c r="C61" s="218" t="s">
        <v>172</v>
      </c>
      <c r="D61" s="219"/>
      <c r="E61" s="220">
        <f t="shared" si="10"/>
        <v>0</v>
      </c>
      <c r="F61" s="221" t="str">
        <f t="shared" si="11"/>
        <v xml:space="preserve"> / </v>
      </c>
      <c r="G61" s="222" t="e">
        <f t="shared" si="12"/>
        <v>#DIV/0!</v>
      </c>
      <c r="H61" s="221" t="str">
        <f t="shared" si="13"/>
        <v xml:space="preserve"> / </v>
      </c>
      <c r="I61" s="222" t="e">
        <f t="shared" si="14"/>
        <v>#DIV/0!</v>
      </c>
      <c r="J61" s="224">
        <f t="shared" si="14"/>
        <v>0</v>
      </c>
      <c r="K61" s="225"/>
      <c r="L61" s="232"/>
      <c r="M61" s="233"/>
      <c r="N61" s="233"/>
      <c r="O61" s="29"/>
      <c r="Q61" s="32"/>
      <c r="R61" s="229">
        <f t="shared" si="16"/>
        <v>0</v>
      </c>
      <c r="S61" s="123"/>
    </row>
    <row r="62" spans="1:19" ht="15" customHeight="1">
      <c r="A62" s="230"/>
      <c r="B62" s="217" t="str">
        <f t="shared" si="15"/>
        <v>ECA-15</v>
      </c>
      <c r="C62" s="218" t="s">
        <v>172</v>
      </c>
      <c r="D62" s="219"/>
      <c r="E62" s="220">
        <f t="shared" si="10"/>
        <v>0</v>
      </c>
      <c r="F62" s="221" t="str">
        <f t="shared" si="11"/>
        <v xml:space="preserve"> / </v>
      </c>
      <c r="G62" s="222" t="e">
        <f t="shared" si="12"/>
        <v>#DIV/0!</v>
      </c>
      <c r="H62" s="221" t="str">
        <f t="shared" si="13"/>
        <v xml:space="preserve"> / </v>
      </c>
      <c r="I62" s="222" t="e">
        <f t="shared" si="14"/>
        <v>#DIV/0!</v>
      </c>
      <c r="J62" s="224">
        <f t="shared" si="14"/>
        <v>0</v>
      </c>
      <c r="K62" s="225"/>
      <c r="L62" s="232"/>
      <c r="M62" s="233"/>
      <c r="N62" s="233"/>
      <c r="O62" s="29"/>
      <c r="Q62" s="32"/>
      <c r="R62" s="229">
        <f t="shared" si="16"/>
        <v>0</v>
      </c>
      <c r="S62" s="123"/>
    </row>
    <row r="63" spans="1:19" ht="15" customHeight="1">
      <c r="A63" s="230"/>
      <c r="B63" s="217" t="str">
        <f t="shared" si="15"/>
        <v>ECA-16</v>
      </c>
      <c r="C63" s="218" t="s">
        <v>172</v>
      </c>
      <c r="D63" s="219"/>
      <c r="E63" s="220">
        <f t="shared" si="10"/>
        <v>0</v>
      </c>
      <c r="F63" s="221" t="str">
        <f t="shared" si="11"/>
        <v xml:space="preserve"> / </v>
      </c>
      <c r="G63" s="222" t="e">
        <f t="shared" si="12"/>
        <v>#DIV/0!</v>
      </c>
      <c r="H63" s="221" t="str">
        <f t="shared" si="13"/>
        <v xml:space="preserve"> / </v>
      </c>
      <c r="I63" s="222" t="e">
        <f t="shared" si="14"/>
        <v>#DIV/0!</v>
      </c>
      <c r="J63" s="224">
        <f t="shared" si="14"/>
        <v>0</v>
      </c>
      <c r="K63" s="225"/>
      <c r="L63" s="232"/>
      <c r="M63" s="233"/>
      <c r="N63" s="233"/>
      <c r="O63" s="29"/>
      <c r="Q63" s="32"/>
      <c r="R63" s="229">
        <f t="shared" si="16"/>
        <v>0</v>
      </c>
      <c r="S63" s="123"/>
    </row>
    <row r="64" spans="1:19" ht="15" customHeight="1">
      <c r="A64" s="230"/>
      <c r="B64" s="217" t="str">
        <f t="shared" si="15"/>
        <v>ECA-17</v>
      </c>
      <c r="C64" s="218" t="s">
        <v>172</v>
      </c>
      <c r="D64" s="219"/>
      <c r="E64" s="220">
        <f t="shared" si="10"/>
        <v>0</v>
      </c>
      <c r="F64" s="221" t="str">
        <f t="shared" si="11"/>
        <v xml:space="preserve"> / </v>
      </c>
      <c r="G64" s="222" t="e">
        <f t="shared" si="12"/>
        <v>#DIV/0!</v>
      </c>
      <c r="H64" s="221" t="str">
        <f t="shared" si="13"/>
        <v xml:space="preserve"> / </v>
      </c>
      <c r="I64" s="222" t="e">
        <f t="shared" si="14"/>
        <v>#DIV/0!</v>
      </c>
      <c r="J64" s="224">
        <f t="shared" si="14"/>
        <v>0</v>
      </c>
      <c r="K64" s="225"/>
      <c r="L64" s="232"/>
      <c r="M64" s="233"/>
      <c r="N64" s="233"/>
      <c r="O64" s="29"/>
      <c r="Q64" s="32"/>
      <c r="R64" s="229">
        <f t="shared" si="16"/>
        <v>0</v>
      </c>
      <c r="S64" s="123"/>
    </row>
    <row r="65" spans="1:19" ht="15.75" customHeight="1" thickBot="1">
      <c r="A65" s="234"/>
      <c r="B65" s="217" t="str">
        <f t="shared" si="15"/>
        <v>ECA-18</v>
      </c>
      <c r="C65" s="218" t="s">
        <v>172</v>
      </c>
      <c r="D65" s="219"/>
      <c r="E65" s="220">
        <f t="shared" si="10"/>
        <v>0</v>
      </c>
      <c r="F65" s="221" t="str">
        <f t="shared" si="11"/>
        <v xml:space="preserve"> / </v>
      </c>
      <c r="G65" s="222" t="e">
        <f t="shared" si="12"/>
        <v>#DIV/0!</v>
      </c>
      <c r="H65" s="221" t="str">
        <f t="shared" si="13"/>
        <v xml:space="preserve"> / </v>
      </c>
      <c r="I65" s="222" t="e">
        <f t="shared" si="14"/>
        <v>#DIV/0!</v>
      </c>
      <c r="J65" s="224">
        <f t="shared" si="14"/>
        <v>0</v>
      </c>
      <c r="K65" s="225"/>
      <c r="L65" s="235"/>
      <c r="M65" s="233"/>
      <c r="N65" s="233"/>
      <c r="O65" s="236"/>
      <c r="Q65" s="32"/>
      <c r="R65" s="229">
        <f t="shared" si="16"/>
        <v>0</v>
      </c>
      <c r="S65" s="123"/>
    </row>
    <row r="66" spans="1:19" ht="21.5" thickBot="1">
      <c r="A66" s="237" t="s">
        <v>173</v>
      </c>
      <c r="B66" s="238">
        <f>COUNT(E48:E65)</f>
        <v>18</v>
      </c>
      <c r="C66" s="239"/>
      <c r="D66" s="240" t="s">
        <v>174</v>
      </c>
      <c r="E66" s="241" t="e">
        <f t="shared" si="10"/>
        <v>#DIV/0!</v>
      </c>
      <c r="F66" s="242" t="str">
        <f t="shared" si="11"/>
        <v>0 / 0</v>
      </c>
      <c r="G66" s="243" t="e">
        <f t="shared" si="12"/>
        <v>#DIV/0!</v>
      </c>
      <c r="H66" s="242" t="str">
        <f t="shared" si="13"/>
        <v>0 / 0</v>
      </c>
      <c r="I66" s="243" t="e">
        <f t="shared" si="14"/>
        <v>#DIV/0!</v>
      </c>
      <c r="J66" s="241" t="e">
        <f t="shared" si="14"/>
        <v>#DIV/0!</v>
      </c>
      <c r="K66" s="244"/>
      <c r="L66" s="245"/>
      <c r="M66" s="246"/>
      <c r="N66" s="247"/>
      <c r="O66" s="535"/>
      <c r="R66" s="248">
        <f>SUM(R48:R65)</f>
        <v>0</v>
      </c>
      <c r="S66" s="123"/>
    </row>
    <row r="67" spans="1:19" ht="21.5" customHeight="1" thickBot="1">
      <c r="A67" s="249"/>
      <c r="B67" s="249"/>
      <c r="C67" s="250"/>
      <c r="D67" s="529" t="s">
        <v>297</v>
      </c>
      <c r="E67" s="252"/>
      <c r="F67" s="253"/>
      <c r="G67" s="254"/>
      <c r="H67" s="253"/>
      <c r="I67" s="255"/>
      <c r="J67" s="256"/>
      <c r="K67" s="530"/>
      <c r="L67" s="531"/>
      <c r="M67" s="532"/>
      <c r="N67" s="533" t="s">
        <v>298</v>
      </c>
      <c r="O67" s="534"/>
    </row>
    <row r="68" spans="1:19" ht="13.5" thickBot="1">
      <c r="A68" s="249"/>
      <c r="B68" s="249"/>
      <c r="C68" s="250"/>
      <c r="D68" s="251"/>
      <c r="E68" s="252"/>
      <c r="F68" s="253"/>
      <c r="G68" s="254"/>
      <c r="H68" s="253"/>
      <c r="I68" s="255"/>
      <c r="J68" s="256"/>
      <c r="K68" s="257"/>
      <c r="L68" s="246"/>
      <c r="M68" s="247"/>
      <c r="N68" s="247"/>
      <c r="O68" s="257"/>
    </row>
    <row r="69" spans="1:19" ht="47" thickBot="1">
      <c r="A69" s="258"/>
      <c r="B69" s="565" t="s">
        <v>175</v>
      </c>
      <c r="C69" s="566"/>
      <c r="D69" s="566"/>
      <c r="E69" s="566"/>
      <c r="F69" s="566"/>
      <c r="G69" s="566"/>
      <c r="H69" s="566"/>
      <c r="I69" s="567"/>
      <c r="J69" s="259" t="s">
        <v>176</v>
      </c>
      <c r="K69" s="260" t="s">
        <v>177</v>
      </c>
      <c r="L69" s="261" t="s">
        <v>170</v>
      </c>
      <c r="M69" s="262" t="s">
        <v>144</v>
      </c>
      <c r="N69" s="263" t="s">
        <v>145</v>
      </c>
      <c r="O69" s="247"/>
    </row>
    <row r="70" spans="1:19" ht="19.5" customHeight="1">
      <c r="A70" s="568" t="s">
        <v>178</v>
      </c>
      <c r="B70" s="264" t="s">
        <v>179</v>
      </c>
      <c r="C70" s="265" t="e">
        <f>I66</f>
        <v>#DIV/0!</v>
      </c>
      <c r="D70" s="266" t="s">
        <v>180</v>
      </c>
      <c r="E70" s="266"/>
      <c r="F70" s="266"/>
      <c r="G70" s="266"/>
      <c r="H70" s="267" t="e">
        <f>J66</f>
        <v>#DIV/0!</v>
      </c>
      <c r="I70" s="268" t="s">
        <v>181</v>
      </c>
      <c r="J70" s="269"/>
      <c r="K70" s="270"/>
      <c r="L70" s="271"/>
      <c r="M70" s="272"/>
      <c r="N70" s="272"/>
      <c r="O70" s="273" t="s">
        <v>182</v>
      </c>
    </row>
    <row r="71" spans="1:19" ht="19" thickBot="1">
      <c r="A71" s="569"/>
      <c r="B71" s="274" t="s">
        <v>179</v>
      </c>
      <c r="C71" s="275" t="e">
        <f>I66*E66</f>
        <v>#DIV/0!</v>
      </c>
      <c r="D71" s="276" t="s">
        <v>183</v>
      </c>
      <c r="E71" s="277"/>
      <c r="F71" s="278"/>
      <c r="G71" s="279" t="e">
        <f>E66</f>
        <v>#DIV/0!</v>
      </c>
      <c r="H71" s="276" t="s">
        <v>184</v>
      </c>
      <c r="I71" s="280"/>
      <c r="J71" s="281"/>
      <c r="K71" s="282"/>
      <c r="L71" s="283"/>
      <c r="M71" s="284"/>
      <c r="N71" s="284"/>
      <c r="O71" s="285" t="s">
        <v>185</v>
      </c>
    </row>
    <row r="72" spans="1:19" ht="19" thickBot="1">
      <c r="A72" s="286"/>
      <c r="B72" s="287"/>
      <c r="C72" s="288"/>
      <c r="D72" s="289"/>
      <c r="E72" s="290"/>
      <c r="F72" s="291"/>
      <c r="G72" s="292"/>
      <c r="H72" s="289"/>
      <c r="I72" s="291"/>
      <c r="J72" s="293"/>
      <c r="K72" s="293"/>
      <c r="L72" s="294"/>
      <c r="M72" s="295"/>
      <c r="N72" s="295"/>
      <c r="O72" s="296"/>
    </row>
    <row r="73" spans="1:19" ht="19" thickBot="1">
      <c r="A73" s="297"/>
      <c r="B73" s="297"/>
      <c r="C73" s="257"/>
      <c r="D73" s="257"/>
      <c r="E73" s="257"/>
      <c r="F73" s="257"/>
      <c r="G73" s="257"/>
      <c r="H73" s="257"/>
      <c r="I73" s="298"/>
      <c r="J73" s="299"/>
      <c r="K73" s="300" t="s">
        <v>186</v>
      </c>
      <c r="L73" s="301" t="s">
        <v>187</v>
      </c>
      <c r="M73" s="302"/>
      <c r="N73" s="303"/>
      <c r="O73" s="304"/>
    </row>
    <row r="74" spans="1:19">
      <c r="A74" s="117"/>
      <c r="C74" s="1"/>
      <c r="I74" s="114" t="s">
        <v>188</v>
      </c>
      <c r="J74" s="305" t="e">
        <f>G71</f>
        <v>#DIV/0!</v>
      </c>
      <c r="K74" s="305" t="e">
        <f>J74</f>
        <v>#DIV/0!</v>
      </c>
    </row>
    <row r="75" spans="1:19">
      <c r="A75" s="117"/>
      <c r="C75" s="1"/>
      <c r="I75" s="19"/>
      <c r="J75" s="6" t="s">
        <v>115</v>
      </c>
      <c r="K75" s="6" t="s">
        <v>116</v>
      </c>
      <c r="L75" s="6" t="s">
        <v>189</v>
      </c>
    </row>
    <row r="76" spans="1:19" ht="17">
      <c r="I76" s="306" t="s">
        <v>190</v>
      </c>
      <c r="J76" s="307" t="e">
        <f>J70*1000*J74</f>
        <v>#DIV/0!</v>
      </c>
      <c r="K76" s="307" t="e">
        <f>K70*1000*K74</f>
        <v>#DIV/0!</v>
      </c>
      <c r="L76" s="308" t="e">
        <f>((J76*I23)+(K76*J23))/K23</f>
        <v>#DIV/0!</v>
      </c>
      <c r="M76" s="309"/>
      <c r="N76" s="309"/>
    </row>
    <row r="77" spans="1:19">
      <c r="B77" s="1"/>
      <c r="C77" s="1"/>
    </row>
    <row r="78" spans="1:19">
      <c r="B78" s="1"/>
      <c r="C78" s="1"/>
    </row>
    <row r="79" spans="1:19">
      <c r="B79" s="1"/>
      <c r="C79" s="1"/>
    </row>
    <row r="80" spans="1:19">
      <c r="B80" s="1"/>
      <c r="C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</sheetData>
  <mergeCells count="19">
    <mergeCell ref="L46:O46"/>
    <mergeCell ref="B69:I69"/>
    <mergeCell ref="A70:A71"/>
    <mergeCell ref="F46:F47"/>
    <mergeCell ref="G46:G47"/>
    <mergeCell ref="H46:H47"/>
    <mergeCell ref="I46:I47"/>
    <mergeCell ref="J46:J47"/>
    <mergeCell ref="K46:K47"/>
    <mergeCell ref="A46:A47"/>
    <mergeCell ref="B46:B47"/>
    <mergeCell ref="C46:C47"/>
    <mergeCell ref="D46:D47"/>
    <mergeCell ref="E46:E47"/>
    <mergeCell ref="B3:D3"/>
    <mergeCell ref="E3:G3"/>
    <mergeCell ref="I3:K3"/>
    <mergeCell ref="L3:M3"/>
    <mergeCell ref="D25:F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E94E-B86C-426E-85A6-095427C86349}">
  <dimension ref="A1:IV111"/>
  <sheetViews>
    <sheetView zoomScale="70" zoomScaleNormal="70" workbookViewId="0">
      <selection activeCell="K76" sqref="K76"/>
    </sheetView>
  </sheetViews>
  <sheetFormatPr baseColWidth="10" defaultColWidth="11.453125" defaultRowHeight="14.5"/>
  <cols>
    <col min="1" max="1" width="22.26953125" style="123" customWidth="1"/>
    <col min="2" max="2" width="19.81640625" style="123" customWidth="1"/>
    <col min="3" max="3" width="20.1796875" style="123" customWidth="1"/>
    <col min="4" max="4" width="17" style="123" customWidth="1"/>
    <col min="5" max="5" width="17.453125" style="123" customWidth="1"/>
    <col min="6" max="6" width="17.7265625" style="123" customWidth="1"/>
    <col min="7" max="7" width="11.453125" style="123"/>
    <col min="8" max="8" width="2.7265625" style="123" customWidth="1"/>
    <col min="9" max="9" width="15.54296875" style="123" customWidth="1"/>
    <col min="10" max="10" width="22.54296875" style="123" customWidth="1"/>
    <col min="11" max="11" width="19.7265625" style="123" customWidth="1"/>
    <col min="12" max="12" width="10.26953125" style="123" bestFit="1" customWidth="1"/>
    <col min="13" max="13" width="12.7265625" style="123" bestFit="1" customWidth="1"/>
    <col min="14" max="14" width="12.453125" style="123" bestFit="1" customWidth="1"/>
    <col min="15" max="15" width="11.453125" style="123"/>
    <col min="16" max="16" width="12.1796875" style="123" bestFit="1" customWidth="1"/>
    <col min="17" max="17" width="11.453125" style="123"/>
    <col min="18" max="18" width="12.1796875" style="123" bestFit="1" customWidth="1"/>
    <col min="19" max="22" width="11.453125" style="123"/>
    <col min="23" max="23" width="11.1796875" style="123" customWidth="1"/>
    <col min="24" max="256" width="11.453125" style="123"/>
    <col min="257" max="257" width="22.26953125" style="123" customWidth="1"/>
    <col min="258" max="258" width="19.81640625" style="123" customWidth="1"/>
    <col min="259" max="259" width="20.1796875" style="123" customWidth="1"/>
    <col min="260" max="260" width="17" style="123" customWidth="1"/>
    <col min="261" max="261" width="17.453125" style="123" customWidth="1"/>
    <col min="262" max="262" width="17.7265625" style="123" customWidth="1"/>
    <col min="263" max="263" width="11.453125" style="123"/>
    <col min="264" max="264" width="2.7265625" style="123" customWidth="1"/>
    <col min="265" max="265" width="15.54296875" style="123" customWidth="1"/>
    <col min="266" max="266" width="22.54296875" style="123" customWidth="1"/>
    <col min="267" max="267" width="19.7265625" style="123" customWidth="1"/>
    <col min="268" max="268" width="10.26953125" style="123" bestFit="1" customWidth="1"/>
    <col min="269" max="269" width="12.7265625" style="123" bestFit="1" customWidth="1"/>
    <col min="270" max="270" width="12.453125" style="123" bestFit="1" customWidth="1"/>
    <col min="271" max="271" width="11.453125" style="123"/>
    <col min="272" max="272" width="12.1796875" style="123" bestFit="1" customWidth="1"/>
    <col min="273" max="273" width="11.453125" style="123"/>
    <col min="274" max="274" width="12.1796875" style="123" bestFit="1" customWidth="1"/>
    <col min="275" max="278" width="11.453125" style="123"/>
    <col min="279" max="279" width="11.1796875" style="123" customWidth="1"/>
    <col min="280" max="512" width="11.453125" style="123"/>
    <col min="513" max="513" width="22.26953125" style="123" customWidth="1"/>
    <col min="514" max="514" width="19.81640625" style="123" customWidth="1"/>
    <col min="515" max="515" width="20.1796875" style="123" customWidth="1"/>
    <col min="516" max="516" width="17" style="123" customWidth="1"/>
    <col min="517" max="517" width="17.453125" style="123" customWidth="1"/>
    <col min="518" max="518" width="17.7265625" style="123" customWidth="1"/>
    <col min="519" max="519" width="11.453125" style="123"/>
    <col min="520" max="520" width="2.7265625" style="123" customWidth="1"/>
    <col min="521" max="521" width="15.54296875" style="123" customWidth="1"/>
    <col min="522" max="522" width="22.54296875" style="123" customWidth="1"/>
    <col min="523" max="523" width="19.7265625" style="123" customWidth="1"/>
    <col min="524" max="524" width="10.26953125" style="123" bestFit="1" customWidth="1"/>
    <col min="525" max="525" width="12.7265625" style="123" bestFit="1" customWidth="1"/>
    <col min="526" max="526" width="12.453125" style="123" bestFit="1" customWidth="1"/>
    <col min="527" max="527" width="11.453125" style="123"/>
    <col min="528" max="528" width="12.1796875" style="123" bestFit="1" customWidth="1"/>
    <col min="529" max="529" width="11.453125" style="123"/>
    <col min="530" max="530" width="12.1796875" style="123" bestFit="1" customWidth="1"/>
    <col min="531" max="534" width="11.453125" style="123"/>
    <col min="535" max="535" width="11.1796875" style="123" customWidth="1"/>
    <col min="536" max="768" width="11.453125" style="123"/>
    <col min="769" max="769" width="22.26953125" style="123" customWidth="1"/>
    <col min="770" max="770" width="19.81640625" style="123" customWidth="1"/>
    <col min="771" max="771" width="20.1796875" style="123" customWidth="1"/>
    <col min="772" max="772" width="17" style="123" customWidth="1"/>
    <col min="773" max="773" width="17.453125" style="123" customWidth="1"/>
    <col min="774" max="774" width="17.7265625" style="123" customWidth="1"/>
    <col min="775" max="775" width="11.453125" style="123"/>
    <col min="776" max="776" width="2.7265625" style="123" customWidth="1"/>
    <col min="777" max="777" width="15.54296875" style="123" customWidth="1"/>
    <col min="778" max="778" width="22.54296875" style="123" customWidth="1"/>
    <col min="779" max="779" width="19.7265625" style="123" customWidth="1"/>
    <col min="780" max="780" width="10.26953125" style="123" bestFit="1" customWidth="1"/>
    <col min="781" max="781" width="12.7265625" style="123" bestFit="1" customWidth="1"/>
    <col min="782" max="782" width="12.453125" style="123" bestFit="1" customWidth="1"/>
    <col min="783" max="783" width="11.453125" style="123"/>
    <col min="784" max="784" width="12.1796875" style="123" bestFit="1" customWidth="1"/>
    <col min="785" max="785" width="11.453125" style="123"/>
    <col min="786" max="786" width="12.1796875" style="123" bestFit="1" customWidth="1"/>
    <col min="787" max="790" width="11.453125" style="123"/>
    <col min="791" max="791" width="11.1796875" style="123" customWidth="1"/>
    <col min="792" max="1024" width="11.453125" style="123"/>
    <col min="1025" max="1025" width="22.26953125" style="123" customWidth="1"/>
    <col min="1026" max="1026" width="19.81640625" style="123" customWidth="1"/>
    <col min="1027" max="1027" width="20.1796875" style="123" customWidth="1"/>
    <col min="1028" max="1028" width="17" style="123" customWidth="1"/>
    <col min="1029" max="1029" width="17.453125" style="123" customWidth="1"/>
    <col min="1030" max="1030" width="17.7265625" style="123" customWidth="1"/>
    <col min="1031" max="1031" width="11.453125" style="123"/>
    <col min="1032" max="1032" width="2.7265625" style="123" customWidth="1"/>
    <col min="1033" max="1033" width="15.54296875" style="123" customWidth="1"/>
    <col min="1034" max="1034" width="22.54296875" style="123" customWidth="1"/>
    <col min="1035" max="1035" width="19.7265625" style="123" customWidth="1"/>
    <col min="1036" max="1036" width="10.26953125" style="123" bestFit="1" customWidth="1"/>
    <col min="1037" max="1037" width="12.7265625" style="123" bestFit="1" customWidth="1"/>
    <col min="1038" max="1038" width="12.453125" style="123" bestFit="1" customWidth="1"/>
    <col min="1039" max="1039" width="11.453125" style="123"/>
    <col min="1040" max="1040" width="12.1796875" style="123" bestFit="1" customWidth="1"/>
    <col min="1041" max="1041" width="11.453125" style="123"/>
    <col min="1042" max="1042" width="12.1796875" style="123" bestFit="1" customWidth="1"/>
    <col min="1043" max="1046" width="11.453125" style="123"/>
    <col min="1047" max="1047" width="11.1796875" style="123" customWidth="1"/>
    <col min="1048" max="1280" width="11.453125" style="123"/>
    <col min="1281" max="1281" width="22.26953125" style="123" customWidth="1"/>
    <col min="1282" max="1282" width="19.81640625" style="123" customWidth="1"/>
    <col min="1283" max="1283" width="20.1796875" style="123" customWidth="1"/>
    <col min="1284" max="1284" width="17" style="123" customWidth="1"/>
    <col min="1285" max="1285" width="17.453125" style="123" customWidth="1"/>
    <col min="1286" max="1286" width="17.7265625" style="123" customWidth="1"/>
    <col min="1287" max="1287" width="11.453125" style="123"/>
    <col min="1288" max="1288" width="2.7265625" style="123" customWidth="1"/>
    <col min="1289" max="1289" width="15.54296875" style="123" customWidth="1"/>
    <col min="1290" max="1290" width="22.54296875" style="123" customWidth="1"/>
    <col min="1291" max="1291" width="19.7265625" style="123" customWidth="1"/>
    <col min="1292" max="1292" width="10.26953125" style="123" bestFit="1" customWidth="1"/>
    <col min="1293" max="1293" width="12.7265625" style="123" bestFit="1" customWidth="1"/>
    <col min="1294" max="1294" width="12.453125" style="123" bestFit="1" customWidth="1"/>
    <col min="1295" max="1295" width="11.453125" style="123"/>
    <col min="1296" max="1296" width="12.1796875" style="123" bestFit="1" customWidth="1"/>
    <col min="1297" max="1297" width="11.453125" style="123"/>
    <col min="1298" max="1298" width="12.1796875" style="123" bestFit="1" customWidth="1"/>
    <col min="1299" max="1302" width="11.453125" style="123"/>
    <col min="1303" max="1303" width="11.1796875" style="123" customWidth="1"/>
    <col min="1304" max="1536" width="11.453125" style="123"/>
    <col min="1537" max="1537" width="22.26953125" style="123" customWidth="1"/>
    <col min="1538" max="1538" width="19.81640625" style="123" customWidth="1"/>
    <col min="1539" max="1539" width="20.1796875" style="123" customWidth="1"/>
    <col min="1540" max="1540" width="17" style="123" customWidth="1"/>
    <col min="1541" max="1541" width="17.453125" style="123" customWidth="1"/>
    <col min="1542" max="1542" width="17.7265625" style="123" customWidth="1"/>
    <col min="1543" max="1543" width="11.453125" style="123"/>
    <col min="1544" max="1544" width="2.7265625" style="123" customWidth="1"/>
    <col min="1545" max="1545" width="15.54296875" style="123" customWidth="1"/>
    <col min="1546" max="1546" width="22.54296875" style="123" customWidth="1"/>
    <col min="1547" max="1547" width="19.7265625" style="123" customWidth="1"/>
    <col min="1548" max="1548" width="10.26953125" style="123" bestFit="1" customWidth="1"/>
    <col min="1549" max="1549" width="12.7265625" style="123" bestFit="1" customWidth="1"/>
    <col min="1550" max="1550" width="12.453125" style="123" bestFit="1" customWidth="1"/>
    <col min="1551" max="1551" width="11.453125" style="123"/>
    <col min="1552" max="1552" width="12.1796875" style="123" bestFit="1" customWidth="1"/>
    <col min="1553" max="1553" width="11.453125" style="123"/>
    <col min="1554" max="1554" width="12.1796875" style="123" bestFit="1" customWidth="1"/>
    <col min="1555" max="1558" width="11.453125" style="123"/>
    <col min="1559" max="1559" width="11.1796875" style="123" customWidth="1"/>
    <col min="1560" max="1792" width="11.453125" style="123"/>
    <col min="1793" max="1793" width="22.26953125" style="123" customWidth="1"/>
    <col min="1794" max="1794" width="19.81640625" style="123" customWidth="1"/>
    <col min="1795" max="1795" width="20.1796875" style="123" customWidth="1"/>
    <col min="1796" max="1796" width="17" style="123" customWidth="1"/>
    <col min="1797" max="1797" width="17.453125" style="123" customWidth="1"/>
    <col min="1798" max="1798" width="17.7265625" style="123" customWidth="1"/>
    <col min="1799" max="1799" width="11.453125" style="123"/>
    <col min="1800" max="1800" width="2.7265625" style="123" customWidth="1"/>
    <col min="1801" max="1801" width="15.54296875" style="123" customWidth="1"/>
    <col min="1802" max="1802" width="22.54296875" style="123" customWidth="1"/>
    <col min="1803" max="1803" width="19.7265625" style="123" customWidth="1"/>
    <col min="1804" max="1804" width="10.26953125" style="123" bestFit="1" customWidth="1"/>
    <col min="1805" max="1805" width="12.7265625" style="123" bestFit="1" customWidth="1"/>
    <col min="1806" max="1806" width="12.453125" style="123" bestFit="1" customWidth="1"/>
    <col min="1807" max="1807" width="11.453125" style="123"/>
    <col min="1808" max="1808" width="12.1796875" style="123" bestFit="1" customWidth="1"/>
    <col min="1809" max="1809" width="11.453125" style="123"/>
    <col min="1810" max="1810" width="12.1796875" style="123" bestFit="1" customWidth="1"/>
    <col min="1811" max="1814" width="11.453125" style="123"/>
    <col min="1815" max="1815" width="11.1796875" style="123" customWidth="1"/>
    <col min="1816" max="2048" width="11.453125" style="123"/>
    <col min="2049" max="2049" width="22.26953125" style="123" customWidth="1"/>
    <col min="2050" max="2050" width="19.81640625" style="123" customWidth="1"/>
    <col min="2051" max="2051" width="20.1796875" style="123" customWidth="1"/>
    <col min="2052" max="2052" width="17" style="123" customWidth="1"/>
    <col min="2053" max="2053" width="17.453125" style="123" customWidth="1"/>
    <col min="2054" max="2054" width="17.7265625" style="123" customWidth="1"/>
    <col min="2055" max="2055" width="11.453125" style="123"/>
    <col min="2056" max="2056" width="2.7265625" style="123" customWidth="1"/>
    <col min="2057" max="2057" width="15.54296875" style="123" customWidth="1"/>
    <col min="2058" max="2058" width="22.54296875" style="123" customWidth="1"/>
    <col min="2059" max="2059" width="19.7265625" style="123" customWidth="1"/>
    <col min="2060" max="2060" width="10.26953125" style="123" bestFit="1" customWidth="1"/>
    <col min="2061" max="2061" width="12.7265625" style="123" bestFit="1" customWidth="1"/>
    <col min="2062" max="2062" width="12.453125" style="123" bestFit="1" customWidth="1"/>
    <col min="2063" max="2063" width="11.453125" style="123"/>
    <col min="2064" max="2064" width="12.1796875" style="123" bestFit="1" customWidth="1"/>
    <col min="2065" max="2065" width="11.453125" style="123"/>
    <col min="2066" max="2066" width="12.1796875" style="123" bestFit="1" customWidth="1"/>
    <col min="2067" max="2070" width="11.453125" style="123"/>
    <col min="2071" max="2071" width="11.1796875" style="123" customWidth="1"/>
    <col min="2072" max="2304" width="11.453125" style="123"/>
    <col min="2305" max="2305" width="22.26953125" style="123" customWidth="1"/>
    <col min="2306" max="2306" width="19.81640625" style="123" customWidth="1"/>
    <col min="2307" max="2307" width="20.1796875" style="123" customWidth="1"/>
    <col min="2308" max="2308" width="17" style="123" customWidth="1"/>
    <col min="2309" max="2309" width="17.453125" style="123" customWidth="1"/>
    <col min="2310" max="2310" width="17.7265625" style="123" customWidth="1"/>
    <col min="2311" max="2311" width="11.453125" style="123"/>
    <col min="2312" max="2312" width="2.7265625" style="123" customWidth="1"/>
    <col min="2313" max="2313" width="15.54296875" style="123" customWidth="1"/>
    <col min="2314" max="2314" width="22.54296875" style="123" customWidth="1"/>
    <col min="2315" max="2315" width="19.7265625" style="123" customWidth="1"/>
    <col min="2316" max="2316" width="10.26953125" style="123" bestFit="1" customWidth="1"/>
    <col min="2317" max="2317" width="12.7265625" style="123" bestFit="1" customWidth="1"/>
    <col min="2318" max="2318" width="12.453125" style="123" bestFit="1" customWidth="1"/>
    <col min="2319" max="2319" width="11.453125" style="123"/>
    <col min="2320" max="2320" width="12.1796875" style="123" bestFit="1" customWidth="1"/>
    <col min="2321" max="2321" width="11.453125" style="123"/>
    <col min="2322" max="2322" width="12.1796875" style="123" bestFit="1" customWidth="1"/>
    <col min="2323" max="2326" width="11.453125" style="123"/>
    <col min="2327" max="2327" width="11.1796875" style="123" customWidth="1"/>
    <col min="2328" max="2560" width="11.453125" style="123"/>
    <col min="2561" max="2561" width="22.26953125" style="123" customWidth="1"/>
    <col min="2562" max="2562" width="19.81640625" style="123" customWidth="1"/>
    <col min="2563" max="2563" width="20.1796875" style="123" customWidth="1"/>
    <col min="2564" max="2564" width="17" style="123" customWidth="1"/>
    <col min="2565" max="2565" width="17.453125" style="123" customWidth="1"/>
    <col min="2566" max="2566" width="17.7265625" style="123" customWidth="1"/>
    <col min="2567" max="2567" width="11.453125" style="123"/>
    <col min="2568" max="2568" width="2.7265625" style="123" customWidth="1"/>
    <col min="2569" max="2569" width="15.54296875" style="123" customWidth="1"/>
    <col min="2570" max="2570" width="22.54296875" style="123" customWidth="1"/>
    <col min="2571" max="2571" width="19.7265625" style="123" customWidth="1"/>
    <col min="2572" max="2572" width="10.26953125" style="123" bestFit="1" customWidth="1"/>
    <col min="2573" max="2573" width="12.7265625" style="123" bestFit="1" customWidth="1"/>
    <col min="2574" max="2574" width="12.453125" style="123" bestFit="1" customWidth="1"/>
    <col min="2575" max="2575" width="11.453125" style="123"/>
    <col min="2576" max="2576" width="12.1796875" style="123" bestFit="1" customWidth="1"/>
    <col min="2577" max="2577" width="11.453125" style="123"/>
    <col min="2578" max="2578" width="12.1796875" style="123" bestFit="1" customWidth="1"/>
    <col min="2579" max="2582" width="11.453125" style="123"/>
    <col min="2583" max="2583" width="11.1796875" style="123" customWidth="1"/>
    <col min="2584" max="2816" width="11.453125" style="123"/>
    <col min="2817" max="2817" width="22.26953125" style="123" customWidth="1"/>
    <col min="2818" max="2818" width="19.81640625" style="123" customWidth="1"/>
    <col min="2819" max="2819" width="20.1796875" style="123" customWidth="1"/>
    <col min="2820" max="2820" width="17" style="123" customWidth="1"/>
    <col min="2821" max="2821" width="17.453125" style="123" customWidth="1"/>
    <col min="2822" max="2822" width="17.7265625" style="123" customWidth="1"/>
    <col min="2823" max="2823" width="11.453125" style="123"/>
    <col min="2824" max="2824" width="2.7265625" style="123" customWidth="1"/>
    <col min="2825" max="2825" width="15.54296875" style="123" customWidth="1"/>
    <col min="2826" max="2826" width="22.54296875" style="123" customWidth="1"/>
    <col min="2827" max="2827" width="19.7265625" style="123" customWidth="1"/>
    <col min="2828" max="2828" width="10.26953125" style="123" bestFit="1" customWidth="1"/>
    <col min="2829" max="2829" width="12.7265625" style="123" bestFit="1" customWidth="1"/>
    <col min="2830" max="2830" width="12.453125" style="123" bestFit="1" customWidth="1"/>
    <col min="2831" max="2831" width="11.453125" style="123"/>
    <col min="2832" max="2832" width="12.1796875" style="123" bestFit="1" customWidth="1"/>
    <col min="2833" max="2833" width="11.453125" style="123"/>
    <col min="2834" max="2834" width="12.1796875" style="123" bestFit="1" customWidth="1"/>
    <col min="2835" max="2838" width="11.453125" style="123"/>
    <col min="2839" max="2839" width="11.1796875" style="123" customWidth="1"/>
    <col min="2840" max="3072" width="11.453125" style="123"/>
    <col min="3073" max="3073" width="22.26953125" style="123" customWidth="1"/>
    <col min="3074" max="3074" width="19.81640625" style="123" customWidth="1"/>
    <col min="3075" max="3075" width="20.1796875" style="123" customWidth="1"/>
    <col min="3076" max="3076" width="17" style="123" customWidth="1"/>
    <col min="3077" max="3077" width="17.453125" style="123" customWidth="1"/>
    <col min="3078" max="3078" width="17.7265625" style="123" customWidth="1"/>
    <col min="3079" max="3079" width="11.453125" style="123"/>
    <col min="3080" max="3080" width="2.7265625" style="123" customWidth="1"/>
    <col min="3081" max="3081" width="15.54296875" style="123" customWidth="1"/>
    <col min="3082" max="3082" width="22.54296875" style="123" customWidth="1"/>
    <col min="3083" max="3083" width="19.7265625" style="123" customWidth="1"/>
    <col min="3084" max="3084" width="10.26953125" style="123" bestFit="1" customWidth="1"/>
    <col min="3085" max="3085" width="12.7265625" style="123" bestFit="1" customWidth="1"/>
    <col min="3086" max="3086" width="12.453125" style="123" bestFit="1" customWidth="1"/>
    <col min="3087" max="3087" width="11.453125" style="123"/>
    <col min="3088" max="3088" width="12.1796875" style="123" bestFit="1" customWidth="1"/>
    <col min="3089" max="3089" width="11.453125" style="123"/>
    <col min="3090" max="3090" width="12.1796875" style="123" bestFit="1" customWidth="1"/>
    <col min="3091" max="3094" width="11.453125" style="123"/>
    <col min="3095" max="3095" width="11.1796875" style="123" customWidth="1"/>
    <col min="3096" max="3328" width="11.453125" style="123"/>
    <col min="3329" max="3329" width="22.26953125" style="123" customWidth="1"/>
    <col min="3330" max="3330" width="19.81640625" style="123" customWidth="1"/>
    <col min="3331" max="3331" width="20.1796875" style="123" customWidth="1"/>
    <col min="3332" max="3332" width="17" style="123" customWidth="1"/>
    <col min="3333" max="3333" width="17.453125" style="123" customWidth="1"/>
    <col min="3334" max="3334" width="17.7265625" style="123" customWidth="1"/>
    <col min="3335" max="3335" width="11.453125" style="123"/>
    <col min="3336" max="3336" width="2.7265625" style="123" customWidth="1"/>
    <col min="3337" max="3337" width="15.54296875" style="123" customWidth="1"/>
    <col min="3338" max="3338" width="22.54296875" style="123" customWidth="1"/>
    <col min="3339" max="3339" width="19.7265625" style="123" customWidth="1"/>
    <col min="3340" max="3340" width="10.26953125" style="123" bestFit="1" customWidth="1"/>
    <col min="3341" max="3341" width="12.7265625" style="123" bestFit="1" customWidth="1"/>
    <col min="3342" max="3342" width="12.453125" style="123" bestFit="1" customWidth="1"/>
    <col min="3343" max="3343" width="11.453125" style="123"/>
    <col min="3344" max="3344" width="12.1796875" style="123" bestFit="1" customWidth="1"/>
    <col min="3345" max="3345" width="11.453125" style="123"/>
    <col min="3346" max="3346" width="12.1796875" style="123" bestFit="1" customWidth="1"/>
    <col min="3347" max="3350" width="11.453125" style="123"/>
    <col min="3351" max="3351" width="11.1796875" style="123" customWidth="1"/>
    <col min="3352" max="3584" width="11.453125" style="123"/>
    <col min="3585" max="3585" width="22.26953125" style="123" customWidth="1"/>
    <col min="3586" max="3586" width="19.81640625" style="123" customWidth="1"/>
    <col min="3587" max="3587" width="20.1796875" style="123" customWidth="1"/>
    <col min="3588" max="3588" width="17" style="123" customWidth="1"/>
    <col min="3589" max="3589" width="17.453125" style="123" customWidth="1"/>
    <col min="3590" max="3590" width="17.7265625" style="123" customWidth="1"/>
    <col min="3591" max="3591" width="11.453125" style="123"/>
    <col min="3592" max="3592" width="2.7265625" style="123" customWidth="1"/>
    <col min="3593" max="3593" width="15.54296875" style="123" customWidth="1"/>
    <col min="3594" max="3594" width="22.54296875" style="123" customWidth="1"/>
    <col min="3595" max="3595" width="19.7265625" style="123" customWidth="1"/>
    <col min="3596" max="3596" width="10.26953125" style="123" bestFit="1" customWidth="1"/>
    <col min="3597" max="3597" width="12.7265625" style="123" bestFit="1" customWidth="1"/>
    <col min="3598" max="3598" width="12.453125" style="123" bestFit="1" customWidth="1"/>
    <col min="3599" max="3599" width="11.453125" style="123"/>
    <col min="3600" max="3600" width="12.1796875" style="123" bestFit="1" customWidth="1"/>
    <col min="3601" max="3601" width="11.453125" style="123"/>
    <col min="3602" max="3602" width="12.1796875" style="123" bestFit="1" customWidth="1"/>
    <col min="3603" max="3606" width="11.453125" style="123"/>
    <col min="3607" max="3607" width="11.1796875" style="123" customWidth="1"/>
    <col min="3608" max="3840" width="11.453125" style="123"/>
    <col min="3841" max="3841" width="22.26953125" style="123" customWidth="1"/>
    <col min="3842" max="3842" width="19.81640625" style="123" customWidth="1"/>
    <col min="3843" max="3843" width="20.1796875" style="123" customWidth="1"/>
    <col min="3844" max="3844" width="17" style="123" customWidth="1"/>
    <col min="3845" max="3845" width="17.453125" style="123" customWidth="1"/>
    <col min="3846" max="3846" width="17.7265625" style="123" customWidth="1"/>
    <col min="3847" max="3847" width="11.453125" style="123"/>
    <col min="3848" max="3848" width="2.7265625" style="123" customWidth="1"/>
    <col min="3849" max="3849" width="15.54296875" style="123" customWidth="1"/>
    <col min="3850" max="3850" width="22.54296875" style="123" customWidth="1"/>
    <col min="3851" max="3851" width="19.7265625" style="123" customWidth="1"/>
    <col min="3852" max="3852" width="10.26953125" style="123" bestFit="1" customWidth="1"/>
    <col min="3853" max="3853" width="12.7265625" style="123" bestFit="1" customWidth="1"/>
    <col min="3854" max="3854" width="12.453125" style="123" bestFit="1" customWidth="1"/>
    <col min="3855" max="3855" width="11.453125" style="123"/>
    <col min="3856" max="3856" width="12.1796875" style="123" bestFit="1" customWidth="1"/>
    <col min="3857" max="3857" width="11.453125" style="123"/>
    <col min="3858" max="3858" width="12.1796875" style="123" bestFit="1" customWidth="1"/>
    <col min="3859" max="3862" width="11.453125" style="123"/>
    <col min="3863" max="3863" width="11.1796875" style="123" customWidth="1"/>
    <col min="3864" max="4096" width="11.453125" style="123"/>
    <col min="4097" max="4097" width="22.26953125" style="123" customWidth="1"/>
    <col min="4098" max="4098" width="19.81640625" style="123" customWidth="1"/>
    <col min="4099" max="4099" width="20.1796875" style="123" customWidth="1"/>
    <col min="4100" max="4100" width="17" style="123" customWidth="1"/>
    <col min="4101" max="4101" width="17.453125" style="123" customWidth="1"/>
    <col min="4102" max="4102" width="17.7265625" style="123" customWidth="1"/>
    <col min="4103" max="4103" width="11.453125" style="123"/>
    <col min="4104" max="4104" width="2.7265625" style="123" customWidth="1"/>
    <col min="4105" max="4105" width="15.54296875" style="123" customWidth="1"/>
    <col min="4106" max="4106" width="22.54296875" style="123" customWidth="1"/>
    <col min="4107" max="4107" width="19.7265625" style="123" customWidth="1"/>
    <col min="4108" max="4108" width="10.26953125" style="123" bestFit="1" customWidth="1"/>
    <col min="4109" max="4109" width="12.7265625" style="123" bestFit="1" customWidth="1"/>
    <col min="4110" max="4110" width="12.453125" style="123" bestFit="1" customWidth="1"/>
    <col min="4111" max="4111" width="11.453125" style="123"/>
    <col min="4112" max="4112" width="12.1796875" style="123" bestFit="1" customWidth="1"/>
    <col min="4113" max="4113" width="11.453125" style="123"/>
    <col min="4114" max="4114" width="12.1796875" style="123" bestFit="1" customWidth="1"/>
    <col min="4115" max="4118" width="11.453125" style="123"/>
    <col min="4119" max="4119" width="11.1796875" style="123" customWidth="1"/>
    <col min="4120" max="4352" width="11.453125" style="123"/>
    <col min="4353" max="4353" width="22.26953125" style="123" customWidth="1"/>
    <col min="4354" max="4354" width="19.81640625" style="123" customWidth="1"/>
    <col min="4355" max="4355" width="20.1796875" style="123" customWidth="1"/>
    <col min="4356" max="4356" width="17" style="123" customWidth="1"/>
    <col min="4357" max="4357" width="17.453125" style="123" customWidth="1"/>
    <col min="4358" max="4358" width="17.7265625" style="123" customWidth="1"/>
    <col min="4359" max="4359" width="11.453125" style="123"/>
    <col min="4360" max="4360" width="2.7265625" style="123" customWidth="1"/>
    <col min="4361" max="4361" width="15.54296875" style="123" customWidth="1"/>
    <col min="4362" max="4362" width="22.54296875" style="123" customWidth="1"/>
    <col min="4363" max="4363" width="19.7265625" style="123" customWidth="1"/>
    <col min="4364" max="4364" width="10.26953125" style="123" bestFit="1" customWidth="1"/>
    <col min="4365" max="4365" width="12.7265625" style="123" bestFit="1" customWidth="1"/>
    <col min="4366" max="4366" width="12.453125" style="123" bestFit="1" customWidth="1"/>
    <col min="4367" max="4367" width="11.453125" style="123"/>
    <col min="4368" max="4368" width="12.1796875" style="123" bestFit="1" customWidth="1"/>
    <col min="4369" max="4369" width="11.453125" style="123"/>
    <col min="4370" max="4370" width="12.1796875" style="123" bestFit="1" customWidth="1"/>
    <col min="4371" max="4374" width="11.453125" style="123"/>
    <col min="4375" max="4375" width="11.1796875" style="123" customWidth="1"/>
    <col min="4376" max="4608" width="11.453125" style="123"/>
    <col min="4609" max="4609" width="22.26953125" style="123" customWidth="1"/>
    <col min="4610" max="4610" width="19.81640625" style="123" customWidth="1"/>
    <col min="4611" max="4611" width="20.1796875" style="123" customWidth="1"/>
    <col min="4612" max="4612" width="17" style="123" customWidth="1"/>
    <col min="4613" max="4613" width="17.453125" style="123" customWidth="1"/>
    <col min="4614" max="4614" width="17.7265625" style="123" customWidth="1"/>
    <col min="4615" max="4615" width="11.453125" style="123"/>
    <col min="4616" max="4616" width="2.7265625" style="123" customWidth="1"/>
    <col min="4617" max="4617" width="15.54296875" style="123" customWidth="1"/>
    <col min="4618" max="4618" width="22.54296875" style="123" customWidth="1"/>
    <col min="4619" max="4619" width="19.7265625" style="123" customWidth="1"/>
    <col min="4620" max="4620" width="10.26953125" style="123" bestFit="1" customWidth="1"/>
    <col min="4621" max="4621" width="12.7265625" style="123" bestFit="1" customWidth="1"/>
    <col min="4622" max="4622" width="12.453125" style="123" bestFit="1" customWidth="1"/>
    <col min="4623" max="4623" width="11.453125" style="123"/>
    <col min="4624" max="4624" width="12.1796875" style="123" bestFit="1" customWidth="1"/>
    <col min="4625" max="4625" width="11.453125" style="123"/>
    <col min="4626" max="4626" width="12.1796875" style="123" bestFit="1" customWidth="1"/>
    <col min="4627" max="4630" width="11.453125" style="123"/>
    <col min="4631" max="4631" width="11.1796875" style="123" customWidth="1"/>
    <col min="4632" max="4864" width="11.453125" style="123"/>
    <col min="4865" max="4865" width="22.26953125" style="123" customWidth="1"/>
    <col min="4866" max="4866" width="19.81640625" style="123" customWidth="1"/>
    <col min="4867" max="4867" width="20.1796875" style="123" customWidth="1"/>
    <col min="4868" max="4868" width="17" style="123" customWidth="1"/>
    <col min="4869" max="4869" width="17.453125" style="123" customWidth="1"/>
    <col min="4870" max="4870" width="17.7265625" style="123" customWidth="1"/>
    <col min="4871" max="4871" width="11.453125" style="123"/>
    <col min="4872" max="4872" width="2.7265625" style="123" customWidth="1"/>
    <col min="4873" max="4873" width="15.54296875" style="123" customWidth="1"/>
    <col min="4874" max="4874" width="22.54296875" style="123" customWidth="1"/>
    <col min="4875" max="4875" width="19.7265625" style="123" customWidth="1"/>
    <col min="4876" max="4876" width="10.26953125" style="123" bestFit="1" customWidth="1"/>
    <col min="4877" max="4877" width="12.7265625" style="123" bestFit="1" customWidth="1"/>
    <col min="4878" max="4878" width="12.453125" style="123" bestFit="1" customWidth="1"/>
    <col min="4879" max="4879" width="11.453125" style="123"/>
    <col min="4880" max="4880" width="12.1796875" style="123" bestFit="1" customWidth="1"/>
    <col min="4881" max="4881" width="11.453125" style="123"/>
    <col min="4882" max="4882" width="12.1796875" style="123" bestFit="1" customWidth="1"/>
    <col min="4883" max="4886" width="11.453125" style="123"/>
    <col min="4887" max="4887" width="11.1796875" style="123" customWidth="1"/>
    <col min="4888" max="5120" width="11.453125" style="123"/>
    <col min="5121" max="5121" width="22.26953125" style="123" customWidth="1"/>
    <col min="5122" max="5122" width="19.81640625" style="123" customWidth="1"/>
    <col min="5123" max="5123" width="20.1796875" style="123" customWidth="1"/>
    <col min="5124" max="5124" width="17" style="123" customWidth="1"/>
    <col min="5125" max="5125" width="17.453125" style="123" customWidth="1"/>
    <col min="5126" max="5126" width="17.7265625" style="123" customWidth="1"/>
    <col min="5127" max="5127" width="11.453125" style="123"/>
    <col min="5128" max="5128" width="2.7265625" style="123" customWidth="1"/>
    <col min="5129" max="5129" width="15.54296875" style="123" customWidth="1"/>
    <col min="5130" max="5130" width="22.54296875" style="123" customWidth="1"/>
    <col min="5131" max="5131" width="19.7265625" style="123" customWidth="1"/>
    <col min="5132" max="5132" width="10.26953125" style="123" bestFit="1" customWidth="1"/>
    <col min="5133" max="5133" width="12.7265625" style="123" bestFit="1" customWidth="1"/>
    <col min="5134" max="5134" width="12.453125" style="123" bestFit="1" customWidth="1"/>
    <col min="5135" max="5135" width="11.453125" style="123"/>
    <col min="5136" max="5136" width="12.1796875" style="123" bestFit="1" customWidth="1"/>
    <col min="5137" max="5137" width="11.453125" style="123"/>
    <col min="5138" max="5138" width="12.1796875" style="123" bestFit="1" customWidth="1"/>
    <col min="5139" max="5142" width="11.453125" style="123"/>
    <col min="5143" max="5143" width="11.1796875" style="123" customWidth="1"/>
    <col min="5144" max="5376" width="11.453125" style="123"/>
    <col min="5377" max="5377" width="22.26953125" style="123" customWidth="1"/>
    <col min="5378" max="5378" width="19.81640625" style="123" customWidth="1"/>
    <col min="5379" max="5379" width="20.1796875" style="123" customWidth="1"/>
    <col min="5380" max="5380" width="17" style="123" customWidth="1"/>
    <col min="5381" max="5381" width="17.453125" style="123" customWidth="1"/>
    <col min="5382" max="5382" width="17.7265625" style="123" customWidth="1"/>
    <col min="5383" max="5383" width="11.453125" style="123"/>
    <col min="5384" max="5384" width="2.7265625" style="123" customWidth="1"/>
    <col min="5385" max="5385" width="15.54296875" style="123" customWidth="1"/>
    <col min="5386" max="5386" width="22.54296875" style="123" customWidth="1"/>
    <col min="5387" max="5387" width="19.7265625" style="123" customWidth="1"/>
    <col min="5388" max="5388" width="10.26953125" style="123" bestFit="1" customWidth="1"/>
    <col min="5389" max="5389" width="12.7265625" style="123" bestFit="1" customWidth="1"/>
    <col min="5390" max="5390" width="12.453125" style="123" bestFit="1" customWidth="1"/>
    <col min="5391" max="5391" width="11.453125" style="123"/>
    <col min="5392" max="5392" width="12.1796875" style="123" bestFit="1" customWidth="1"/>
    <col min="5393" max="5393" width="11.453125" style="123"/>
    <col min="5394" max="5394" width="12.1796875" style="123" bestFit="1" customWidth="1"/>
    <col min="5395" max="5398" width="11.453125" style="123"/>
    <col min="5399" max="5399" width="11.1796875" style="123" customWidth="1"/>
    <col min="5400" max="5632" width="11.453125" style="123"/>
    <col min="5633" max="5633" width="22.26953125" style="123" customWidth="1"/>
    <col min="5634" max="5634" width="19.81640625" style="123" customWidth="1"/>
    <col min="5635" max="5635" width="20.1796875" style="123" customWidth="1"/>
    <col min="5636" max="5636" width="17" style="123" customWidth="1"/>
    <col min="5637" max="5637" width="17.453125" style="123" customWidth="1"/>
    <col min="5638" max="5638" width="17.7265625" style="123" customWidth="1"/>
    <col min="5639" max="5639" width="11.453125" style="123"/>
    <col min="5640" max="5640" width="2.7265625" style="123" customWidth="1"/>
    <col min="5641" max="5641" width="15.54296875" style="123" customWidth="1"/>
    <col min="5642" max="5642" width="22.54296875" style="123" customWidth="1"/>
    <col min="5643" max="5643" width="19.7265625" style="123" customWidth="1"/>
    <col min="5644" max="5644" width="10.26953125" style="123" bestFit="1" customWidth="1"/>
    <col min="5645" max="5645" width="12.7265625" style="123" bestFit="1" customWidth="1"/>
    <col min="5646" max="5646" width="12.453125" style="123" bestFit="1" customWidth="1"/>
    <col min="5647" max="5647" width="11.453125" style="123"/>
    <col min="5648" max="5648" width="12.1796875" style="123" bestFit="1" customWidth="1"/>
    <col min="5649" max="5649" width="11.453125" style="123"/>
    <col min="5650" max="5650" width="12.1796875" style="123" bestFit="1" customWidth="1"/>
    <col min="5651" max="5654" width="11.453125" style="123"/>
    <col min="5655" max="5655" width="11.1796875" style="123" customWidth="1"/>
    <col min="5656" max="5888" width="11.453125" style="123"/>
    <col min="5889" max="5889" width="22.26953125" style="123" customWidth="1"/>
    <col min="5890" max="5890" width="19.81640625" style="123" customWidth="1"/>
    <col min="5891" max="5891" width="20.1796875" style="123" customWidth="1"/>
    <col min="5892" max="5892" width="17" style="123" customWidth="1"/>
    <col min="5893" max="5893" width="17.453125" style="123" customWidth="1"/>
    <col min="5894" max="5894" width="17.7265625" style="123" customWidth="1"/>
    <col min="5895" max="5895" width="11.453125" style="123"/>
    <col min="5896" max="5896" width="2.7265625" style="123" customWidth="1"/>
    <col min="5897" max="5897" width="15.54296875" style="123" customWidth="1"/>
    <col min="5898" max="5898" width="22.54296875" style="123" customWidth="1"/>
    <col min="5899" max="5899" width="19.7265625" style="123" customWidth="1"/>
    <col min="5900" max="5900" width="10.26953125" style="123" bestFit="1" customWidth="1"/>
    <col min="5901" max="5901" width="12.7265625" style="123" bestFit="1" customWidth="1"/>
    <col min="5902" max="5902" width="12.453125" style="123" bestFit="1" customWidth="1"/>
    <col min="5903" max="5903" width="11.453125" style="123"/>
    <col min="5904" max="5904" width="12.1796875" style="123" bestFit="1" customWidth="1"/>
    <col min="5905" max="5905" width="11.453125" style="123"/>
    <col min="5906" max="5906" width="12.1796875" style="123" bestFit="1" customWidth="1"/>
    <col min="5907" max="5910" width="11.453125" style="123"/>
    <col min="5911" max="5911" width="11.1796875" style="123" customWidth="1"/>
    <col min="5912" max="6144" width="11.453125" style="123"/>
    <col min="6145" max="6145" width="22.26953125" style="123" customWidth="1"/>
    <col min="6146" max="6146" width="19.81640625" style="123" customWidth="1"/>
    <col min="6147" max="6147" width="20.1796875" style="123" customWidth="1"/>
    <col min="6148" max="6148" width="17" style="123" customWidth="1"/>
    <col min="6149" max="6149" width="17.453125" style="123" customWidth="1"/>
    <col min="6150" max="6150" width="17.7265625" style="123" customWidth="1"/>
    <col min="6151" max="6151" width="11.453125" style="123"/>
    <col min="6152" max="6152" width="2.7265625" style="123" customWidth="1"/>
    <col min="6153" max="6153" width="15.54296875" style="123" customWidth="1"/>
    <col min="6154" max="6154" width="22.54296875" style="123" customWidth="1"/>
    <col min="6155" max="6155" width="19.7265625" style="123" customWidth="1"/>
    <col min="6156" max="6156" width="10.26953125" style="123" bestFit="1" customWidth="1"/>
    <col min="6157" max="6157" width="12.7265625" style="123" bestFit="1" customWidth="1"/>
    <col min="6158" max="6158" width="12.453125" style="123" bestFit="1" customWidth="1"/>
    <col min="6159" max="6159" width="11.453125" style="123"/>
    <col min="6160" max="6160" width="12.1796875" style="123" bestFit="1" customWidth="1"/>
    <col min="6161" max="6161" width="11.453125" style="123"/>
    <col min="6162" max="6162" width="12.1796875" style="123" bestFit="1" customWidth="1"/>
    <col min="6163" max="6166" width="11.453125" style="123"/>
    <col min="6167" max="6167" width="11.1796875" style="123" customWidth="1"/>
    <col min="6168" max="6400" width="11.453125" style="123"/>
    <col min="6401" max="6401" width="22.26953125" style="123" customWidth="1"/>
    <col min="6402" max="6402" width="19.81640625" style="123" customWidth="1"/>
    <col min="6403" max="6403" width="20.1796875" style="123" customWidth="1"/>
    <col min="6404" max="6404" width="17" style="123" customWidth="1"/>
    <col min="6405" max="6405" width="17.453125" style="123" customWidth="1"/>
    <col min="6406" max="6406" width="17.7265625" style="123" customWidth="1"/>
    <col min="6407" max="6407" width="11.453125" style="123"/>
    <col min="6408" max="6408" width="2.7265625" style="123" customWidth="1"/>
    <col min="6409" max="6409" width="15.54296875" style="123" customWidth="1"/>
    <col min="6410" max="6410" width="22.54296875" style="123" customWidth="1"/>
    <col min="6411" max="6411" width="19.7265625" style="123" customWidth="1"/>
    <col min="6412" max="6412" width="10.26953125" style="123" bestFit="1" customWidth="1"/>
    <col min="6413" max="6413" width="12.7265625" style="123" bestFit="1" customWidth="1"/>
    <col min="6414" max="6414" width="12.453125" style="123" bestFit="1" customWidth="1"/>
    <col min="6415" max="6415" width="11.453125" style="123"/>
    <col min="6416" max="6416" width="12.1796875" style="123" bestFit="1" customWidth="1"/>
    <col min="6417" max="6417" width="11.453125" style="123"/>
    <col min="6418" max="6418" width="12.1796875" style="123" bestFit="1" customWidth="1"/>
    <col min="6419" max="6422" width="11.453125" style="123"/>
    <col min="6423" max="6423" width="11.1796875" style="123" customWidth="1"/>
    <col min="6424" max="6656" width="11.453125" style="123"/>
    <col min="6657" max="6657" width="22.26953125" style="123" customWidth="1"/>
    <col min="6658" max="6658" width="19.81640625" style="123" customWidth="1"/>
    <col min="6659" max="6659" width="20.1796875" style="123" customWidth="1"/>
    <col min="6660" max="6660" width="17" style="123" customWidth="1"/>
    <col min="6661" max="6661" width="17.453125" style="123" customWidth="1"/>
    <col min="6662" max="6662" width="17.7265625" style="123" customWidth="1"/>
    <col min="6663" max="6663" width="11.453125" style="123"/>
    <col min="6664" max="6664" width="2.7265625" style="123" customWidth="1"/>
    <col min="6665" max="6665" width="15.54296875" style="123" customWidth="1"/>
    <col min="6666" max="6666" width="22.54296875" style="123" customWidth="1"/>
    <col min="6667" max="6667" width="19.7265625" style="123" customWidth="1"/>
    <col min="6668" max="6668" width="10.26953125" style="123" bestFit="1" customWidth="1"/>
    <col min="6669" max="6669" width="12.7265625" style="123" bestFit="1" customWidth="1"/>
    <col min="6670" max="6670" width="12.453125" style="123" bestFit="1" customWidth="1"/>
    <col min="6671" max="6671" width="11.453125" style="123"/>
    <col min="6672" max="6672" width="12.1796875" style="123" bestFit="1" customWidth="1"/>
    <col min="6673" max="6673" width="11.453125" style="123"/>
    <col min="6674" max="6674" width="12.1796875" style="123" bestFit="1" customWidth="1"/>
    <col min="6675" max="6678" width="11.453125" style="123"/>
    <col min="6679" max="6679" width="11.1796875" style="123" customWidth="1"/>
    <col min="6680" max="6912" width="11.453125" style="123"/>
    <col min="6913" max="6913" width="22.26953125" style="123" customWidth="1"/>
    <col min="6914" max="6914" width="19.81640625" style="123" customWidth="1"/>
    <col min="6915" max="6915" width="20.1796875" style="123" customWidth="1"/>
    <col min="6916" max="6916" width="17" style="123" customWidth="1"/>
    <col min="6917" max="6917" width="17.453125" style="123" customWidth="1"/>
    <col min="6918" max="6918" width="17.7265625" style="123" customWidth="1"/>
    <col min="6919" max="6919" width="11.453125" style="123"/>
    <col min="6920" max="6920" width="2.7265625" style="123" customWidth="1"/>
    <col min="6921" max="6921" width="15.54296875" style="123" customWidth="1"/>
    <col min="6922" max="6922" width="22.54296875" style="123" customWidth="1"/>
    <col min="6923" max="6923" width="19.7265625" style="123" customWidth="1"/>
    <col min="6924" max="6924" width="10.26953125" style="123" bestFit="1" customWidth="1"/>
    <col min="6925" max="6925" width="12.7265625" style="123" bestFit="1" customWidth="1"/>
    <col min="6926" max="6926" width="12.453125" style="123" bestFit="1" customWidth="1"/>
    <col min="6927" max="6927" width="11.453125" style="123"/>
    <col min="6928" max="6928" width="12.1796875" style="123" bestFit="1" customWidth="1"/>
    <col min="6929" max="6929" width="11.453125" style="123"/>
    <col min="6930" max="6930" width="12.1796875" style="123" bestFit="1" customWidth="1"/>
    <col min="6931" max="6934" width="11.453125" style="123"/>
    <col min="6935" max="6935" width="11.1796875" style="123" customWidth="1"/>
    <col min="6936" max="7168" width="11.453125" style="123"/>
    <col min="7169" max="7169" width="22.26953125" style="123" customWidth="1"/>
    <col min="7170" max="7170" width="19.81640625" style="123" customWidth="1"/>
    <col min="7171" max="7171" width="20.1796875" style="123" customWidth="1"/>
    <col min="7172" max="7172" width="17" style="123" customWidth="1"/>
    <col min="7173" max="7173" width="17.453125" style="123" customWidth="1"/>
    <col min="7174" max="7174" width="17.7265625" style="123" customWidth="1"/>
    <col min="7175" max="7175" width="11.453125" style="123"/>
    <col min="7176" max="7176" width="2.7265625" style="123" customWidth="1"/>
    <col min="7177" max="7177" width="15.54296875" style="123" customWidth="1"/>
    <col min="7178" max="7178" width="22.54296875" style="123" customWidth="1"/>
    <col min="7179" max="7179" width="19.7265625" style="123" customWidth="1"/>
    <col min="7180" max="7180" width="10.26953125" style="123" bestFit="1" customWidth="1"/>
    <col min="7181" max="7181" width="12.7265625" style="123" bestFit="1" customWidth="1"/>
    <col min="7182" max="7182" width="12.453125" style="123" bestFit="1" customWidth="1"/>
    <col min="7183" max="7183" width="11.453125" style="123"/>
    <col min="7184" max="7184" width="12.1796875" style="123" bestFit="1" customWidth="1"/>
    <col min="7185" max="7185" width="11.453125" style="123"/>
    <col min="7186" max="7186" width="12.1796875" style="123" bestFit="1" customWidth="1"/>
    <col min="7187" max="7190" width="11.453125" style="123"/>
    <col min="7191" max="7191" width="11.1796875" style="123" customWidth="1"/>
    <col min="7192" max="7424" width="11.453125" style="123"/>
    <col min="7425" max="7425" width="22.26953125" style="123" customWidth="1"/>
    <col min="7426" max="7426" width="19.81640625" style="123" customWidth="1"/>
    <col min="7427" max="7427" width="20.1796875" style="123" customWidth="1"/>
    <col min="7428" max="7428" width="17" style="123" customWidth="1"/>
    <col min="7429" max="7429" width="17.453125" style="123" customWidth="1"/>
    <col min="7430" max="7430" width="17.7265625" style="123" customWidth="1"/>
    <col min="7431" max="7431" width="11.453125" style="123"/>
    <col min="7432" max="7432" width="2.7265625" style="123" customWidth="1"/>
    <col min="7433" max="7433" width="15.54296875" style="123" customWidth="1"/>
    <col min="7434" max="7434" width="22.54296875" style="123" customWidth="1"/>
    <col min="7435" max="7435" width="19.7265625" style="123" customWidth="1"/>
    <col min="7436" max="7436" width="10.26953125" style="123" bestFit="1" customWidth="1"/>
    <col min="7437" max="7437" width="12.7265625" style="123" bestFit="1" customWidth="1"/>
    <col min="7438" max="7438" width="12.453125" style="123" bestFit="1" customWidth="1"/>
    <col min="7439" max="7439" width="11.453125" style="123"/>
    <col min="7440" max="7440" width="12.1796875" style="123" bestFit="1" customWidth="1"/>
    <col min="7441" max="7441" width="11.453125" style="123"/>
    <col min="7442" max="7442" width="12.1796875" style="123" bestFit="1" customWidth="1"/>
    <col min="7443" max="7446" width="11.453125" style="123"/>
    <col min="7447" max="7447" width="11.1796875" style="123" customWidth="1"/>
    <col min="7448" max="7680" width="11.453125" style="123"/>
    <col min="7681" max="7681" width="22.26953125" style="123" customWidth="1"/>
    <col min="7682" max="7682" width="19.81640625" style="123" customWidth="1"/>
    <col min="7683" max="7683" width="20.1796875" style="123" customWidth="1"/>
    <col min="7684" max="7684" width="17" style="123" customWidth="1"/>
    <col min="7685" max="7685" width="17.453125" style="123" customWidth="1"/>
    <col min="7686" max="7686" width="17.7265625" style="123" customWidth="1"/>
    <col min="7687" max="7687" width="11.453125" style="123"/>
    <col min="7688" max="7688" width="2.7265625" style="123" customWidth="1"/>
    <col min="7689" max="7689" width="15.54296875" style="123" customWidth="1"/>
    <col min="7690" max="7690" width="22.54296875" style="123" customWidth="1"/>
    <col min="7691" max="7691" width="19.7265625" style="123" customWidth="1"/>
    <col min="7692" max="7692" width="10.26953125" style="123" bestFit="1" customWidth="1"/>
    <col min="7693" max="7693" width="12.7265625" style="123" bestFit="1" customWidth="1"/>
    <col min="7694" max="7694" width="12.453125" style="123" bestFit="1" customWidth="1"/>
    <col min="7695" max="7695" width="11.453125" style="123"/>
    <col min="7696" max="7696" width="12.1796875" style="123" bestFit="1" customWidth="1"/>
    <col min="7697" max="7697" width="11.453125" style="123"/>
    <col min="7698" max="7698" width="12.1796875" style="123" bestFit="1" customWidth="1"/>
    <col min="7699" max="7702" width="11.453125" style="123"/>
    <col min="7703" max="7703" width="11.1796875" style="123" customWidth="1"/>
    <col min="7704" max="7936" width="11.453125" style="123"/>
    <col min="7937" max="7937" width="22.26953125" style="123" customWidth="1"/>
    <col min="7938" max="7938" width="19.81640625" style="123" customWidth="1"/>
    <col min="7939" max="7939" width="20.1796875" style="123" customWidth="1"/>
    <col min="7940" max="7940" width="17" style="123" customWidth="1"/>
    <col min="7941" max="7941" width="17.453125" style="123" customWidth="1"/>
    <col min="7942" max="7942" width="17.7265625" style="123" customWidth="1"/>
    <col min="7943" max="7943" width="11.453125" style="123"/>
    <col min="7944" max="7944" width="2.7265625" style="123" customWidth="1"/>
    <col min="7945" max="7945" width="15.54296875" style="123" customWidth="1"/>
    <col min="7946" max="7946" width="22.54296875" style="123" customWidth="1"/>
    <col min="7947" max="7947" width="19.7265625" style="123" customWidth="1"/>
    <col min="7948" max="7948" width="10.26953125" style="123" bestFit="1" customWidth="1"/>
    <col min="7949" max="7949" width="12.7265625" style="123" bestFit="1" customWidth="1"/>
    <col min="7950" max="7950" width="12.453125" style="123" bestFit="1" customWidth="1"/>
    <col min="7951" max="7951" width="11.453125" style="123"/>
    <col min="7952" max="7952" width="12.1796875" style="123" bestFit="1" customWidth="1"/>
    <col min="7953" max="7953" width="11.453125" style="123"/>
    <col min="7954" max="7954" width="12.1796875" style="123" bestFit="1" customWidth="1"/>
    <col min="7955" max="7958" width="11.453125" style="123"/>
    <col min="7959" max="7959" width="11.1796875" style="123" customWidth="1"/>
    <col min="7960" max="8192" width="11.453125" style="123"/>
    <col min="8193" max="8193" width="22.26953125" style="123" customWidth="1"/>
    <col min="8194" max="8194" width="19.81640625" style="123" customWidth="1"/>
    <col min="8195" max="8195" width="20.1796875" style="123" customWidth="1"/>
    <col min="8196" max="8196" width="17" style="123" customWidth="1"/>
    <col min="8197" max="8197" width="17.453125" style="123" customWidth="1"/>
    <col min="8198" max="8198" width="17.7265625" style="123" customWidth="1"/>
    <col min="8199" max="8199" width="11.453125" style="123"/>
    <col min="8200" max="8200" width="2.7265625" style="123" customWidth="1"/>
    <col min="8201" max="8201" width="15.54296875" style="123" customWidth="1"/>
    <col min="8202" max="8202" width="22.54296875" style="123" customWidth="1"/>
    <col min="8203" max="8203" width="19.7265625" style="123" customWidth="1"/>
    <col min="8204" max="8204" width="10.26953125" style="123" bestFit="1" customWidth="1"/>
    <col min="8205" max="8205" width="12.7265625" style="123" bestFit="1" customWidth="1"/>
    <col min="8206" max="8206" width="12.453125" style="123" bestFit="1" customWidth="1"/>
    <col min="8207" max="8207" width="11.453125" style="123"/>
    <col min="8208" max="8208" width="12.1796875" style="123" bestFit="1" customWidth="1"/>
    <col min="8209" max="8209" width="11.453125" style="123"/>
    <col min="8210" max="8210" width="12.1796875" style="123" bestFit="1" customWidth="1"/>
    <col min="8211" max="8214" width="11.453125" style="123"/>
    <col min="8215" max="8215" width="11.1796875" style="123" customWidth="1"/>
    <col min="8216" max="8448" width="11.453125" style="123"/>
    <col min="8449" max="8449" width="22.26953125" style="123" customWidth="1"/>
    <col min="8450" max="8450" width="19.81640625" style="123" customWidth="1"/>
    <col min="8451" max="8451" width="20.1796875" style="123" customWidth="1"/>
    <col min="8452" max="8452" width="17" style="123" customWidth="1"/>
    <col min="8453" max="8453" width="17.453125" style="123" customWidth="1"/>
    <col min="8454" max="8454" width="17.7265625" style="123" customWidth="1"/>
    <col min="8455" max="8455" width="11.453125" style="123"/>
    <col min="8456" max="8456" width="2.7265625" style="123" customWidth="1"/>
    <col min="8457" max="8457" width="15.54296875" style="123" customWidth="1"/>
    <col min="8458" max="8458" width="22.54296875" style="123" customWidth="1"/>
    <col min="8459" max="8459" width="19.7265625" style="123" customWidth="1"/>
    <col min="8460" max="8460" width="10.26953125" style="123" bestFit="1" customWidth="1"/>
    <col min="8461" max="8461" width="12.7265625" style="123" bestFit="1" customWidth="1"/>
    <col min="8462" max="8462" width="12.453125" style="123" bestFit="1" customWidth="1"/>
    <col min="8463" max="8463" width="11.453125" style="123"/>
    <col min="8464" max="8464" width="12.1796875" style="123" bestFit="1" customWidth="1"/>
    <col min="8465" max="8465" width="11.453125" style="123"/>
    <col min="8466" max="8466" width="12.1796875" style="123" bestFit="1" customWidth="1"/>
    <col min="8467" max="8470" width="11.453125" style="123"/>
    <col min="8471" max="8471" width="11.1796875" style="123" customWidth="1"/>
    <col min="8472" max="8704" width="11.453125" style="123"/>
    <col min="8705" max="8705" width="22.26953125" style="123" customWidth="1"/>
    <col min="8706" max="8706" width="19.81640625" style="123" customWidth="1"/>
    <col min="8707" max="8707" width="20.1796875" style="123" customWidth="1"/>
    <col min="8708" max="8708" width="17" style="123" customWidth="1"/>
    <col min="8709" max="8709" width="17.453125" style="123" customWidth="1"/>
    <col min="8710" max="8710" width="17.7265625" style="123" customWidth="1"/>
    <col min="8711" max="8711" width="11.453125" style="123"/>
    <col min="8712" max="8712" width="2.7265625" style="123" customWidth="1"/>
    <col min="8713" max="8713" width="15.54296875" style="123" customWidth="1"/>
    <col min="8714" max="8714" width="22.54296875" style="123" customWidth="1"/>
    <col min="8715" max="8715" width="19.7265625" style="123" customWidth="1"/>
    <col min="8716" max="8716" width="10.26953125" style="123" bestFit="1" customWidth="1"/>
    <col min="8717" max="8717" width="12.7265625" style="123" bestFit="1" customWidth="1"/>
    <col min="8718" max="8718" width="12.453125" style="123" bestFit="1" customWidth="1"/>
    <col min="8719" max="8719" width="11.453125" style="123"/>
    <col min="8720" max="8720" width="12.1796875" style="123" bestFit="1" customWidth="1"/>
    <col min="8721" max="8721" width="11.453125" style="123"/>
    <col min="8722" max="8722" width="12.1796875" style="123" bestFit="1" customWidth="1"/>
    <col min="8723" max="8726" width="11.453125" style="123"/>
    <col min="8727" max="8727" width="11.1796875" style="123" customWidth="1"/>
    <col min="8728" max="8960" width="11.453125" style="123"/>
    <col min="8961" max="8961" width="22.26953125" style="123" customWidth="1"/>
    <col min="8962" max="8962" width="19.81640625" style="123" customWidth="1"/>
    <col min="8963" max="8963" width="20.1796875" style="123" customWidth="1"/>
    <col min="8964" max="8964" width="17" style="123" customWidth="1"/>
    <col min="8965" max="8965" width="17.453125" style="123" customWidth="1"/>
    <col min="8966" max="8966" width="17.7265625" style="123" customWidth="1"/>
    <col min="8967" max="8967" width="11.453125" style="123"/>
    <col min="8968" max="8968" width="2.7265625" style="123" customWidth="1"/>
    <col min="8969" max="8969" width="15.54296875" style="123" customWidth="1"/>
    <col min="8970" max="8970" width="22.54296875" style="123" customWidth="1"/>
    <col min="8971" max="8971" width="19.7265625" style="123" customWidth="1"/>
    <col min="8972" max="8972" width="10.26953125" style="123" bestFit="1" customWidth="1"/>
    <col min="8973" max="8973" width="12.7265625" style="123" bestFit="1" customWidth="1"/>
    <col min="8974" max="8974" width="12.453125" style="123" bestFit="1" customWidth="1"/>
    <col min="8975" max="8975" width="11.453125" style="123"/>
    <col min="8976" max="8976" width="12.1796875" style="123" bestFit="1" customWidth="1"/>
    <col min="8977" max="8977" width="11.453125" style="123"/>
    <col min="8978" max="8978" width="12.1796875" style="123" bestFit="1" customWidth="1"/>
    <col min="8979" max="8982" width="11.453125" style="123"/>
    <col min="8983" max="8983" width="11.1796875" style="123" customWidth="1"/>
    <col min="8984" max="9216" width="11.453125" style="123"/>
    <col min="9217" max="9217" width="22.26953125" style="123" customWidth="1"/>
    <col min="9218" max="9218" width="19.81640625" style="123" customWidth="1"/>
    <col min="9219" max="9219" width="20.1796875" style="123" customWidth="1"/>
    <col min="9220" max="9220" width="17" style="123" customWidth="1"/>
    <col min="9221" max="9221" width="17.453125" style="123" customWidth="1"/>
    <col min="9222" max="9222" width="17.7265625" style="123" customWidth="1"/>
    <col min="9223" max="9223" width="11.453125" style="123"/>
    <col min="9224" max="9224" width="2.7265625" style="123" customWidth="1"/>
    <col min="9225" max="9225" width="15.54296875" style="123" customWidth="1"/>
    <col min="9226" max="9226" width="22.54296875" style="123" customWidth="1"/>
    <col min="9227" max="9227" width="19.7265625" style="123" customWidth="1"/>
    <col min="9228" max="9228" width="10.26953125" style="123" bestFit="1" customWidth="1"/>
    <col min="9229" max="9229" width="12.7265625" style="123" bestFit="1" customWidth="1"/>
    <col min="9230" max="9230" width="12.453125" style="123" bestFit="1" customWidth="1"/>
    <col min="9231" max="9231" width="11.453125" style="123"/>
    <col min="9232" max="9232" width="12.1796875" style="123" bestFit="1" customWidth="1"/>
    <col min="9233" max="9233" width="11.453125" style="123"/>
    <col min="9234" max="9234" width="12.1796875" style="123" bestFit="1" customWidth="1"/>
    <col min="9235" max="9238" width="11.453125" style="123"/>
    <col min="9239" max="9239" width="11.1796875" style="123" customWidth="1"/>
    <col min="9240" max="9472" width="11.453125" style="123"/>
    <col min="9473" max="9473" width="22.26953125" style="123" customWidth="1"/>
    <col min="9474" max="9474" width="19.81640625" style="123" customWidth="1"/>
    <col min="9475" max="9475" width="20.1796875" style="123" customWidth="1"/>
    <col min="9476" max="9476" width="17" style="123" customWidth="1"/>
    <col min="9477" max="9477" width="17.453125" style="123" customWidth="1"/>
    <col min="9478" max="9478" width="17.7265625" style="123" customWidth="1"/>
    <col min="9479" max="9479" width="11.453125" style="123"/>
    <col min="9480" max="9480" width="2.7265625" style="123" customWidth="1"/>
    <col min="9481" max="9481" width="15.54296875" style="123" customWidth="1"/>
    <col min="9482" max="9482" width="22.54296875" style="123" customWidth="1"/>
    <col min="9483" max="9483" width="19.7265625" style="123" customWidth="1"/>
    <col min="9484" max="9484" width="10.26953125" style="123" bestFit="1" customWidth="1"/>
    <col min="9485" max="9485" width="12.7265625" style="123" bestFit="1" customWidth="1"/>
    <col min="9486" max="9486" width="12.453125" style="123" bestFit="1" customWidth="1"/>
    <col min="9487" max="9487" width="11.453125" style="123"/>
    <col min="9488" max="9488" width="12.1796875" style="123" bestFit="1" customWidth="1"/>
    <col min="9489" max="9489" width="11.453125" style="123"/>
    <col min="9490" max="9490" width="12.1796875" style="123" bestFit="1" customWidth="1"/>
    <col min="9491" max="9494" width="11.453125" style="123"/>
    <col min="9495" max="9495" width="11.1796875" style="123" customWidth="1"/>
    <col min="9496" max="9728" width="11.453125" style="123"/>
    <col min="9729" max="9729" width="22.26953125" style="123" customWidth="1"/>
    <col min="9730" max="9730" width="19.81640625" style="123" customWidth="1"/>
    <col min="9731" max="9731" width="20.1796875" style="123" customWidth="1"/>
    <col min="9732" max="9732" width="17" style="123" customWidth="1"/>
    <col min="9733" max="9733" width="17.453125" style="123" customWidth="1"/>
    <col min="9734" max="9734" width="17.7265625" style="123" customWidth="1"/>
    <col min="9735" max="9735" width="11.453125" style="123"/>
    <col min="9736" max="9736" width="2.7265625" style="123" customWidth="1"/>
    <col min="9737" max="9737" width="15.54296875" style="123" customWidth="1"/>
    <col min="9738" max="9738" width="22.54296875" style="123" customWidth="1"/>
    <col min="9739" max="9739" width="19.7265625" style="123" customWidth="1"/>
    <col min="9740" max="9740" width="10.26953125" style="123" bestFit="1" customWidth="1"/>
    <col min="9741" max="9741" width="12.7265625" style="123" bestFit="1" customWidth="1"/>
    <col min="9742" max="9742" width="12.453125" style="123" bestFit="1" customWidth="1"/>
    <col min="9743" max="9743" width="11.453125" style="123"/>
    <col min="9744" max="9744" width="12.1796875" style="123" bestFit="1" customWidth="1"/>
    <col min="9745" max="9745" width="11.453125" style="123"/>
    <col min="9746" max="9746" width="12.1796875" style="123" bestFit="1" customWidth="1"/>
    <col min="9747" max="9750" width="11.453125" style="123"/>
    <col min="9751" max="9751" width="11.1796875" style="123" customWidth="1"/>
    <col min="9752" max="9984" width="11.453125" style="123"/>
    <col min="9985" max="9985" width="22.26953125" style="123" customWidth="1"/>
    <col min="9986" max="9986" width="19.81640625" style="123" customWidth="1"/>
    <col min="9987" max="9987" width="20.1796875" style="123" customWidth="1"/>
    <col min="9988" max="9988" width="17" style="123" customWidth="1"/>
    <col min="9989" max="9989" width="17.453125" style="123" customWidth="1"/>
    <col min="9990" max="9990" width="17.7265625" style="123" customWidth="1"/>
    <col min="9991" max="9991" width="11.453125" style="123"/>
    <col min="9992" max="9992" width="2.7265625" style="123" customWidth="1"/>
    <col min="9993" max="9993" width="15.54296875" style="123" customWidth="1"/>
    <col min="9994" max="9994" width="22.54296875" style="123" customWidth="1"/>
    <col min="9995" max="9995" width="19.7265625" style="123" customWidth="1"/>
    <col min="9996" max="9996" width="10.26953125" style="123" bestFit="1" customWidth="1"/>
    <col min="9997" max="9997" width="12.7265625" style="123" bestFit="1" customWidth="1"/>
    <col min="9998" max="9998" width="12.453125" style="123" bestFit="1" customWidth="1"/>
    <col min="9999" max="9999" width="11.453125" style="123"/>
    <col min="10000" max="10000" width="12.1796875" style="123" bestFit="1" customWidth="1"/>
    <col min="10001" max="10001" width="11.453125" style="123"/>
    <col min="10002" max="10002" width="12.1796875" style="123" bestFit="1" customWidth="1"/>
    <col min="10003" max="10006" width="11.453125" style="123"/>
    <col min="10007" max="10007" width="11.1796875" style="123" customWidth="1"/>
    <col min="10008" max="10240" width="11.453125" style="123"/>
    <col min="10241" max="10241" width="22.26953125" style="123" customWidth="1"/>
    <col min="10242" max="10242" width="19.81640625" style="123" customWidth="1"/>
    <col min="10243" max="10243" width="20.1796875" style="123" customWidth="1"/>
    <col min="10244" max="10244" width="17" style="123" customWidth="1"/>
    <col min="10245" max="10245" width="17.453125" style="123" customWidth="1"/>
    <col min="10246" max="10246" width="17.7265625" style="123" customWidth="1"/>
    <col min="10247" max="10247" width="11.453125" style="123"/>
    <col min="10248" max="10248" width="2.7265625" style="123" customWidth="1"/>
    <col min="10249" max="10249" width="15.54296875" style="123" customWidth="1"/>
    <col min="10250" max="10250" width="22.54296875" style="123" customWidth="1"/>
    <col min="10251" max="10251" width="19.7265625" style="123" customWidth="1"/>
    <col min="10252" max="10252" width="10.26953125" style="123" bestFit="1" customWidth="1"/>
    <col min="10253" max="10253" width="12.7265625" style="123" bestFit="1" customWidth="1"/>
    <col min="10254" max="10254" width="12.453125" style="123" bestFit="1" customWidth="1"/>
    <col min="10255" max="10255" width="11.453125" style="123"/>
    <col min="10256" max="10256" width="12.1796875" style="123" bestFit="1" customWidth="1"/>
    <col min="10257" max="10257" width="11.453125" style="123"/>
    <col min="10258" max="10258" width="12.1796875" style="123" bestFit="1" customWidth="1"/>
    <col min="10259" max="10262" width="11.453125" style="123"/>
    <col min="10263" max="10263" width="11.1796875" style="123" customWidth="1"/>
    <col min="10264" max="10496" width="11.453125" style="123"/>
    <col min="10497" max="10497" width="22.26953125" style="123" customWidth="1"/>
    <col min="10498" max="10498" width="19.81640625" style="123" customWidth="1"/>
    <col min="10499" max="10499" width="20.1796875" style="123" customWidth="1"/>
    <col min="10500" max="10500" width="17" style="123" customWidth="1"/>
    <col min="10501" max="10501" width="17.453125" style="123" customWidth="1"/>
    <col min="10502" max="10502" width="17.7265625" style="123" customWidth="1"/>
    <col min="10503" max="10503" width="11.453125" style="123"/>
    <col min="10504" max="10504" width="2.7265625" style="123" customWidth="1"/>
    <col min="10505" max="10505" width="15.54296875" style="123" customWidth="1"/>
    <col min="10506" max="10506" width="22.54296875" style="123" customWidth="1"/>
    <col min="10507" max="10507" width="19.7265625" style="123" customWidth="1"/>
    <col min="10508" max="10508" width="10.26953125" style="123" bestFit="1" customWidth="1"/>
    <col min="10509" max="10509" width="12.7265625" style="123" bestFit="1" customWidth="1"/>
    <col min="10510" max="10510" width="12.453125" style="123" bestFit="1" customWidth="1"/>
    <col min="10511" max="10511" width="11.453125" style="123"/>
    <col min="10512" max="10512" width="12.1796875" style="123" bestFit="1" customWidth="1"/>
    <col min="10513" max="10513" width="11.453125" style="123"/>
    <col min="10514" max="10514" width="12.1796875" style="123" bestFit="1" customWidth="1"/>
    <col min="10515" max="10518" width="11.453125" style="123"/>
    <col min="10519" max="10519" width="11.1796875" style="123" customWidth="1"/>
    <col min="10520" max="10752" width="11.453125" style="123"/>
    <col min="10753" max="10753" width="22.26953125" style="123" customWidth="1"/>
    <col min="10754" max="10754" width="19.81640625" style="123" customWidth="1"/>
    <col min="10755" max="10755" width="20.1796875" style="123" customWidth="1"/>
    <col min="10756" max="10756" width="17" style="123" customWidth="1"/>
    <col min="10757" max="10757" width="17.453125" style="123" customWidth="1"/>
    <col min="10758" max="10758" width="17.7265625" style="123" customWidth="1"/>
    <col min="10759" max="10759" width="11.453125" style="123"/>
    <col min="10760" max="10760" width="2.7265625" style="123" customWidth="1"/>
    <col min="10761" max="10761" width="15.54296875" style="123" customWidth="1"/>
    <col min="10762" max="10762" width="22.54296875" style="123" customWidth="1"/>
    <col min="10763" max="10763" width="19.7265625" style="123" customWidth="1"/>
    <col min="10764" max="10764" width="10.26953125" style="123" bestFit="1" customWidth="1"/>
    <col min="10765" max="10765" width="12.7265625" style="123" bestFit="1" customWidth="1"/>
    <col min="10766" max="10766" width="12.453125" style="123" bestFit="1" customWidth="1"/>
    <col min="10767" max="10767" width="11.453125" style="123"/>
    <col min="10768" max="10768" width="12.1796875" style="123" bestFit="1" customWidth="1"/>
    <col min="10769" max="10769" width="11.453125" style="123"/>
    <col min="10770" max="10770" width="12.1796875" style="123" bestFit="1" customWidth="1"/>
    <col min="10771" max="10774" width="11.453125" style="123"/>
    <col min="10775" max="10775" width="11.1796875" style="123" customWidth="1"/>
    <col min="10776" max="11008" width="11.453125" style="123"/>
    <col min="11009" max="11009" width="22.26953125" style="123" customWidth="1"/>
    <col min="11010" max="11010" width="19.81640625" style="123" customWidth="1"/>
    <col min="11011" max="11011" width="20.1796875" style="123" customWidth="1"/>
    <col min="11012" max="11012" width="17" style="123" customWidth="1"/>
    <col min="11013" max="11013" width="17.453125" style="123" customWidth="1"/>
    <col min="11014" max="11014" width="17.7265625" style="123" customWidth="1"/>
    <col min="11015" max="11015" width="11.453125" style="123"/>
    <col min="11016" max="11016" width="2.7265625" style="123" customWidth="1"/>
    <col min="11017" max="11017" width="15.54296875" style="123" customWidth="1"/>
    <col min="11018" max="11018" width="22.54296875" style="123" customWidth="1"/>
    <col min="11019" max="11019" width="19.7265625" style="123" customWidth="1"/>
    <col min="11020" max="11020" width="10.26953125" style="123" bestFit="1" customWidth="1"/>
    <col min="11021" max="11021" width="12.7265625" style="123" bestFit="1" customWidth="1"/>
    <col min="11022" max="11022" width="12.453125" style="123" bestFit="1" customWidth="1"/>
    <col min="11023" max="11023" width="11.453125" style="123"/>
    <col min="11024" max="11024" width="12.1796875" style="123" bestFit="1" customWidth="1"/>
    <col min="11025" max="11025" width="11.453125" style="123"/>
    <col min="11026" max="11026" width="12.1796875" style="123" bestFit="1" customWidth="1"/>
    <col min="11027" max="11030" width="11.453125" style="123"/>
    <col min="11031" max="11031" width="11.1796875" style="123" customWidth="1"/>
    <col min="11032" max="11264" width="11.453125" style="123"/>
    <col min="11265" max="11265" width="22.26953125" style="123" customWidth="1"/>
    <col min="11266" max="11266" width="19.81640625" style="123" customWidth="1"/>
    <col min="11267" max="11267" width="20.1796875" style="123" customWidth="1"/>
    <col min="11268" max="11268" width="17" style="123" customWidth="1"/>
    <col min="11269" max="11269" width="17.453125" style="123" customWidth="1"/>
    <col min="11270" max="11270" width="17.7265625" style="123" customWidth="1"/>
    <col min="11271" max="11271" width="11.453125" style="123"/>
    <col min="11272" max="11272" width="2.7265625" style="123" customWidth="1"/>
    <col min="11273" max="11273" width="15.54296875" style="123" customWidth="1"/>
    <col min="11274" max="11274" width="22.54296875" style="123" customWidth="1"/>
    <col min="11275" max="11275" width="19.7265625" style="123" customWidth="1"/>
    <col min="11276" max="11276" width="10.26953125" style="123" bestFit="1" customWidth="1"/>
    <col min="11277" max="11277" width="12.7265625" style="123" bestFit="1" customWidth="1"/>
    <col min="11278" max="11278" width="12.453125" style="123" bestFit="1" customWidth="1"/>
    <col min="11279" max="11279" width="11.453125" style="123"/>
    <col min="11280" max="11280" width="12.1796875" style="123" bestFit="1" customWidth="1"/>
    <col min="11281" max="11281" width="11.453125" style="123"/>
    <col min="11282" max="11282" width="12.1796875" style="123" bestFit="1" customWidth="1"/>
    <col min="11283" max="11286" width="11.453125" style="123"/>
    <col min="11287" max="11287" width="11.1796875" style="123" customWidth="1"/>
    <col min="11288" max="11520" width="11.453125" style="123"/>
    <col min="11521" max="11521" width="22.26953125" style="123" customWidth="1"/>
    <col min="11522" max="11522" width="19.81640625" style="123" customWidth="1"/>
    <col min="11523" max="11523" width="20.1796875" style="123" customWidth="1"/>
    <col min="11524" max="11524" width="17" style="123" customWidth="1"/>
    <col min="11525" max="11525" width="17.453125" style="123" customWidth="1"/>
    <col min="11526" max="11526" width="17.7265625" style="123" customWidth="1"/>
    <col min="11527" max="11527" width="11.453125" style="123"/>
    <col min="11528" max="11528" width="2.7265625" style="123" customWidth="1"/>
    <col min="11529" max="11529" width="15.54296875" style="123" customWidth="1"/>
    <col min="11530" max="11530" width="22.54296875" style="123" customWidth="1"/>
    <col min="11531" max="11531" width="19.7265625" style="123" customWidth="1"/>
    <col min="11532" max="11532" width="10.26953125" style="123" bestFit="1" customWidth="1"/>
    <col min="11533" max="11533" width="12.7265625" style="123" bestFit="1" customWidth="1"/>
    <col min="11534" max="11534" width="12.453125" style="123" bestFit="1" customWidth="1"/>
    <col min="11535" max="11535" width="11.453125" style="123"/>
    <col min="11536" max="11536" width="12.1796875" style="123" bestFit="1" customWidth="1"/>
    <col min="11537" max="11537" width="11.453125" style="123"/>
    <col min="11538" max="11538" width="12.1796875" style="123" bestFit="1" customWidth="1"/>
    <col min="11539" max="11542" width="11.453125" style="123"/>
    <col min="11543" max="11543" width="11.1796875" style="123" customWidth="1"/>
    <col min="11544" max="11776" width="11.453125" style="123"/>
    <col min="11777" max="11777" width="22.26953125" style="123" customWidth="1"/>
    <col min="11778" max="11778" width="19.81640625" style="123" customWidth="1"/>
    <col min="11779" max="11779" width="20.1796875" style="123" customWidth="1"/>
    <col min="11780" max="11780" width="17" style="123" customWidth="1"/>
    <col min="11781" max="11781" width="17.453125" style="123" customWidth="1"/>
    <col min="11782" max="11782" width="17.7265625" style="123" customWidth="1"/>
    <col min="11783" max="11783" width="11.453125" style="123"/>
    <col min="11784" max="11784" width="2.7265625" style="123" customWidth="1"/>
    <col min="11785" max="11785" width="15.54296875" style="123" customWidth="1"/>
    <col min="11786" max="11786" width="22.54296875" style="123" customWidth="1"/>
    <col min="11787" max="11787" width="19.7265625" style="123" customWidth="1"/>
    <col min="11788" max="11788" width="10.26953125" style="123" bestFit="1" customWidth="1"/>
    <col min="11789" max="11789" width="12.7265625" style="123" bestFit="1" customWidth="1"/>
    <col min="11790" max="11790" width="12.453125" style="123" bestFit="1" customWidth="1"/>
    <col min="11791" max="11791" width="11.453125" style="123"/>
    <col min="11792" max="11792" width="12.1796875" style="123" bestFit="1" customWidth="1"/>
    <col min="11793" max="11793" width="11.453125" style="123"/>
    <col min="11794" max="11794" width="12.1796875" style="123" bestFit="1" customWidth="1"/>
    <col min="11795" max="11798" width="11.453125" style="123"/>
    <col min="11799" max="11799" width="11.1796875" style="123" customWidth="1"/>
    <col min="11800" max="12032" width="11.453125" style="123"/>
    <col min="12033" max="12033" width="22.26953125" style="123" customWidth="1"/>
    <col min="12034" max="12034" width="19.81640625" style="123" customWidth="1"/>
    <col min="12035" max="12035" width="20.1796875" style="123" customWidth="1"/>
    <col min="12036" max="12036" width="17" style="123" customWidth="1"/>
    <col min="12037" max="12037" width="17.453125" style="123" customWidth="1"/>
    <col min="12038" max="12038" width="17.7265625" style="123" customWidth="1"/>
    <col min="12039" max="12039" width="11.453125" style="123"/>
    <col min="12040" max="12040" width="2.7265625" style="123" customWidth="1"/>
    <col min="12041" max="12041" width="15.54296875" style="123" customWidth="1"/>
    <col min="12042" max="12042" width="22.54296875" style="123" customWidth="1"/>
    <col min="12043" max="12043" width="19.7265625" style="123" customWidth="1"/>
    <col min="12044" max="12044" width="10.26953125" style="123" bestFit="1" customWidth="1"/>
    <col min="12045" max="12045" width="12.7265625" style="123" bestFit="1" customWidth="1"/>
    <col min="12046" max="12046" width="12.453125" style="123" bestFit="1" customWidth="1"/>
    <col min="12047" max="12047" width="11.453125" style="123"/>
    <col min="12048" max="12048" width="12.1796875" style="123" bestFit="1" customWidth="1"/>
    <col min="12049" max="12049" width="11.453125" style="123"/>
    <col min="12050" max="12050" width="12.1796875" style="123" bestFit="1" customWidth="1"/>
    <col min="12051" max="12054" width="11.453125" style="123"/>
    <col min="12055" max="12055" width="11.1796875" style="123" customWidth="1"/>
    <col min="12056" max="12288" width="11.453125" style="123"/>
    <col min="12289" max="12289" width="22.26953125" style="123" customWidth="1"/>
    <col min="12290" max="12290" width="19.81640625" style="123" customWidth="1"/>
    <col min="12291" max="12291" width="20.1796875" style="123" customWidth="1"/>
    <col min="12292" max="12292" width="17" style="123" customWidth="1"/>
    <col min="12293" max="12293" width="17.453125" style="123" customWidth="1"/>
    <col min="12294" max="12294" width="17.7265625" style="123" customWidth="1"/>
    <col min="12295" max="12295" width="11.453125" style="123"/>
    <col min="12296" max="12296" width="2.7265625" style="123" customWidth="1"/>
    <col min="12297" max="12297" width="15.54296875" style="123" customWidth="1"/>
    <col min="12298" max="12298" width="22.54296875" style="123" customWidth="1"/>
    <col min="12299" max="12299" width="19.7265625" style="123" customWidth="1"/>
    <col min="12300" max="12300" width="10.26953125" style="123" bestFit="1" customWidth="1"/>
    <col min="12301" max="12301" width="12.7265625" style="123" bestFit="1" customWidth="1"/>
    <col min="12302" max="12302" width="12.453125" style="123" bestFit="1" customWidth="1"/>
    <col min="12303" max="12303" width="11.453125" style="123"/>
    <col min="12304" max="12304" width="12.1796875" style="123" bestFit="1" customWidth="1"/>
    <col min="12305" max="12305" width="11.453125" style="123"/>
    <col min="12306" max="12306" width="12.1796875" style="123" bestFit="1" customWidth="1"/>
    <col min="12307" max="12310" width="11.453125" style="123"/>
    <col min="12311" max="12311" width="11.1796875" style="123" customWidth="1"/>
    <col min="12312" max="12544" width="11.453125" style="123"/>
    <col min="12545" max="12545" width="22.26953125" style="123" customWidth="1"/>
    <col min="12546" max="12546" width="19.81640625" style="123" customWidth="1"/>
    <col min="12547" max="12547" width="20.1796875" style="123" customWidth="1"/>
    <col min="12548" max="12548" width="17" style="123" customWidth="1"/>
    <col min="12549" max="12549" width="17.453125" style="123" customWidth="1"/>
    <col min="12550" max="12550" width="17.7265625" style="123" customWidth="1"/>
    <col min="12551" max="12551" width="11.453125" style="123"/>
    <col min="12552" max="12552" width="2.7265625" style="123" customWidth="1"/>
    <col min="12553" max="12553" width="15.54296875" style="123" customWidth="1"/>
    <col min="12554" max="12554" width="22.54296875" style="123" customWidth="1"/>
    <col min="12555" max="12555" width="19.7265625" style="123" customWidth="1"/>
    <col min="12556" max="12556" width="10.26953125" style="123" bestFit="1" customWidth="1"/>
    <col min="12557" max="12557" width="12.7265625" style="123" bestFit="1" customWidth="1"/>
    <col min="12558" max="12558" width="12.453125" style="123" bestFit="1" customWidth="1"/>
    <col min="12559" max="12559" width="11.453125" style="123"/>
    <col min="12560" max="12560" width="12.1796875" style="123" bestFit="1" customWidth="1"/>
    <col min="12561" max="12561" width="11.453125" style="123"/>
    <col min="12562" max="12562" width="12.1796875" style="123" bestFit="1" customWidth="1"/>
    <col min="12563" max="12566" width="11.453125" style="123"/>
    <col min="12567" max="12567" width="11.1796875" style="123" customWidth="1"/>
    <col min="12568" max="12800" width="11.453125" style="123"/>
    <col min="12801" max="12801" width="22.26953125" style="123" customWidth="1"/>
    <col min="12802" max="12802" width="19.81640625" style="123" customWidth="1"/>
    <col min="12803" max="12803" width="20.1796875" style="123" customWidth="1"/>
    <col min="12804" max="12804" width="17" style="123" customWidth="1"/>
    <col min="12805" max="12805" width="17.453125" style="123" customWidth="1"/>
    <col min="12806" max="12806" width="17.7265625" style="123" customWidth="1"/>
    <col min="12807" max="12807" width="11.453125" style="123"/>
    <col min="12808" max="12808" width="2.7265625" style="123" customWidth="1"/>
    <col min="12809" max="12809" width="15.54296875" style="123" customWidth="1"/>
    <col min="12810" max="12810" width="22.54296875" style="123" customWidth="1"/>
    <col min="12811" max="12811" width="19.7265625" style="123" customWidth="1"/>
    <col min="12812" max="12812" width="10.26953125" style="123" bestFit="1" customWidth="1"/>
    <col min="12813" max="12813" width="12.7265625" style="123" bestFit="1" customWidth="1"/>
    <col min="12814" max="12814" width="12.453125" style="123" bestFit="1" customWidth="1"/>
    <col min="12815" max="12815" width="11.453125" style="123"/>
    <col min="12816" max="12816" width="12.1796875" style="123" bestFit="1" customWidth="1"/>
    <col min="12817" max="12817" width="11.453125" style="123"/>
    <col min="12818" max="12818" width="12.1796875" style="123" bestFit="1" customWidth="1"/>
    <col min="12819" max="12822" width="11.453125" style="123"/>
    <col min="12823" max="12823" width="11.1796875" style="123" customWidth="1"/>
    <col min="12824" max="13056" width="11.453125" style="123"/>
    <col min="13057" max="13057" width="22.26953125" style="123" customWidth="1"/>
    <col min="13058" max="13058" width="19.81640625" style="123" customWidth="1"/>
    <col min="13059" max="13059" width="20.1796875" style="123" customWidth="1"/>
    <col min="13060" max="13060" width="17" style="123" customWidth="1"/>
    <col min="13061" max="13061" width="17.453125" style="123" customWidth="1"/>
    <col min="13062" max="13062" width="17.7265625" style="123" customWidth="1"/>
    <col min="13063" max="13063" width="11.453125" style="123"/>
    <col min="13064" max="13064" width="2.7265625" style="123" customWidth="1"/>
    <col min="13065" max="13065" width="15.54296875" style="123" customWidth="1"/>
    <col min="13066" max="13066" width="22.54296875" style="123" customWidth="1"/>
    <col min="13067" max="13067" width="19.7265625" style="123" customWidth="1"/>
    <col min="13068" max="13068" width="10.26953125" style="123" bestFit="1" customWidth="1"/>
    <col min="13069" max="13069" width="12.7265625" style="123" bestFit="1" customWidth="1"/>
    <col min="13070" max="13070" width="12.453125" style="123" bestFit="1" customWidth="1"/>
    <col min="13071" max="13071" width="11.453125" style="123"/>
    <col min="13072" max="13072" width="12.1796875" style="123" bestFit="1" customWidth="1"/>
    <col min="13073" max="13073" width="11.453125" style="123"/>
    <col min="13074" max="13074" width="12.1796875" style="123" bestFit="1" customWidth="1"/>
    <col min="13075" max="13078" width="11.453125" style="123"/>
    <col min="13079" max="13079" width="11.1796875" style="123" customWidth="1"/>
    <col min="13080" max="13312" width="11.453125" style="123"/>
    <col min="13313" max="13313" width="22.26953125" style="123" customWidth="1"/>
    <col min="13314" max="13314" width="19.81640625" style="123" customWidth="1"/>
    <col min="13315" max="13315" width="20.1796875" style="123" customWidth="1"/>
    <col min="13316" max="13316" width="17" style="123" customWidth="1"/>
    <col min="13317" max="13317" width="17.453125" style="123" customWidth="1"/>
    <col min="13318" max="13318" width="17.7265625" style="123" customWidth="1"/>
    <col min="13319" max="13319" width="11.453125" style="123"/>
    <col min="13320" max="13320" width="2.7265625" style="123" customWidth="1"/>
    <col min="13321" max="13321" width="15.54296875" style="123" customWidth="1"/>
    <col min="13322" max="13322" width="22.54296875" style="123" customWidth="1"/>
    <col min="13323" max="13323" width="19.7265625" style="123" customWidth="1"/>
    <col min="13324" max="13324" width="10.26953125" style="123" bestFit="1" customWidth="1"/>
    <col min="13325" max="13325" width="12.7265625" style="123" bestFit="1" customWidth="1"/>
    <col min="13326" max="13326" width="12.453125" style="123" bestFit="1" customWidth="1"/>
    <col min="13327" max="13327" width="11.453125" style="123"/>
    <col min="13328" max="13328" width="12.1796875" style="123" bestFit="1" customWidth="1"/>
    <col min="13329" max="13329" width="11.453125" style="123"/>
    <col min="13330" max="13330" width="12.1796875" style="123" bestFit="1" customWidth="1"/>
    <col min="13331" max="13334" width="11.453125" style="123"/>
    <col min="13335" max="13335" width="11.1796875" style="123" customWidth="1"/>
    <col min="13336" max="13568" width="11.453125" style="123"/>
    <col min="13569" max="13569" width="22.26953125" style="123" customWidth="1"/>
    <col min="13570" max="13570" width="19.81640625" style="123" customWidth="1"/>
    <col min="13571" max="13571" width="20.1796875" style="123" customWidth="1"/>
    <col min="13572" max="13572" width="17" style="123" customWidth="1"/>
    <col min="13573" max="13573" width="17.453125" style="123" customWidth="1"/>
    <col min="13574" max="13574" width="17.7265625" style="123" customWidth="1"/>
    <col min="13575" max="13575" width="11.453125" style="123"/>
    <col min="13576" max="13576" width="2.7265625" style="123" customWidth="1"/>
    <col min="13577" max="13577" width="15.54296875" style="123" customWidth="1"/>
    <col min="13578" max="13578" width="22.54296875" style="123" customWidth="1"/>
    <col min="13579" max="13579" width="19.7265625" style="123" customWidth="1"/>
    <col min="13580" max="13580" width="10.26953125" style="123" bestFit="1" customWidth="1"/>
    <col min="13581" max="13581" width="12.7265625" style="123" bestFit="1" customWidth="1"/>
    <col min="13582" max="13582" width="12.453125" style="123" bestFit="1" customWidth="1"/>
    <col min="13583" max="13583" width="11.453125" style="123"/>
    <col min="13584" max="13584" width="12.1796875" style="123" bestFit="1" customWidth="1"/>
    <col min="13585" max="13585" width="11.453125" style="123"/>
    <col min="13586" max="13586" width="12.1796875" style="123" bestFit="1" customWidth="1"/>
    <col min="13587" max="13590" width="11.453125" style="123"/>
    <col min="13591" max="13591" width="11.1796875" style="123" customWidth="1"/>
    <col min="13592" max="13824" width="11.453125" style="123"/>
    <col min="13825" max="13825" width="22.26953125" style="123" customWidth="1"/>
    <col min="13826" max="13826" width="19.81640625" style="123" customWidth="1"/>
    <col min="13827" max="13827" width="20.1796875" style="123" customWidth="1"/>
    <col min="13828" max="13828" width="17" style="123" customWidth="1"/>
    <col min="13829" max="13829" width="17.453125" style="123" customWidth="1"/>
    <col min="13830" max="13830" width="17.7265625" style="123" customWidth="1"/>
    <col min="13831" max="13831" width="11.453125" style="123"/>
    <col min="13832" max="13832" width="2.7265625" style="123" customWidth="1"/>
    <col min="13833" max="13833" width="15.54296875" style="123" customWidth="1"/>
    <col min="13834" max="13834" width="22.54296875" style="123" customWidth="1"/>
    <col min="13835" max="13835" width="19.7265625" style="123" customWidth="1"/>
    <col min="13836" max="13836" width="10.26953125" style="123" bestFit="1" customWidth="1"/>
    <col min="13837" max="13837" width="12.7265625" style="123" bestFit="1" customWidth="1"/>
    <col min="13838" max="13838" width="12.453125" style="123" bestFit="1" customWidth="1"/>
    <col min="13839" max="13839" width="11.453125" style="123"/>
    <col min="13840" max="13840" width="12.1796875" style="123" bestFit="1" customWidth="1"/>
    <col min="13841" max="13841" width="11.453125" style="123"/>
    <col min="13842" max="13842" width="12.1796875" style="123" bestFit="1" customWidth="1"/>
    <col min="13843" max="13846" width="11.453125" style="123"/>
    <col min="13847" max="13847" width="11.1796875" style="123" customWidth="1"/>
    <col min="13848" max="14080" width="11.453125" style="123"/>
    <col min="14081" max="14081" width="22.26953125" style="123" customWidth="1"/>
    <col min="14082" max="14082" width="19.81640625" style="123" customWidth="1"/>
    <col min="14083" max="14083" width="20.1796875" style="123" customWidth="1"/>
    <col min="14084" max="14084" width="17" style="123" customWidth="1"/>
    <col min="14085" max="14085" width="17.453125" style="123" customWidth="1"/>
    <col min="14086" max="14086" width="17.7265625" style="123" customWidth="1"/>
    <col min="14087" max="14087" width="11.453125" style="123"/>
    <col min="14088" max="14088" width="2.7265625" style="123" customWidth="1"/>
    <col min="14089" max="14089" width="15.54296875" style="123" customWidth="1"/>
    <col min="14090" max="14090" width="22.54296875" style="123" customWidth="1"/>
    <col min="14091" max="14091" width="19.7265625" style="123" customWidth="1"/>
    <col min="14092" max="14092" width="10.26953125" style="123" bestFit="1" customWidth="1"/>
    <col min="14093" max="14093" width="12.7265625" style="123" bestFit="1" customWidth="1"/>
    <col min="14094" max="14094" width="12.453125" style="123" bestFit="1" customWidth="1"/>
    <col min="14095" max="14095" width="11.453125" style="123"/>
    <col min="14096" max="14096" width="12.1796875" style="123" bestFit="1" customWidth="1"/>
    <col min="14097" max="14097" width="11.453125" style="123"/>
    <col min="14098" max="14098" width="12.1796875" style="123" bestFit="1" customWidth="1"/>
    <col min="14099" max="14102" width="11.453125" style="123"/>
    <col min="14103" max="14103" width="11.1796875" style="123" customWidth="1"/>
    <col min="14104" max="14336" width="11.453125" style="123"/>
    <col min="14337" max="14337" width="22.26953125" style="123" customWidth="1"/>
    <col min="14338" max="14338" width="19.81640625" style="123" customWidth="1"/>
    <col min="14339" max="14339" width="20.1796875" style="123" customWidth="1"/>
    <col min="14340" max="14340" width="17" style="123" customWidth="1"/>
    <col min="14341" max="14341" width="17.453125" style="123" customWidth="1"/>
    <col min="14342" max="14342" width="17.7265625" style="123" customWidth="1"/>
    <col min="14343" max="14343" width="11.453125" style="123"/>
    <col min="14344" max="14344" width="2.7265625" style="123" customWidth="1"/>
    <col min="14345" max="14345" width="15.54296875" style="123" customWidth="1"/>
    <col min="14346" max="14346" width="22.54296875" style="123" customWidth="1"/>
    <col min="14347" max="14347" width="19.7265625" style="123" customWidth="1"/>
    <col min="14348" max="14348" width="10.26953125" style="123" bestFit="1" customWidth="1"/>
    <col min="14349" max="14349" width="12.7265625" style="123" bestFit="1" customWidth="1"/>
    <col min="14350" max="14350" width="12.453125" style="123" bestFit="1" customWidth="1"/>
    <col min="14351" max="14351" width="11.453125" style="123"/>
    <col min="14352" max="14352" width="12.1796875" style="123" bestFit="1" customWidth="1"/>
    <col min="14353" max="14353" width="11.453125" style="123"/>
    <col min="14354" max="14354" width="12.1796875" style="123" bestFit="1" customWidth="1"/>
    <col min="14355" max="14358" width="11.453125" style="123"/>
    <col min="14359" max="14359" width="11.1796875" style="123" customWidth="1"/>
    <col min="14360" max="14592" width="11.453125" style="123"/>
    <col min="14593" max="14593" width="22.26953125" style="123" customWidth="1"/>
    <col min="14594" max="14594" width="19.81640625" style="123" customWidth="1"/>
    <col min="14595" max="14595" width="20.1796875" style="123" customWidth="1"/>
    <col min="14596" max="14596" width="17" style="123" customWidth="1"/>
    <col min="14597" max="14597" width="17.453125" style="123" customWidth="1"/>
    <col min="14598" max="14598" width="17.7265625" style="123" customWidth="1"/>
    <col min="14599" max="14599" width="11.453125" style="123"/>
    <col min="14600" max="14600" width="2.7265625" style="123" customWidth="1"/>
    <col min="14601" max="14601" width="15.54296875" style="123" customWidth="1"/>
    <col min="14602" max="14602" width="22.54296875" style="123" customWidth="1"/>
    <col min="14603" max="14603" width="19.7265625" style="123" customWidth="1"/>
    <col min="14604" max="14604" width="10.26953125" style="123" bestFit="1" customWidth="1"/>
    <col min="14605" max="14605" width="12.7265625" style="123" bestFit="1" customWidth="1"/>
    <col min="14606" max="14606" width="12.453125" style="123" bestFit="1" customWidth="1"/>
    <col min="14607" max="14607" width="11.453125" style="123"/>
    <col min="14608" max="14608" width="12.1796875" style="123" bestFit="1" customWidth="1"/>
    <col min="14609" max="14609" width="11.453125" style="123"/>
    <col min="14610" max="14610" width="12.1796875" style="123" bestFit="1" customWidth="1"/>
    <col min="14611" max="14614" width="11.453125" style="123"/>
    <col min="14615" max="14615" width="11.1796875" style="123" customWidth="1"/>
    <col min="14616" max="14848" width="11.453125" style="123"/>
    <col min="14849" max="14849" width="22.26953125" style="123" customWidth="1"/>
    <col min="14850" max="14850" width="19.81640625" style="123" customWidth="1"/>
    <col min="14851" max="14851" width="20.1796875" style="123" customWidth="1"/>
    <col min="14852" max="14852" width="17" style="123" customWidth="1"/>
    <col min="14853" max="14853" width="17.453125" style="123" customWidth="1"/>
    <col min="14854" max="14854" width="17.7265625" style="123" customWidth="1"/>
    <col min="14855" max="14855" width="11.453125" style="123"/>
    <col min="14856" max="14856" width="2.7265625" style="123" customWidth="1"/>
    <col min="14857" max="14857" width="15.54296875" style="123" customWidth="1"/>
    <col min="14858" max="14858" width="22.54296875" style="123" customWidth="1"/>
    <col min="14859" max="14859" width="19.7265625" style="123" customWidth="1"/>
    <col min="14860" max="14860" width="10.26953125" style="123" bestFit="1" customWidth="1"/>
    <col min="14861" max="14861" width="12.7265625" style="123" bestFit="1" customWidth="1"/>
    <col min="14862" max="14862" width="12.453125" style="123" bestFit="1" customWidth="1"/>
    <col min="14863" max="14863" width="11.453125" style="123"/>
    <col min="14864" max="14864" width="12.1796875" style="123" bestFit="1" customWidth="1"/>
    <col min="14865" max="14865" width="11.453125" style="123"/>
    <col min="14866" max="14866" width="12.1796875" style="123" bestFit="1" customWidth="1"/>
    <col min="14867" max="14870" width="11.453125" style="123"/>
    <col min="14871" max="14871" width="11.1796875" style="123" customWidth="1"/>
    <col min="14872" max="15104" width="11.453125" style="123"/>
    <col min="15105" max="15105" width="22.26953125" style="123" customWidth="1"/>
    <col min="15106" max="15106" width="19.81640625" style="123" customWidth="1"/>
    <col min="15107" max="15107" width="20.1796875" style="123" customWidth="1"/>
    <col min="15108" max="15108" width="17" style="123" customWidth="1"/>
    <col min="15109" max="15109" width="17.453125" style="123" customWidth="1"/>
    <col min="15110" max="15110" width="17.7265625" style="123" customWidth="1"/>
    <col min="15111" max="15111" width="11.453125" style="123"/>
    <col min="15112" max="15112" width="2.7265625" style="123" customWidth="1"/>
    <col min="15113" max="15113" width="15.54296875" style="123" customWidth="1"/>
    <col min="15114" max="15114" width="22.54296875" style="123" customWidth="1"/>
    <col min="15115" max="15115" width="19.7265625" style="123" customWidth="1"/>
    <col min="15116" max="15116" width="10.26953125" style="123" bestFit="1" customWidth="1"/>
    <col min="15117" max="15117" width="12.7265625" style="123" bestFit="1" customWidth="1"/>
    <col min="15118" max="15118" width="12.453125" style="123" bestFit="1" customWidth="1"/>
    <col min="15119" max="15119" width="11.453125" style="123"/>
    <col min="15120" max="15120" width="12.1796875" style="123" bestFit="1" customWidth="1"/>
    <col min="15121" max="15121" width="11.453125" style="123"/>
    <col min="15122" max="15122" width="12.1796875" style="123" bestFit="1" customWidth="1"/>
    <col min="15123" max="15126" width="11.453125" style="123"/>
    <col min="15127" max="15127" width="11.1796875" style="123" customWidth="1"/>
    <col min="15128" max="15360" width="11.453125" style="123"/>
    <col min="15361" max="15361" width="22.26953125" style="123" customWidth="1"/>
    <col min="15362" max="15362" width="19.81640625" style="123" customWidth="1"/>
    <col min="15363" max="15363" width="20.1796875" style="123" customWidth="1"/>
    <col min="15364" max="15364" width="17" style="123" customWidth="1"/>
    <col min="15365" max="15365" width="17.453125" style="123" customWidth="1"/>
    <col min="15366" max="15366" width="17.7265625" style="123" customWidth="1"/>
    <col min="15367" max="15367" width="11.453125" style="123"/>
    <col min="15368" max="15368" width="2.7265625" style="123" customWidth="1"/>
    <col min="15369" max="15369" width="15.54296875" style="123" customWidth="1"/>
    <col min="15370" max="15370" width="22.54296875" style="123" customWidth="1"/>
    <col min="15371" max="15371" width="19.7265625" style="123" customWidth="1"/>
    <col min="15372" max="15372" width="10.26953125" style="123" bestFit="1" customWidth="1"/>
    <col min="15373" max="15373" width="12.7265625" style="123" bestFit="1" customWidth="1"/>
    <col min="15374" max="15374" width="12.453125" style="123" bestFit="1" customWidth="1"/>
    <col min="15375" max="15375" width="11.453125" style="123"/>
    <col min="15376" max="15376" width="12.1796875" style="123" bestFit="1" customWidth="1"/>
    <col min="15377" max="15377" width="11.453125" style="123"/>
    <col min="15378" max="15378" width="12.1796875" style="123" bestFit="1" customWidth="1"/>
    <col min="15379" max="15382" width="11.453125" style="123"/>
    <col min="15383" max="15383" width="11.1796875" style="123" customWidth="1"/>
    <col min="15384" max="15616" width="11.453125" style="123"/>
    <col min="15617" max="15617" width="22.26953125" style="123" customWidth="1"/>
    <col min="15618" max="15618" width="19.81640625" style="123" customWidth="1"/>
    <col min="15619" max="15619" width="20.1796875" style="123" customWidth="1"/>
    <col min="15620" max="15620" width="17" style="123" customWidth="1"/>
    <col min="15621" max="15621" width="17.453125" style="123" customWidth="1"/>
    <col min="15622" max="15622" width="17.7265625" style="123" customWidth="1"/>
    <col min="15623" max="15623" width="11.453125" style="123"/>
    <col min="15624" max="15624" width="2.7265625" style="123" customWidth="1"/>
    <col min="15625" max="15625" width="15.54296875" style="123" customWidth="1"/>
    <col min="15626" max="15626" width="22.54296875" style="123" customWidth="1"/>
    <col min="15627" max="15627" width="19.7265625" style="123" customWidth="1"/>
    <col min="15628" max="15628" width="10.26953125" style="123" bestFit="1" customWidth="1"/>
    <col min="15629" max="15629" width="12.7265625" style="123" bestFit="1" customWidth="1"/>
    <col min="15630" max="15630" width="12.453125" style="123" bestFit="1" customWidth="1"/>
    <col min="15631" max="15631" width="11.453125" style="123"/>
    <col min="15632" max="15632" width="12.1796875" style="123" bestFit="1" customWidth="1"/>
    <col min="15633" max="15633" width="11.453125" style="123"/>
    <col min="15634" max="15634" width="12.1796875" style="123" bestFit="1" customWidth="1"/>
    <col min="15635" max="15638" width="11.453125" style="123"/>
    <col min="15639" max="15639" width="11.1796875" style="123" customWidth="1"/>
    <col min="15640" max="15872" width="11.453125" style="123"/>
    <col min="15873" max="15873" width="22.26953125" style="123" customWidth="1"/>
    <col min="15874" max="15874" width="19.81640625" style="123" customWidth="1"/>
    <col min="15875" max="15875" width="20.1796875" style="123" customWidth="1"/>
    <col min="15876" max="15876" width="17" style="123" customWidth="1"/>
    <col min="15877" max="15877" width="17.453125" style="123" customWidth="1"/>
    <col min="15878" max="15878" width="17.7265625" style="123" customWidth="1"/>
    <col min="15879" max="15879" width="11.453125" style="123"/>
    <col min="15880" max="15880" width="2.7265625" style="123" customWidth="1"/>
    <col min="15881" max="15881" width="15.54296875" style="123" customWidth="1"/>
    <col min="15882" max="15882" width="22.54296875" style="123" customWidth="1"/>
    <col min="15883" max="15883" width="19.7265625" style="123" customWidth="1"/>
    <col min="15884" max="15884" width="10.26953125" style="123" bestFit="1" customWidth="1"/>
    <col min="15885" max="15885" width="12.7265625" style="123" bestFit="1" customWidth="1"/>
    <col min="15886" max="15886" width="12.453125" style="123" bestFit="1" customWidth="1"/>
    <col min="15887" max="15887" width="11.453125" style="123"/>
    <col min="15888" max="15888" width="12.1796875" style="123" bestFit="1" customWidth="1"/>
    <col min="15889" max="15889" width="11.453125" style="123"/>
    <col min="15890" max="15890" width="12.1796875" style="123" bestFit="1" customWidth="1"/>
    <col min="15891" max="15894" width="11.453125" style="123"/>
    <col min="15895" max="15895" width="11.1796875" style="123" customWidth="1"/>
    <col min="15896" max="16128" width="11.453125" style="123"/>
    <col min="16129" max="16129" width="22.26953125" style="123" customWidth="1"/>
    <col min="16130" max="16130" width="19.81640625" style="123" customWidth="1"/>
    <col min="16131" max="16131" width="20.1796875" style="123" customWidth="1"/>
    <col min="16132" max="16132" width="17" style="123" customWidth="1"/>
    <col min="16133" max="16133" width="17.453125" style="123" customWidth="1"/>
    <col min="16134" max="16134" width="17.7265625" style="123" customWidth="1"/>
    <col min="16135" max="16135" width="11.453125" style="123"/>
    <col min="16136" max="16136" width="2.7265625" style="123" customWidth="1"/>
    <col min="16137" max="16137" width="15.54296875" style="123" customWidth="1"/>
    <col min="16138" max="16138" width="22.54296875" style="123" customWidth="1"/>
    <col min="16139" max="16139" width="19.7265625" style="123" customWidth="1"/>
    <col min="16140" max="16140" width="10.26953125" style="123" bestFit="1" customWidth="1"/>
    <col min="16141" max="16141" width="12.7265625" style="123" bestFit="1" customWidth="1"/>
    <col min="16142" max="16142" width="12.453125" style="123" bestFit="1" customWidth="1"/>
    <col min="16143" max="16143" width="11.453125" style="123"/>
    <col min="16144" max="16144" width="12.1796875" style="123" bestFit="1" customWidth="1"/>
    <col min="16145" max="16145" width="11.453125" style="123"/>
    <col min="16146" max="16146" width="12.1796875" style="123" bestFit="1" customWidth="1"/>
    <col min="16147" max="16150" width="11.453125" style="123"/>
    <col min="16151" max="16151" width="11.1796875" style="123" customWidth="1"/>
    <col min="16152" max="16384" width="11.453125" style="123"/>
  </cols>
  <sheetData>
    <row r="1" spans="1:256" ht="7.5" customHeight="1" thickBot="1"/>
    <row r="2" spans="1:256" ht="26.25" customHeight="1" thickBot="1">
      <c r="A2" s="593" t="s">
        <v>191</v>
      </c>
      <c r="B2" s="594"/>
      <c r="C2" s="594"/>
      <c r="D2" s="594"/>
      <c r="E2" s="594"/>
      <c r="F2" s="595"/>
      <c r="G2" s="310"/>
      <c r="H2" s="311"/>
      <c r="I2" s="312"/>
      <c r="J2" s="313"/>
      <c r="K2" s="314"/>
      <c r="L2" s="314"/>
      <c r="M2" s="315"/>
      <c r="N2" s="316"/>
      <c r="O2" s="316"/>
      <c r="P2" s="317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</row>
    <row r="3" spans="1:256" ht="30" customHeight="1">
      <c r="A3" s="596" t="s">
        <v>192</v>
      </c>
      <c r="B3" s="596"/>
      <c r="C3" s="596"/>
      <c r="D3" s="596"/>
      <c r="E3" s="596"/>
      <c r="F3" s="596"/>
      <c r="I3" s="310"/>
      <c r="J3" s="313"/>
      <c r="K3" s="314"/>
      <c r="L3" s="314"/>
      <c r="M3" s="315"/>
      <c r="O3" s="318"/>
      <c r="P3" s="319"/>
      <c r="Q3" s="318"/>
      <c r="R3" s="318"/>
      <c r="S3" s="318"/>
      <c r="T3" s="318"/>
      <c r="U3" s="318"/>
      <c r="V3" s="318"/>
    </row>
    <row r="4" spans="1:256">
      <c r="A4" s="320"/>
      <c r="B4" s="321"/>
      <c r="C4" s="321"/>
      <c r="D4" s="321"/>
      <c r="E4" s="321"/>
      <c r="F4" s="321"/>
      <c r="G4" s="322"/>
      <c r="H4" s="323"/>
      <c r="I4" s="310"/>
      <c r="J4" s="324"/>
      <c r="K4" s="325"/>
      <c r="L4" s="326"/>
      <c r="O4" s="326"/>
      <c r="P4" s="326"/>
      <c r="S4" s="327"/>
      <c r="U4" s="327"/>
      <c r="V4" s="327"/>
      <c r="X4" s="327"/>
      <c r="Y4" s="328"/>
    </row>
    <row r="5" spans="1:256" ht="26">
      <c r="A5" s="329"/>
      <c r="B5" s="330"/>
      <c r="C5" s="137" t="s">
        <v>193</v>
      </c>
      <c r="D5" s="137" t="s">
        <v>194</v>
      </c>
      <c r="E5" s="137" t="s">
        <v>13</v>
      </c>
      <c r="F5" s="331"/>
      <c r="G5" s="324"/>
      <c r="H5" s="324"/>
      <c r="I5" s="310"/>
      <c r="J5" s="324"/>
      <c r="K5" s="324"/>
      <c r="L5" s="332"/>
      <c r="M5" s="332"/>
      <c r="N5" s="333"/>
      <c r="O5" s="333"/>
      <c r="P5" s="333"/>
      <c r="Q5" s="333"/>
      <c r="R5" s="333"/>
      <c r="S5" s="334"/>
      <c r="T5" s="19"/>
      <c r="U5" s="334"/>
      <c r="V5" s="334"/>
      <c r="W5" s="19"/>
      <c r="X5" s="334"/>
      <c r="Y5" s="335"/>
      <c r="Z5" s="19"/>
      <c r="AA5" s="19"/>
      <c r="AB5" s="19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>
      <c r="A6" s="1"/>
      <c r="B6" s="336" t="s">
        <v>115</v>
      </c>
      <c r="C6" s="337">
        <f>B64</f>
        <v>1492</v>
      </c>
      <c r="D6" s="338">
        <f>E6-C6</f>
        <v>233906</v>
      </c>
      <c r="E6" s="339">
        <f>D64</f>
        <v>235398</v>
      </c>
      <c r="F6" s="332"/>
      <c r="G6" s="324"/>
      <c r="H6" s="324"/>
      <c r="I6" s="324"/>
      <c r="J6" s="324"/>
      <c r="K6" s="324"/>
      <c r="L6" s="324"/>
      <c r="M6" s="333"/>
      <c r="N6" s="333"/>
      <c r="O6" s="333"/>
      <c r="P6" s="333"/>
      <c r="Q6" s="333"/>
      <c r="R6" s="333"/>
      <c r="S6" s="334"/>
      <c r="T6" s="19"/>
      <c r="U6" s="334"/>
      <c r="V6" s="334"/>
      <c r="W6" s="19"/>
      <c r="X6" s="334"/>
      <c r="Y6" s="19"/>
      <c r="Z6" s="19"/>
      <c r="AA6" s="19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>
      <c r="A7" s="103"/>
      <c r="B7" s="336" t="s">
        <v>116</v>
      </c>
      <c r="C7" s="337">
        <f>E64</f>
        <v>3158</v>
      </c>
      <c r="D7" s="338">
        <f>E7-C7</f>
        <v>199733</v>
      </c>
      <c r="E7" s="339">
        <f>G64</f>
        <v>202891</v>
      </c>
      <c r="F7" s="332"/>
      <c r="G7" s="332"/>
      <c r="H7" s="324"/>
      <c r="I7" s="324"/>
      <c r="J7" s="324"/>
      <c r="K7" s="324"/>
      <c r="L7" s="324"/>
      <c r="M7" s="333"/>
      <c r="N7" s="333"/>
      <c r="O7" s="333"/>
      <c r="P7" s="333"/>
      <c r="Q7" s="333"/>
      <c r="R7" s="333"/>
      <c r="S7" s="334"/>
      <c r="T7" s="19"/>
      <c r="U7" s="334"/>
      <c r="V7" s="334"/>
      <c r="W7" s="19"/>
      <c r="X7" s="334"/>
      <c r="Y7" s="19"/>
      <c r="Z7" s="19"/>
      <c r="AA7" s="19"/>
      <c r="AB7" s="19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>
      <c r="A8" s="1"/>
      <c r="B8" s="340" t="s">
        <v>13</v>
      </c>
      <c r="C8" s="341">
        <f>SUM(C6:C7)</f>
        <v>4650</v>
      </c>
      <c r="D8" s="341">
        <f>SUM(D6:D7)</f>
        <v>433639</v>
      </c>
      <c r="E8" s="341">
        <f>SUM(E6:E7)</f>
        <v>438289</v>
      </c>
      <c r="F8" s="332"/>
      <c r="G8" s="324"/>
      <c r="H8" s="324"/>
      <c r="I8" s="324"/>
      <c r="J8" s="324"/>
      <c r="K8" s="324"/>
      <c r="L8" s="324"/>
      <c r="M8" s="332"/>
      <c r="N8" s="333"/>
      <c r="O8" s="333"/>
      <c r="P8" s="333"/>
      <c r="Q8" s="333"/>
      <c r="R8" s="333"/>
      <c r="S8" s="334"/>
      <c r="T8" s="19"/>
      <c r="U8" s="334"/>
      <c r="V8" s="334"/>
      <c r="W8" s="19"/>
      <c r="X8" s="334"/>
      <c r="Y8" s="19"/>
      <c r="Z8" s="19"/>
      <c r="AA8" s="19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"/>
      <c r="B9" s="342"/>
      <c r="C9" s="343"/>
      <c r="D9" s="114"/>
      <c r="E9" s="114"/>
      <c r="F9" s="1"/>
      <c r="G9" s="114"/>
      <c r="H9" s="117"/>
      <c r="I9" s="117"/>
      <c r="J9" s="117"/>
      <c r="K9" s="1"/>
      <c r="L9" s="49"/>
      <c r="M9" s="1"/>
      <c r="N9" s="1"/>
      <c r="O9" s="155"/>
      <c r="P9" s="344"/>
      <c r="Q9" s="344"/>
      <c r="R9" s="344"/>
      <c r="S9" s="345"/>
      <c r="T9" s="1"/>
      <c r="U9" s="345"/>
      <c r="V9" s="345"/>
      <c r="W9" s="1"/>
      <c r="X9" s="345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idden="1">
      <c r="A10" s="82" t="s">
        <v>195</v>
      </c>
      <c r="B10" s="26"/>
      <c r="C10" s="114"/>
      <c r="D10" s="117"/>
      <c r="E10" s="49"/>
      <c r="F10" s="14"/>
      <c r="G10" s="49"/>
      <c r="H10" s="126"/>
      <c r="I10" s="49"/>
      <c r="J10" s="1"/>
      <c r="K10" s="1"/>
      <c r="L10" s="14"/>
      <c r="M10" s="1"/>
      <c r="N10" s="1"/>
      <c r="O10" s="117"/>
      <c r="P10" s="346"/>
      <c r="Q10" s="346"/>
      <c r="R10" s="346"/>
      <c r="S10" s="117"/>
      <c r="T10" s="117"/>
      <c r="U10" s="117"/>
      <c r="V10" s="117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idden="1">
      <c r="A11" s="1" t="s">
        <v>196</v>
      </c>
      <c r="B11" s="26"/>
      <c r="C11" s="114"/>
      <c r="D11" s="117"/>
      <c r="E11" s="49"/>
      <c r="F11" s="14"/>
      <c r="G11" s="49"/>
      <c r="H11" s="126"/>
      <c r="I11" s="49"/>
      <c r="J11" s="347"/>
      <c r="K11" s="1"/>
      <c r="L11" s="1"/>
      <c r="M11" s="1"/>
      <c r="N11" s="1"/>
      <c r="O11" s="117"/>
      <c r="P11" s="348"/>
      <c r="Q11" s="348"/>
      <c r="R11" s="348"/>
      <c r="S11" s="117"/>
      <c r="T11" s="117"/>
      <c r="U11" s="117"/>
      <c r="V11" s="11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0" hidden="1">
      <c r="A12" s="137" t="s">
        <v>197</v>
      </c>
      <c r="B12" s="137" t="s">
        <v>198</v>
      </c>
      <c r="C12" s="137" t="s">
        <v>199</v>
      </c>
      <c r="D12" s="137" t="s">
        <v>200</v>
      </c>
      <c r="E12" s="137" t="s">
        <v>201</v>
      </c>
      <c r="F12" s="137" t="s">
        <v>202</v>
      </c>
      <c r="G12" s="137" t="s">
        <v>203</v>
      </c>
      <c r="H12" s="137" t="s">
        <v>204</v>
      </c>
      <c r="I12" s="49"/>
      <c r="J12" s="349" t="s">
        <v>205</v>
      </c>
      <c r="K12" s="350" t="s">
        <v>203</v>
      </c>
      <c r="L12" s="350" t="s">
        <v>204</v>
      </c>
      <c r="M12" s="1"/>
      <c r="N12" s="1"/>
      <c r="O12" s="117"/>
      <c r="P12" s="117"/>
      <c r="Q12" s="117"/>
      <c r="R12" s="117"/>
      <c r="S12" s="117"/>
      <c r="T12" s="117"/>
      <c r="U12" s="117"/>
      <c r="V12" s="11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idden="1">
      <c r="A13" s="42">
        <f>LN((C6/E6)/(C7/E7))</f>
        <v>-0.89843022364329106</v>
      </c>
      <c r="B13" s="42">
        <f>SQRT((D6/(C6*E6)+(D7/(C7*E7))))</f>
        <v>3.1268522814877353E-2</v>
      </c>
      <c r="C13" s="351">
        <f>-NORMSINV(2.5/100)</f>
        <v>1.9599639845400538</v>
      </c>
      <c r="D13" s="351">
        <f>A13-(C13*B13)</f>
        <v>-0.95971540221021967</v>
      </c>
      <c r="E13" s="352">
        <f>A13+(C13*B13)</f>
        <v>-0.83714504507636245</v>
      </c>
      <c r="F13" s="353">
        <f>(C6/E6)/(C7/E7)</f>
        <v>0.40720838437606871</v>
      </c>
      <c r="G13" s="354">
        <f>EXP(D13)</f>
        <v>0.38300187195203161</v>
      </c>
      <c r="H13" s="355">
        <f>EXP(E13)</f>
        <v>0.43294479857512497</v>
      </c>
      <c r="I13" s="49"/>
      <c r="J13" s="69">
        <f>1-F13</f>
        <v>0.59279161562393123</v>
      </c>
      <c r="K13" s="69">
        <f>1-G13</f>
        <v>0.61699812804796839</v>
      </c>
      <c r="L13" s="69">
        <f>1-H13</f>
        <v>0.56705520142487509</v>
      </c>
      <c r="M13" s="356"/>
      <c r="N13" s="1"/>
      <c r="O13" s="117"/>
      <c r="P13" s="117"/>
      <c r="Q13" s="117"/>
      <c r="R13" s="117"/>
      <c r="S13" s="117"/>
      <c r="T13" s="117"/>
      <c r="U13" s="117"/>
      <c r="V13" s="117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idden="1">
      <c r="A14" s="1"/>
      <c r="B14" s="26"/>
      <c r="C14" s="357"/>
      <c r="D14" s="358"/>
      <c r="E14" s="359"/>
      <c r="F14" s="360"/>
      <c r="G14" s="359"/>
      <c r="H14" s="361"/>
      <c r="I14" s="49"/>
      <c r="J14" s="14"/>
      <c r="K14" s="14"/>
      <c r="L14" s="14"/>
      <c r="M14" s="1"/>
      <c r="N14" s="1"/>
      <c r="O14" s="117"/>
      <c r="P14" s="117"/>
      <c r="Q14" s="117"/>
      <c r="R14" s="117"/>
      <c r="S14" s="117"/>
      <c r="T14" s="117"/>
      <c r="U14" s="117"/>
      <c r="V14" s="11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idden="1">
      <c r="A15" s="1"/>
      <c r="B15" s="26"/>
      <c r="C15" s="362"/>
      <c r="D15" s="363"/>
      <c r="E15" s="364"/>
      <c r="F15" s="365"/>
      <c r="G15" s="366"/>
      <c r="H15" s="367"/>
      <c r="I15" s="368"/>
      <c r="J15" s="1"/>
      <c r="K15" s="1"/>
      <c r="L15" s="369"/>
      <c r="M15" s="36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idden="1">
      <c r="A16" s="370" t="s">
        <v>206</v>
      </c>
      <c r="B16" s="26"/>
      <c r="C16" s="371"/>
      <c r="D16" s="82"/>
      <c r="E16" s="368"/>
      <c r="F16" s="368"/>
      <c r="G16" s="368"/>
      <c r="H16" s="372"/>
      <c r="I16" s="368"/>
      <c r="J16" s="1"/>
      <c r="K16" s="373"/>
      <c r="L16" s="117"/>
      <c r="M16" s="374"/>
      <c r="N16" s="374"/>
      <c r="O16" s="117"/>
      <c r="P16" s="117"/>
      <c r="Q16" s="375"/>
      <c r="R16" s="374"/>
      <c r="S16" s="376"/>
      <c r="T16" s="376"/>
      <c r="U16" s="37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idden="1">
      <c r="A17" s="377" t="s">
        <v>207</v>
      </c>
      <c r="B17" s="378" t="s">
        <v>208</v>
      </c>
      <c r="C17" s="379"/>
      <c r="D17" s="377"/>
      <c r="E17" s="380"/>
      <c r="F17" s="380"/>
      <c r="G17" s="380"/>
      <c r="H17" s="381"/>
      <c r="I17" s="380"/>
      <c r="J17" s="382"/>
      <c r="K17" s="383"/>
      <c r="L17" s="384"/>
      <c r="M17" s="374"/>
      <c r="N17" s="374"/>
      <c r="O17" s="117"/>
      <c r="P17" s="117"/>
      <c r="Q17" s="375"/>
      <c r="R17" s="374"/>
      <c r="S17" s="376"/>
      <c r="T17" s="376"/>
      <c r="U17" s="376"/>
      <c r="V17" s="1"/>
      <c r="W17" s="1" t="s">
        <v>209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idden="1">
      <c r="A18" s="385" t="s">
        <v>210</v>
      </c>
      <c r="B18" s="382" t="s">
        <v>211</v>
      </c>
      <c r="C18" s="382"/>
      <c r="D18" s="382" t="s">
        <v>212</v>
      </c>
      <c r="E18" s="382"/>
      <c r="F18" s="382" t="s">
        <v>213</v>
      </c>
      <c r="G18" s="382"/>
      <c r="H18" s="382" t="s">
        <v>214</v>
      </c>
      <c r="I18" s="386"/>
      <c r="J18" s="386"/>
      <c r="K18" s="386"/>
      <c r="L18" s="384"/>
      <c r="M18" s="374"/>
      <c r="N18" s="1"/>
      <c r="O18" s="1"/>
      <c r="P18" s="1"/>
      <c r="Q18" s="1"/>
      <c r="R18" s="1"/>
      <c r="S18" s="1"/>
      <c r="T18" s="1"/>
      <c r="U18" s="1"/>
      <c r="V18" s="1"/>
      <c r="W18" s="1" t="s">
        <v>215</v>
      </c>
      <c r="X18" s="1"/>
      <c r="Y18" s="387"/>
      <c r="Z18" s="387"/>
      <c r="AA18" s="387"/>
      <c r="AB18" s="387"/>
      <c r="AC18" s="387"/>
      <c r="AD18" s="387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7.75" hidden="1" customHeight="1">
      <c r="A19" s="388" t="s">
        <v>216</v>
      </c>
      <c r="B19" s="388" t="s">
        <v>217</v>
      </c>
      <c r="C19" s="388" t="s">
        <v>218</v>
      </c>
      <c r="D19" s="388" t="s">
        <v>211</v>
      </c>
      <c r="E19" s="388" t="s">
        <v>212</v>
      </c>
      <c r="F19" s="388" t="s">
        <v>213</v>
      </c>
      <c r="G19" s="388" t="s">
        <v>214</v>
      </c>
      <c r="H19" s="389" t="s">
        <v>199</v>
      </c>
      <c r="I19" s="389" t="s">
        <v>219</v>
      </c>
      <c r="J19" s="389" t="s">
        <v>203</v>
      </c>
      <c r="K19" s="390" t="s">
        <v>204</v>
      </c>
      <c r="L19" s="578" t="s">
        <v>220</v>
      </c>
      <c r="M19" s="374"/>
      <c r="N19" s="391" t="s">
        <v>221</v>
      </c>
      <c r="O19" s="392"/>
      <c r="P19" s="392"/>
      <c r="Q19" s="392"/>
      <c r="R19" s="392"/>
      <c r="S19" s="392"/>
      <c r="T19" s="392"/>
      <c r="U19" s="393"/>
      <c r="V19" s="1"/>
      <c r="W19" s="394" t="s">
        <v>222</v>
      </c>
      <c r="X19" s="395"/>
      <c r="Y19" s="396"/>
      <c r="Z19" s="397"/>
      <c r="AA19" s="397"/>
      <c r="AB19" s="397"/>
      <c r="AC19" s="397"/>
      <c r="AD19" s="39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1" hidden="1" customHeight="1">
      <c r="A20" s="399">
        <f>C6</f>
        <v>1492</v>
      </c>
      <c r="B20" s="399">
        <f>E6</f>
        <v>235398</v>
      </c>
      <c r="C20" s="400">
        <f>A20/B20</f>
        <v>6.3382016839565328E-3</v>
      </c>
      <c r="D20" s="401">
        <f>2*A20+H20^2</f>
        <v>2987.8414588206942</v>
      </c>
      <c r="E20" s="401">
        <f>H20*SQRT((H20^2)+(4*A20*(1-C20)))</f>
        <v>150.98104032388008</v>
      </c>
      <c r="F20" s="399">
        <f>2*(B20+H20^2)</f>
        <v>470803.68291764136</v>
      </c>
      <c r="G20" s="402" t="s">
        <v>223</v>
      </c>
      <c r="H20" s="403">
        <f>-NORMSINV(2.5/100)</f>
        <v>1.9599639845400538</v>
      </c>
      <c r="I20" s="404">
        <f>C20</f>
        <v>6.3382016839565328E-3</v>
      </c>
      <c r="J20" s="405">
        <f>(D20-E20)/F20</f>
        <v>6.0255697256154893E-3</v>
      </c>
      <c r="K20" s="406">
        <f>(D20+E20)/F20</f>
        <v>6.6669455083546046E-3</v>
      </c>
      <c r="L20" s="579"/>
      <c r="M20" s="374"/>
      <c r="N20" s="407">
        <f>B20</f>
        <v>235398</v>
      </c>
      <c r="O20" s="1" t="s">
        <v>224</v>
      </c>
      <c r="P20" s="117"/>
      <c r="Q20" s="375"/>
      <c r="R20" s="374"/>
      <c r="S20" s="376"/>
      <c r="T20" s="376"/>
      <c r="U20" s="408"/>
      <c r="V20" s="1"/>
      <c r="W20" s="409">
        <f>ABS(C20-C21)</f>
        <v>9.2268061281199007E-3</v>
      </c>
      <c r="X20" s="1" t="s">
        <v>225</v>
      </c>
      <c r="Y20" s="117"/>
      <c r="Z20" s="1"/>
      <c r="AA20" s="1"/>
      <c r="AB20" s="1"/>
      <c r="AC20" s="1"/>
      <c r="AD20" s="4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idden="1">
      <c r="A21" s="399">
        <f>C7</f>
        <v>3158</v>
      </c>
      <c r="B21" s="399">
        <f>E7</f>
        <v>202891</v>
      </c>
      <c r="C21" s="400">
        <f>A21/B21</f>
        <v>1.5565007812076434E-2</v>
      </c>
      <c r="D21" s="401">
        <f>2*A21+H21^2</f>
        <v>6319.8414588206942</v>
      </c>
      <c r="E21" s="401">
        <f>H21*SQRT((H21^2)+(4*A21*(1-C21)))</f>
        <v>218.59727316124216</v>
      </c>
      <c r="F21" s="399">
        <f>2*(B21+H21^2)</f>
        <v>405789.68291764136</v>
      </c>
      <c r="G21" s="402" t="s">
        <v>223</v>
      </c>
      <c r="H21" s="403">
        <f>-NORMSINV(2.5/100)</f>
        <v>1.9599639845400538</v>
      </c>
      <c r="I21" s="404">
        <f>C21</f>
        <v>1.5565007812076434E-2</v>
      </c>
      <c r="J21" s="405">
        <f>(D21-E21)/F21</f>
        <v>1.5035483755504337E-2</v>
      </c>
      <c r="K21" s="406">
        <f>(D21+E21)/F21</f>
        <v>1.6112875726584135E-2</v>
      </c>
      <c r="L21" s="579"/>
      <c r="M21" s="1"/>
      <c r="N21" s="411">
        <f>I25</f>
        <v>9.2268061281199007E-3</v>
      </c>
      <c r="O21" s="1" t="s">
        <v>226</v>
      </c>
      <c r="P21" s="1"/>
      <c r="Q21" s="1"/>
      <c r="R21" s="1"/>
      <c r="S21" s="1"/>
      <c r="T21" s="1"/>
      <c r="U21" s="410"/>
      <c r="V21" s="1"/>
      <c r="W21" s="412">
        <f>SQRT((C22*(1-C22)/B20)+(C22*(1-C22)/B21))</f>
        <v>3.1036846075310922E-4</v>
      </c>
      <c r="X21" s="167" t="s">
        <v>227</v>
      </c>
      <c r="Y21" s="1"/>
      <c r="Z21" s="1"/>
      <c r="AA21" s="1"/>
      <c r="AB21" s="1"/>
      <c r="AC21" s="1"/>
      <c r="AD21" s="4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idden="1">
      <c r="A22" s="413">
        <f>A20+A21</f>
        <v>4650</v>
      </c>
      <c r="B22" s="413">
        <f>B20+B21</f>
        <v>438289</v>
      </c>
      <c r="C22" s="414">
        <f>A22/B22</f>
        <v>1.0609438064838496E-2</v>
      </c>
      <c r="D22" s="415"/>
      <c r="E22" s="415"/>
      <c r="F22" s="416"/>
      <c r="G22" s="384"/>
      <c r="H22" s="417"/>
      <c r="I22" s="418"/>
      <c r="J22" s="418"/>
      <c r="K22" s="418"/>
      <c r="L22" s="579"/>
      <c r="M22" s="1"/>
      <c r="N22" s="419">
        <f>(A20+A21)/(B20+B21)</f>
        <v>1.0609438064838496E-2</v>
      </c>
      <c r="O22" s="1" t="s">
        <v>228</v>
      </c>
      <c r="P22" s="117"/>
      <c r="Q22" s="375"/>
      <c r="R22" s="374"/>
      <c r="S22" s="376"/>
      <c r="T22" s="376"/>
      <c r="U22" s="410"/>
      <c r="V22" s="1"/>
      <c r="W22" s="420">
        <f>W20/W21</f>
        <v>29.728555877523931</v>
      </c>
      <c r="X22" s="1" t="s">
        <v>229</v>
      </c>
      <c r="Y22" s="117"/>
      <c r="Z22" s="1"/>
      <c r="AA22" s="1"/>
      <c r="AB22" s="1"/>
      <c r="AC22" s="1"/>
      <c r="AD22" s="4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idden="1">
      <c r="A23" s="382"/>
      <c r="B23" s="378" t="s">
        <v>230</v>
      </c>
      <c r="C23" s="382"/>
      <c r="D23" s="382"/>
      <c r="E23" s="380"/>
      <c r="F23" s="380"/>
      <c r="G23" s="380"/>
      <c r="H23" s="381"/>
      <c r="I23" s="380"/>
      <c r="J23" s="382"/>
      <c r="K23" s="382"/>
      <c r="L23" s="579"/>
      <c r="M23" s="1"/>
      <c r="N23" s="421">
        <f>SQRT(N20*N21^2/(2*N22*(1-N22)))-H20</f>
        <v>28.936423943069318</v>
      </c>
      <c r="O23" s="1" t="s">
        <v>231</v>
      </c>
      <c r="P23" s="1"/>
      <c r="Q23" s="1"/>
      <c r="R23" s="1"/>
      <c r="S23" s="1"/>
      <c r="T23" s="1"/>
      <c r="U23" s="408"/>
      <c r="V23" s="1"/>
      <c r="W23" s="422">
        <f>NORMSDIST(-W22)</f>
        <v>1.6418371914597526E-194</v>
      </c>
      <c r="X23" s="373" t="s">
        <v>232</v>
      </c>
      <c r="Y23" s="1"/>
      <c r="Z23" s="1"/>
      <c r="AA23" s="1"/>
      <c r="AB23" s="1"/>
      <c r="AC23" s="1"/>
      <c r="AD23" s="41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idden="1">
      <c r="A24" s="382"/>
      <c r="B24" s="378" t="s">
        <v>233</v>
      </c>
      <c r="C24" s="379"/>
      <c r="D24" s="377"/>
      <c r="E24" s="380"/>
      <c r="F24" s="380"/>
      <c r="G24" s="1"/>
      <c r="H24" s="1"/>
      <c r="I24" s="423"/>
      <c r="J24" s="423"/>
      <c r="K24" s="423"/>
      <c r="L24" s="579"/>
      <c r="M24" s="1"/>
      <c r="N24" s="424">
        <f>NORMSDIST(N23)</f>
        <v>1</v>
      </c>
      <c r="O24" s="373" t="s">
        <v>234</v>
      </c>
      <c r="P24" s="425"/>
      <c r="Q24" s="1"/>
      <c r="R24" s="1"/>
      <c r="S24" s="1"/>
      <c r="T24" s="1"/>
      <c r="U24" s="410"/>
      <c r="V24" s="1"/>
      <c r="W24" s="426">
        <f>1-W23</f>
        <v>1</v>
      </c>
      <c r="X24" s="427" t="s">
        <v>235</v>
      </c>
      <c r="Y24" s="425"/>
      <c r="Z24" s="1"/>
      <c r="AA24" s="1"/>
      <c r="AB24" s="1"/>
      <c r="AC24" s="1"/>
      <c r="AD24" s="41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" hidden="1" thickBot="1">
      <c r="A25" s="370" t="s">
        <v>236</v>
      </c>
      <c r="B25" s="428"/>
      <c r="C25" s="1"/>
      <c r="D25" s="379"/>
      <c r="E25" s="429" t="s">
        <v>237</v>
      </c>
      <c r="F25" s="382"/>
      <c r="G25" s="379"/>
      <c r="H25" s="430" t="s">
        <v>238</v>
      </c>
      <c r="I25" s="431">
        <f>C21-C20</f>
        <v>9.2268061281199007E-3</v>
      </c>
      <c r="J25" s="432">
        <f>I25+SQRT((C21-J21)^2+(K20-C20)^2)</f>
        <v>9.8500783227254678E-3</v>
      </c>
      <c r="K25" s="433">
        <f>I25-SQRT((C20-J20)^2+(K21-C21)^2)</f>
        <v>8.5960145673621702E-3</v>
      </c>
      <c r="L25" s="579"/>
      <c r="M25" s="1"/>
      <c r="N25" s="434">
        <f>1-N24</f>
        <v>0</v>
      </c>
      <c r="O25" s="435" t="s">
        <v>239</v>
      </c>
      <c r="P25" s="436"/>
      <c r="Q25" s="437"/>
      <c r="R25" s="436"/>
      <c r="S25" s="436"/>
      <c r="T25" s="436"/>
      <c r="U25" s="438"/>
      <c r="V25" s="1"/>
      <c r="W25" s="439"/>
      <c r="X25" s="436"/>
      <c r="Y25" s="436"/>
      <c r="Z25" s="436"/>
      <c r="AA25" s="436"/>
      <c r="AB25" s="436"/>
      <c r="AC25" s="436"/>
      <c r="AD25" s="43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" hidden="1" thickBot="1">
      <c r="A26" s="1"/>
      <c r="B26" s="1"/>
      <c r="C26" s="440"/>
      <c r="D26" s="1"/>
      <c r="E26" s="344"/>
      <c r="F26" s="1"/>
      <c r="G26" s="1"/>
      <c r="H26" s="441" t="s">
        <v>240</v>
      </c>
      <c r="I26" s="442">
        <f>1/I25</f>
        <v>108.37986472397735</v>
      </c>
      <c r="J26" s="443">
        <f>1/J25</f>
        <v>101.52203538248668</v>
      </c>
      <c r="K26" s="444">
        <f>1/K25</f>
        <v>116.33298107670223</v>
      </c>
      <c r="L26" s="58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idden="1">
      <c r="A27" s="1"/>
      <c r="B27" s="344"/>
      <c r="C27" s="440"/>
      <c r="D27" s="445"/>
      <c r="E27" s="344"/>
      <c r="F27" s="1"/>
      <c r="G27" s="1"/>
      <c r="H27" s="1"/>
      <c r="I27" s="446"/>
      <c r="J27" s="447"/>
      <c r="K27" s="44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idden="1">
      <c r="A28" s="347"/>
      <c r="B28" s="347"/>
      <c r="C28" s="344"/>
      <c r="D28" s="445"/>
      <c r="E28" s="344"/>
      <c r="F28" s="448"/>
      <c r="G28" s="98" t="s">
        <v>241</v>
      </c>
      <c r="H28" s="449" t="s">
        <v>242</v>
      </c>
      <c r="I28" s="450">
        <f>I26</f>
        <v>108.37986472397735</v>
      </c>
      <c r="J28" s="450">
        <f>J26</f>
        <v>101.52203538248668</v>
      </c>
      <c r="K28" s="450">
        <f>K26</f>
        <v>116.33298107670223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idden="1">
      <c r="A29" s="49"/>
      <c r="B29" s="445"/>
      <c r="C29" s="445"/>
      <c r="D29" s="451"/>
      <c r="E29" s="344"/>
      <c r="F29" s="581" t="s">
        <v>243</v>
      </c>
      <c r="G29" s="581"/>
      <c r="H29" s="581"/>
      <c r="I29" s="452">
        <f>(1-C21)*I26</f>
        <v>106.69293128287686</v>
      </c>
      <c r="J29" s="452">
        <f>(1-C21)*J26</f>
        <v>99.941844108660362</v>
      </c>
      <c r="K29" s="452">
        <f>(1-C21)*K26</f>
        <v>114.52225731744122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idden="1">
      <c r="A30" s="1"/>
      <c r="B30" s="344"/>
      <c r="C30" s="344"/>
      <c r="D30" s="344"/>
      <c r="E30" s="344"/>
      <c r="F30" s="582" t="s">
        <v>244</v>
      </c>
      <c r="G30" s="583"/>
      <c r="H30" s="584"/>
      <c r="I30" s="453">
        <f>I26*I25</f>
        <v>1</v>
      </c>
      <c r="J30" s="453">
        <f>J26*J25</f>
        <v>1</v>
      </c>
      <c r="K30" s="453">
        <f>K26*K25</f>
        <v>1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idden="1">
      <c r="A31" s="14"/>
      <c r="B31" s="454"/>
      <c r="C31" s="1"/>
      <c r="D31" s="14"/>
      <c r="E31" s="344"/>
      <c r="F31" s="585" t="s">
        <v>245</v>
      </c>
      <c r="G31" s="586"/>
      <c r="H31" s="587"/>
      <c r="I31" s="455">
        <f>(C21-I25)*I26</f>
        <v>0.68693344110049459</v>
      </c>
      <c r="J31" s="455">
        <f>(C21-J25)*J26</f>
        <v>0.58019127382630531</v>
      </c>
      <c r="K31" s="455">
        <f>(C21-K25)*K26</f>
        <v>0.81072375926101015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idden="1">
      <c r="A32" s="14"/>
      <c r="B32" s="1"/>
      <c r="C32" s="1"/>
      <c r="D32" s="1"/>
      <c r="E32" s="344"/>
      <c r="F32" s="456"/>
      <c r="G32" s="456"/>
      <c r="H32" s="456"/>
      <c r="I32" s="457"/>
      <c r="J32" s="457"/>
      <c r="K32" s="457"/>
      <c r="L32" s="1"/>
      <c r="M32" s="458"/>
      <c r="N32" s="458"/>
      <c r="O32" s="458"/>
      <c r="P32" s="45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idden="1">
      <c r="A33" s="1"/>
      <c r="B33" s="1"/>
      <c r="C33" s="1"/>
      <c r="D33" s="1"/>
      <c r="E33" s="344"/>
      <c r="F33" s="448"/>
      <c r="G33" s="98" t="s">
        <v>246</v>
      </c>
      <c r="H33" s="449" t="s">
        <v>247</v>
      </c>
      <c r="I33" s="450">
        <f>ABS(I26)</f>
        <v>108.37986472397735</v>
      </c>
      <c r="J33" s="450">
        <f>ABS(K26)</f>
        <v>116.33298107670223</v>
      </c>
      <c r="K33" s="450">
        <f>ABS(J26)</f>
        <v>101.52203538248668</v>
      </c>
      <c r="L33" s="1"/>
      <c r="M33" s="458"/>
      <c r="N33" s="458"/>
      <c r="O33" s="460"/>
      <c r="P33" s="45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idden="1">
      <c r="A34" s="1"/>
      <c r="B34" s="1"/>
      <c r="C34" s="1"/>
      <c r="D34" s="1"/>
      <c r="E34" s="344"/>
      <c r="F34" s="581" t="s">
        <v>243</v>
      </c>
      <c r="G34" s="581"/>
      <c r="H34" s="581"/>
      <c r="I34" s="452">
        <f>ABS((1-(C21-I25))*I26)</f>
        <v>107.69293128287686</v>
      </c>
      <c r="J34" s="452">
        <f>ABS((1-(C21-K25))*K26)</f>
        <v>115.52225731744122</v>
      </c>
      <c r="K34" s="452">
        <f>ABS((1-(C21-J25))*J26)</f>
        <v>100.94184410866038</v>
      </c>
      <c r="L34" s="1"/>
      <c r="M34" s="458"/>
      <c r="N34" s="458"/>
      <c r="O34" s="458"/>
      <c r="P34" s="45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idden="1">
      <c r="A35" s="1"/>
      <c r="B35" s="1"/>
      <c r="C35" s="1"/>
      <c r="D35" s="1"/>
      <c r="E35" s="344"/>
      <c r="F35" s="588" t="s">
        <v>248</v>
      </c>
      <c r="G35" s="589"/>
      <c r="H35" s="590"/>
      <c r="I35" s="461">
        <f>I26*I25</f>
        <v>1</v>
      </c>
      <c r="J35" s="461">
        <f>K26*K25</f>
        <v>1</v>
      </c>
      <c r="K35" s="461">
        <f>J26*J25</f>
        <v>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idden="1">
      <c r="A36" s="370" t="s">
        <v>249</v>
      </c>
      <c r="B36" s="1"/>
      <c r="C36" s="1"/>
      <c r="D36" s="1"/>
      <c r="E36" s="344"/>
      <c r="F36" s="585" t="s">
        <v>250</v>
      </c>
      <c r="G36" s="586"/>
      <c r="H36" s="587"/>
      <c r="I36" s="455">
        <f>ABS(C21*I26)</f>
        <v>1.6869334411004946</v>
      </c>
      <c r="J36" s="455">
        <f>ABS(C21*K26)</f>
        <v>1.8107237592610101</v>
      </c>
      <c r="K36" s="455">
        <f>ABS(C21*J26)</f>
        <v>1.5801912738263053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idden="1">
      <c r="A37" s="1"/>
      <c r="B37" s="462" t="s">
        <v>251</v>
      </c>
      <c r="C37" s="463" t="s">
        <v>252</v>
      </c>
      <c r="D37" s="1"/>
      <c r="E37" s="344"/>
      <c r="F37" s="456"/>
      <c r="G37" s="49"/>
      <c r="H37" s="464"/>
      <c r="I37" s="465"/>
      <c r="J37" s="465"/>
      <c r="K37" s="46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idden="1">
      <c r="A38" s="466" t="s">
        <v>253</v>
      </c>
      <c r="B38" s="467" t="s">
        <v>254</v>
      </c>
      <c r="C38" s="468" t="s">
        <v>255</v>
      </c>
      <c r="D38" s="117" t="s">
        <v>13</v>
      </c>
      <c r="E38" s="34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idden="1">
      <c r="A39" s="469" t="s">
        <v>256</v>
      </c>
      <c r="B39" s="470">
        <f>E6*C8/E8</f>
        <v>2497.4405015868524</v>
      </c>
      <c r="C39" s="470">
        <f>E6*D8/E8</f>
        <v>232900.55949841315</v>
      </c>
      <c r="D39" s="470">
        <f>E6</f>
        <v>235398</v>
      </c>
      <c r="E39" s="1"/>
      <c r="F39" s="471"/>
      <c r="G39" s="472" t="s">
        <v>257</v>
      </c>
      <c r="H39" s="48">
        <f>CHIINV(0.05,J40)</f>
        <v>3.8414588206941236</v>
      </c>
      <c r="I39" s="1"/>
      <c r="J39" s="1"/>
      <c r="K39" s="1"/>
      <c r="L39" s="1"/>
      <c r="M39" s="1"/>
      <c r="N39" s="458"/>
      <c r="O39" s="458"/>
      <c r="P39" s="458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idden="1">
      <c r="A40" s="473" t="s">
        <v>258</v>
      </c>
      <c r="B40" s="470">
        <f>E7*C8/E8</f>
        <v>2152.5594984131476</v>
      </c>
      <c r="C40" s="470">
        <f>E7*D8/E8</f>
        <v>200738.44050158685</v>
      </c>
      <c r="D40" s="470">
        <f>E7</f>
        <v>202891</v>
      </c>
      <c r="E40" s="1"/>
      <c r="F40" s="474"/>
      <c r="G40" s="474"/>
      <c r="H40" s="475"/>
      <c r="I40" s="476" t="s">
        <v>259</v>
      </c>
      <c r="J40" s="477">
        <f>(COUNT(B39:C39)-1)*(COUNT(B39:B40)-1)</f>
        <v>1</v>
      </c>
      <c r="K40" s="1"/>
      <c r="L40" s="1"/>
      <c r="M40" s="1"/>
      <c r="N40" s="458"/>
      <c r="O40" s="458"/>
      <c r="P40" s="458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idden="1">
      <c r="A41" s="379" t="s">
        <v>260</v>
      </c>
      <c r="B41" s="470">
        <f>SUM(B39:B40)</f>
        <v>4650</v>
      </c>
      <c r="C41" s="470">
        <f>SUM(C39:C40)</f>
        <v>433639</v>
      </c>
      <c r="D41" s="478">
        <f>SUM(D39:D40)</f>
        <v>438289</v>
      </c>
      <c r="E41" s="1"/>
      <c r="F41" s="1"/>
      <c r="G41" s="166" t="s">
        <v>261</v>
      </c>
      <c r="H41" s="1" t="s">
        <v>262</v>
      </c>
      <c r="I41" s="1"/>
      <c r="J41" s="1"/>
      <c r="K41" s="1"/>
      <c r="L41" s="1"/>
      <c r="M41" s="1"/>
      <c r="N41" s="458"/>
      <c r="O41" s="460"/>
      <c r="P41" s="458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idden="1">
      <c r="A42" s="379"/>
      <c r="B42" s="479"/>
      <c r="C42" s="479"/>
      <c r="D42" s="480"/>
      <c r="E42" s="1"/>
      <c r="F42" s="1"/>
      <c r="G42" s="166" t="s">
        <v>263</v>
      </c>
      <c r="H42" s="1" t="s">
        <v>264</v>
      </c>
      <c r="I42" s="1"/>
      <c r="J42" s="1"/>
      <c r="K42" s="1"/>
      <c r="L42" s="1"/>
      <c r="M42" s="1"/>
      <c r="N42" s="459"/>
      <c r="O42" s="459"/>
      <c r="P42" s="45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idden="1">
      <c r="A43" s="481"/>
      <c r="B43" s="591" t="s">
        <v>265</v>
      </c>
      <c r="C43" s="592"/>
      <c r="D43" s="1"/>
      <c r="E43" s="1"/>
      <c r="F43" s="379"/>
      <c r="G43" s="482"/>
      <c r="H43" s="38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idden="1">
      <c r="A44" s="481"/>
      <c r="B44" s="483">
        <f>(C6-B39)^2/B39</f>
        <v>404.77865302052135</v>
      </c>
      <c r="C44" s="483">
        <f>(D6-C39)^2/C39</f>
        <v>4.3405245758463398</v>
      </c>
      <c r="D44" s="1"/>
      <c r="E44" s="466"/>
      <c r="F44" s="484"/>
      <c r="G44" s="1"/>
      <c r="H44" s="1"/>
      <c r="I44" s="1"/>
      <c r="J44" s="1"/>
      <c r="K44" s="10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idden="1">
      <c r="A45" s="481"/>
      <c r="B45" s="483">
        <f>(C7-B40)^2/B40</f>
        <v>469.6318977368374</v>
      </c>
      <c r="C45" s="483">
        <f>(D7-C40)^2/C40</f>
        <v>5.0359592298577898</v>
      </c>
      <c r="D45" s="14"/>
      <c r="E45" s="466" t="s">
        <v>266</v>
      </c>
      <c r="F45" s="485">
        <f>B47-H39</f>
        <v>879.94557574236876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idden="1">
      <c r="A46" s="1" t="s">
        <v>267</v>
      </c>
      <c r="B46" s="1"/>
      <c r="C46" s="486"/>
      <c r="D46" s="1"/>
      <c r="E46" s="1"/>
      <c r="F46" s="382" t="s">
        <v>268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" hidden="1" thickBot="1">
      <c r="A47" s="487" t="s">
        <v>269</v>
      </c>
      <c r="B47" s="488">
        <f>SUM(B44:C45)</f>
        <v>883.78703456306289</v>
      </c>
      <c r="C47" s="1"/>
      <c r="D47" s="1"/>
      <c r="E47" s="1"/>
      <c r="F47" s="382" t="s">
        <v>270</v>
      </c>
      <c r="G47" s="1"/>
      <c r="H47" s="489"/>
      <c r="I47" s="1"/>
      <c r="J47" s="1"/>
      <c r="K47" s="36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" hidden="1" thickBot="1">
      <c r="A48" s="490" t="s">
        <v>271</v>
      </c>
      <c r="B48" s="491">
        <f>CHIDIST(B47,1)</f>
        <v>3.2836743829189437E-194</v>
      </c>
      <c r="C48" s="1"/>
      <c r="D48" s="1"/>
      <c r="E48" s="1"/>
      <c r="F48" s="1"/>
      <c r="G48" s="49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idden="1">
      <c r="A49" s="1"/>
      <c r="B49" s="1"/>
      <c r="C49" s="1"/>
      <c r="D49" s="26"/>
      <c r="E49" s="26"/>
      <c r="F49" s="1"/>
      <c r="G49" s="1"/>
      <c r="H49" s="49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idden="1">
      <c r="A51" s="1"/>
      <c r="B51" s="1"/>
      <c r="C51" s="1"/>
      <c r="D51" s="1"/>
      <c r="E51" s="1"/>
      <c r="F51" s="44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idden="1">
      <c r="A52" s="494" t="s">
        <v>272</v>
      </c>
      <c r="B52" s="495"/>
      <c r="C52" s="495"/>
      <c r="D52" s="496" t="s">
        <v>273</v>
      </c>
      <c r="E52" s="497"/>
      <c r="F52" s="497"/>
      <c r="G52" s="49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idden="1">
      <c r="A53" s="499" t="s">
        <v>146</v>
      </c>
      <c r="B53" s="500">
        <f>ROUND(E6,0)</f>
        <v>235398</v>
      </c>
      <c r="C53" s="500">
        <f>ROUND(E7,0)</f>
        <v>202891</v>
      </c>
      <c r="D53" s="501">
        <f>ROUND(F13,2)</f>
        <v>0.41</v>
      </c>
      <c r="E53" s="502">
        <f>ROUND(I25,4)</f>
        <v>9.1999999999999998E-3</v>
      </c>
      <c r="F53" s="503">
        <f>ROUND(I26,0)</f>
        <v>108</v>
      </c>
      <c r="G53" s="50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idden="1">
      <c r="A54" s="499" t="s">
        <v>147</v>
      </c>
      <c r="B54" s="500">
        <f>ROUND(C6,0)</f>
        <v>1492</v>
      </c>
      <c r="C54" s="500">
        <f>ROUND(C7,0)</f>
        <v>3158</v>
      </c>
      <c r="D54" s="501">
        <f>ROUND(G13,2)</f>
        <v>0.38</v>
      </c>
      <c r="E54" s="502">
        <f>ROUND(K25,4)</f>
        <v>8.6E-3</v>
      </c>
      <c r="F54" s="503">
        <f>ROUND(J26,0)</f>
        <v>102</v>
      </c>
      <c r="G54" s="50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idden="1">
      <c r="A55" s="499" t="s">
        <v>148</v>
      </c>
      <c r="B55" s="502">
        <f>ROUND(C20,4)</f>
        <v>6.3E-3</v>
      </c>
      <c r="C55" s="502">
        <f>ROUND(C21,4)</f>
        <v>1.5599999999999999E-2</v>
      </c>
      <c r="D55" s="501">
        <f>ROUND(H13,2)</f>
        <v>0.43</v>
      </c>
      <c r="E55" s="502">
        <f>ROUND(J25,4)</f>
        <v>9.9000000000000008E-3</v>
      </c>
      <c r="F55" s="503">
        <f>ROUND(K26,0)</f>
        <v>116</v>
      </c>
      <c r="G55" s="505">
        <f>ROUND(N24,4)</f>
        <v>1</v>
      </c>
      <c r="I55" s="50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idden="1">
      <c r="A56" s="499" t="s">
        <v>149</v>
      </c>
      <c r="B56" s="507" t="s">
        <v>274</v>
      </c>
      <c r="C56" s="507" t="s">
        <v>275</v>
      </c>
      <c r="D56" s="507" t="s">
        <v>202</v>
      </c>
      <c r="E56" s="507" t="s">
        <v>276</v>
      </c>
      <c r="F56" s="508" t="s">
        <v>277</v>
      </c>
      <c r="G56" s="195" t="s">
        <v>278</v>
      </c>
      <c r="I56" s="50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idden="1">
      <c r="A57" s="509" t="s">
        <v>154</v>
      </c>
      <c r="B57" s="195" t="str">
        <f>CONCATENATE(B54,A58,B53," ",A53,B55*100,A56,A55)</f>
        <v>1492/235398 (0,63%)</v>
      </c>
      <c r="C57" s="195" t="str">
        <f>CONCATENATE(C54,A58,C53," ",A53,C55*100,A56,A55)</f>
        <v>3158/202891 (1,56%)</v>
      </c>
      <c r="D57" s="195" t="str">
        <f>CONCATENATE(D53," ",A53,D54,A54,D55,A55)</f>
        <v>0,41 (0,38-0,43)</v>
      </c>
      <c r="E57" s="195" t="str">
        <f>CONCATENATE(E53*100,A56," ",A53,E54*100,A56," ",A57," ",E55*100,A56,A55)</f>
        <v>0,92% (0,86% a 0,99%)</v>
      </c>
      <c r="F57" s="195" t="str">
        <f>CONCATENATE(F53," ",A53,F54," ",A57," ",F55,A55)</f>
        <v>108 (102 a 116)</v>
      </c>
      <c r="G57" s="195" t="str">
        <f>CONCATENATE(G55*100,A56)</f>
        <v>100%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idden="1">
      <c r="A58" s="510" t="s">
        <v>118</v>
      </c>
      <c r="B58" s="511"/>
      <c r="C58" s="511"/>
      <c r="D58" s="511"/>
      <c r="E58" s="511"/>
      <c r="F58" s="511"/>
      <c r="G58" s="5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26">
      <c r="A60" s="1"/>
      <c r="B60" s="513" t="s">
        <v>274</v>
      </c>
      <c r="C60" s="513" t="s">
        <v>275</v>
      </c>
      <c r="D60" s="514" t="s">
        <v>152</v>
      </c>
      <c r="E60" s="514" t="s">
        <v>144</v>
      </c>
      <c r="F60" s="514" t="s">
        <v>145</v>
      </c>
      <c r="G60" s="514" t="s">
        <v>279</v>
      </c>
      <c r="I60" s="514" t="s">
        <v>280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9.5" customHeight="1">
      <c r="A61" s="1"/>
      <c r="B61" s="515" t="str">
        <f t="shared" ref="B61:G61" si="0">B57</f>
        <v>1492/235398 (0,63%)</v>
      </c>
      <c r="C61" s="515" t="str">
        <f t="shared" si="0"/>
        <v>3158/202891 (1,56%)</v>
      </c>
      <c r="D61" s="515" t="str">
        <f t="shared" si="0"/>
        <v>0,41 (0,38-0,43)</v>
      </c>
      <c r="E61" s="515" t="str">
        <f t="shared" si="0"/>
        <v>0,92% (0,86% a 0,99%)</v>
      </c>
      <c r="F61" s="515" t="str">
        <f t="shared" si="0"/>
        <v>108 (102 a 116)</v>
      </c>
      <c r="G61" s="515" t="str">
        <f t="shared" si="0"/>
        <v>100%</v>
      </c>
      <c r="I61" s="516">
        <f>B48</f>
        <v>3.2836743829189437E-194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</row>
    <row r="63" spans="1:256" ht="15" thickBot="1">
      <c r="A63" s="517" t="s">
        <v>281</v>
      </c>
    </row>
    <row r="64" spans="1:256" ht="22.5" customHeight="1" thickBot="1">
      <c r="A64" s="518" t="s">
        <v>123</v>
      </c>
      <c r="B64" s="519">
        <v>1492</v>
      </c>
      <c r="C64" s="520">
        <v>233906</v>
      </c>
      <c r="D64" s="521">
        <v>235398</v>
      </c>
      <c r="E64" s="519">
        <v>3158</v>
      </c>
      <c r="F64" s="520">
        <v>199733</v>
      </c>
      <c r="G64" s="522">
        <v>202891</v>
      </c>
    </row>
    <row r="65" spans="1:11">
      <c r="A65" s="523"/>
    </row>
    <row r="66" spans="1:11">
      <c r="A66" s="523"/>
    </row>
    <row r="67" spans="1:11">
      <c r="A67" s="523"/>
      <c r="I67" s="524" t="s">
        <v>152</v>
      </c>
      <c r="J67" s="524" t="s">
        <v>144</v>
      </c>
      <c r="K67" s="524" t="s">
        <v>145</v>
      </c>
    </row>
    <row r="68" spans="1:11">
      <c r="A68" s="34" t="s">
        <v>119</v>
      </c>
      <c r="B68" s="525">
        <v>17</v>
      </c>
      <c r="C68" s="526">
        <f>D68-B68</f>
        <v>2415</v>
      </c>
      <c r="D68" s="527">
        <v>2432</v>
      </c>
      <c r="E68" s="525">
        <v>70</v>
      </c>
      <c r="F68" s="526">
        <f>G68-E68</f>
        <v>17224</v>
      </c>
      <c r="G68" s="527">
        <v>17294</v>
      </c>
      <c r="I68" s="528" t="s">
        <v>282</v>
      </c>
      <c r="J68" s="528" t="s">
        <v>283</v>
      </c>
      <c r="K68" s="528" t="s">
        <v>284</v>
      </c>
    </row>
    <row r="69" spans="1:11">
      <c r="A69" s="34" t="s">
        <v>120</v>
      </c>
      <c r="B69" s="525">
        <v>74</v>
      </c>
      <c r="C69" s="526">
        <f>D69-B69</f>
        <v>11582</v>
      </c>
      <c r="D69" s="527">
        <v>11656</v>
      </c>
      <c r="E69" s="525">
        <v>194</v>
      </c>
      <c r="F69" s="526">
        <f>G69-E69</f>
        <v>15330</v>
      </c>
      <c r="G69" s="527">
        <v>15524</v>
      </c>
      <c r="I69" s="528" t="s">
        <v>285</v>
      </c>
      <c r="J69" s="528" t="s">
        <v>286</v>
      </c>
      <c r="K69" s="528" t="s">
        <v>287</v>
      </c>
    </row>
    <row r="70" spans="1:11">
      <c r="A70" s="34" t="s">
        <v>121</v>
      </c>
      <c r="B70" s="525">
        <v>115</v>
      </c>
      <c r="C70" s="526">
        <f>D70-B70</f>
        <v>28228</v>
      </c>
      <c r="D70" s="527">
        <v>28343</v>
      </c>
      <c r="E70" s="525">
        <v>210</v>
      </c>
      <c r="F70" s="526">
        <f>G70-E70</f>
        <v>25349</v>
      </c>
      <c r="G70" s="527">
        <v>25559</v>
      </c>
      <c r="I70" s="528" t="s">
        <v>288</v>
      </c>
      <c r="J70" s="528" t="s">
        <v>289</v>
      </c>
      <c r="K70" s="528" t="s">
        <v>290</v>
      </c>
    </row>
    <row r="71" spans="1:11">
      <c r="A71" s="34" t="s">
        <v>122</v>
      </c>
      <c r="B71" s="525">
        <v>2585</v>
      </c>
      <c r="C71" s="526">
        <f>D71-B71</f>
        <v>398264</v>
      </c>
      <c r="D71" s="527">
        <v>400849</v>
      </c>
      <c r="E71" s="525">
        <v>2320</v>
      </c>
      <c r="F71" s="526">
        <f>G71-E71</f>
        <v>154703</v>
      </c>
      <c r="G71" s="527">
        <v>157023</v>
      </c>
      <c r="I71" s="528" t="s">
        <v>291</v>
      </c>
      <c r="J71" s="528" t="s">
        <v>292</v>
      </c>
      <c r="K71" s="528" t="s">
        <v>293</v>
      </c>
    </row>
    <row r="72" spans="1:11">
      <c r="A72" s="34" t="s">
        <v>123</v>
      </c>
      <c r="B72" s="525">
        <v>1492</v>
      </c>
      <c r="C72" s="526">
        <f>D72-B72</f>
        <v>233906</v>
      </c>
      <c r="D72" s="527">
        <v>235398</v>
      </c>
      <c r="E72" s="525">
        <v>3158</v>
      </c>
      <c r="F72" s="526">
        <f>G72-E72</f>
        <v>199733</v>
      </c>
      <c r="G72" s="527">
        <v>202891</v>
      </c>
      <c r="I72" s="528" t="s">
        <v>294</v>
      </c>
      <c r="J72" s="528" t="s">
        <v>295</v>
      </c>
      <c r="K72" s="528" t="s">
        <v>296</v>
      </c>
    </row>
    <row r="73" spans="1:11">
      <c r="A73" s="523"/>
    </row>
    <row r="74" spans="1:11">
      <c r="A74" s="523"/>
    </row>
    <row r="75" spans="1:11">
      <c r="A75" s="523"/>
    </row>
    <row r="76" spans="1:11">
      <c r="A76" s="523"/>
    </row>
    <row r="77" spans="1:11">
      <c r="A77" s="523"/>
    </row>
    <row r="78" spans="1:11">
      <c r="A78" s="523"/>
    </row>
    <row r="79" spans="1:11">
      <c r="A79" s="523"/>
    </row>
    <row r="80" spans="1:11">
      <c r="A80" s="523"/>
    </row>
    <row r="81" spans="1:1">
      <c r="A81" s="523"/>
    </row>
    <row r="82" spans="1:1">
      <c r="A82" s="523"/>
    </row>
    <row r="83" spans="1:1">
      <c r="A83" s="523"/>
    </row>
    <row r="84" spans="1:1">
      <c r="A84" s="523"/>
    </row>
    <row r="85" spans="1:1">
      <c r="A85" s="523"/>
    </row>
    <row r="86" spans="1:1">
      <c r="A86" s="523"/>
    </row>
    <row r="87" spans="1:1">
      <c r="A87" s="523"/>
    </row>
    <row r="88" spans="1:1">
      <c r="A88" s="523"/>
    </row>
    <row r="89" spans="1:1">
      <c r="A89" s="523"/>
    </row>
    <row r="90" spans="1:1">
      <c r="A90" s="523"/>
    </row>
    <row r="91" spans="1:1">
      <c r="A91" s="523"/>
    </row>
    <row r="92" spans="1:1">
      <c r="A92" s="523"/>
    </row>
    <row r="93" spans="1:1">
      <c r="A93" s="523"/>
    </row>
    <row r="94" spans="1:1">
      <c r="A94" s="523"/>
    </row>
    <row r="95" spans="1:1">
      <c r="A95" s="523"/>
    </row>
    <row r="96" spans="1:1">
      <c r="A96" s="523"/>
    </row>
    <row r="97" spans="1:1">
      <c r="A97" s="523"/>
    </row>
    <row r="98" spans="1:1">
      <c r="A98" s="523"/>
    </row>
    <row r="99" spans="1:1">
      <c r="A99" s="523"/>
    </row>
    <row r="100" spans="1:1">
      <c r="A100" s="523"/>
    </row>
    <row r="101" spans="1:1">
      <c r="A101" s="523"/>
    </row>
    <row r="102" spans="1:1">
      <c r="A102" s="523"/>
    </row>
    <row r="103" spans="1:1">
      <c r="A103" s="523"/>
    </row>
    <row r="104" spans="1:1">
      <c r="A104" s="523"/>
    </row>
    <row r="105" spans="1:1">
      <c r="A105" s="523"/>
    </row>
    <row r="106" spans="1:1">
      <c r="A106" s="523"/>
    </row>
    <row r="107" spans="1:1">
      <c r="A107" s="523"/>
    </row>
    <row r="108" spans="1:1">
      <c r="A108" s="523"/>
    </row>
    <row r="109" spans="1:1">
      <c r="A109" s="523"/>
    </row>
    <row r="110" spans="1:1">
      <c r="A110" s="523"/>
    </row>
    <row r="111" spans="1:1">
      <c r="A111" s="523"/>
    </row>
  </sheetData>
  <mergeCells count="10">
    <mergeCell ref="F35:H35"/>
    <mergeCell ref="F36:H36"/>
    <mergeCell ref="B43:C43"/>
    <mergeCell ref="A2:F2"/>
    <mergeCell ref="A3:F3"/>
    <mergeCell ref="L19:L26"/>
    <mergeCell ref="F29:H29"/>
    <mergeCell ref="F30:H30"/>
    <mergeCell ref="F31:H31"/>
    <mergeCell ref="F34:H34"/>
  </mergeCells>
  <pageMargins left="0.7" right="0.7" top="0.75" bottom="0.75" header="0.3" footer="0.3"/>
  <ignoredErrors>
    <ignoredError sqref="D6: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 todas las variables</vt:lpstr>
      <vt:lpstr>MA hasta NNT de cada variable</vt:lpstr>
      <vt:lpstr>Comodín RR, RAR NNT IncAcum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created xsi:type="dcterms:W3CDTF">2022-05-11T06:58:57Z</dcterms:created>
  <dcterms:modified xsi:type="dcterms:W3CDTF">2022-06-17T12:36:57Z</dcterms:modified>
</cp:coreProperties>
</file>