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20200703-Galo\0-Datos\040-Metodol\00-Hojas cálc con ayuda\"/>
    </mc:Choice>
  </mc:AlternateContent>
  <bookViews>
    <workbookView xWindow="0" yWindow="0" windowWidth="20490" windowHeight="7530"/>
  </bookViews>
  <sheets>
    <sheet name="Relativos, Indir y Mixt" sheetId="1" r:id="rId1"/>
    <sheet name="RR Ej 1" sheetId="3" r:id="rId2"/>
    <sheet name="RR Ej 2" sheetId="2" r:id="rId3"/>
    <sheet name="Absolutos, Indir y Mix" sheetId="4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3" l="1"/>
  <c r="F34" i="3"/>
  <c r="F30" i="3"/>
  <c r="E30" i="3"/>
  <c r="G30" i="3" s="1"/>
  <c r="H30" i="3" s="1"/>
  <c r="I30" i="3" s="1"/>
  <c r="D30" i="3"/>
  <c r="C30" i="3"/>
  <c r="F26" i="3"/>
  <c r="E26" i="3"/>
  <c r="G26" i="3" s="1"/>
  <c r="H26" i="3" s="1"/>
  <c r="D26" i="3"/>
  <c r="C26" i="3"/>
  <c r="C38" i="3" s="1"/>
  <c r="F20" i="3"/>
  <c r="F16" i="3"/>
  <c r="D16" i="3"/>
  <c r="C16" i="3"/>
  <c r="C20" i="3" s="1"/>
  <c r="E15" i="3"/>
  <c r="E16" i="3" s="1"/>
  <c r="G16" i="3" s="1"/>
  <c r="H16" i="3" s="1"/>
  <c r="H20" i="3" s="1"/>
  <c r="G20" i="3" s="1"/>
  <c r="D15" i="3"/>
  <c r="C15" i="3"/>
  <c r="G12" i="3"/>
  <c r="H12" i="3" s="1"/>
  <c r="F12" i="3"/>
  <c r="E12" i="3"/>
  <c r="D12" i="3"/>
  <c r="C12" i="3"/>
  <c r="E11" i="3"/>
  <c r="D11" i="3"/>
  <c r="C11" i="3"/>
  <c r="H38" i="3" l="1"/>
  <c r="G38" i="3" s="1"/>
  <c r="I26" i="3"/>
  <c r="E20" i="3"/>
  <c r="E19" i="3" s="1"/>
  <c r="L19" i="3" s="1"/>
  <c r="L20" i="3" s="1"/>
  <c r="C19" i="3"/>
  <c r="J19" i="3" s="1"/>
  <c r="J20" i="3" s="1"/>
  <c r="D20" i="3"/>
  <c r="D19" i="3" s="1"/>
  <c r="K19" i="3" s="1"/>
  <c r="K20" i="3" s="1"/>
  <c r="D38" i="3"/>
  <c r="D37" i="3" s="1"/>
  <c r="C37" i="3"/>
  <c r="E38" i="3"/>
  <c r="E37" i="3" s="1"/>
  <c r="C34" i="3"/>
  <c r="D30" i="4"/>
  <c r="E30" i="4"/>
  <c r="C30" i="4"/>
  <c r="D26" i="4"/>
  <c r="E26" i="4"/>
  <c r="G26" i="4" s="1"/>
  <c r="H26" i="4" s="1"/>
  <c r="C26" i="4"/>
  <c r="E16" i="4"/>
  <c r="E12" i="4"/>
  <c r="F38" i="4"/>
  <c r="F34" i="4"/>
  <c r="F30" i="4"/>
  <c r="G30" i="4" s="1"/>
  <c r="H30" i="4" s="1"/>
  <c r="I30" i="4" s="1"/>
  <c r="F26" i="4"/>
  <c r="C38" i="4"/>
  <c r="F20" i="4"/>
  <c r="F16" i="4"/>
  <c r="E15" i="4"/>
  <c r="D15" i="4"/>
  <c r="D16" i="4" s="1"/>
  <c r="C15" i="4"/>
  <c r="C16" i="4" s="1"/>
  <c r="F12" i="4"/>
  <c r="E11" i="4"/>
  <c r="D11" i="4"/>
  <c r="D12" i="4" s="1"/>
  <c r="C11" i="4"/>
  <c r="C12" i="4" s="1"/>
  <c r="R39" i="2"/>
  <c r="Q39" i="2"/>
  <c r="P39" i="2"/>
  <c r="Q29" i="2"/>
  <c r="R29" i="2"/>
  <c r="P29" i="2"/>
  <c r="H34" i="3" l="1"/>
  <c r="G34" i="3" s="1"/>
  <c r="I34" i="3"/>
  <c r="C33" i="3"/>
  <c r="E34" i="3"/>
  <c r="E33" i="3" s="1"/>
  <c r="D34" i="3"/>
  <c r="D33" i="3" s="1"/>
  <c r="G16" i="4"/>
  <c r="H16" i="4" s="1"/>
  <c r="C20" i="4"/>
  <c r="C19" i="4" s="1"/>
  <c r="H38" i="4"/>
  <c r="G38" i="4" s="1"/>
  <c r="D38" i="4" s="1"/>
  <c r="D37" i="4" s="1"/>
  <c r="I26" i="4"/>
  <c r="C34" i="4" s="1"/>
  <c r="C33" i="4" s="1"/>
  <c r="C37" i="4"/>
  <c r="E38" i="4"/>
  <c r="E37" i="4" s="1"/>
  <c r="J19" i="4"/>
  <c r="J20" i="4" s="1"/>
  <c r="G12" i="4"/>
  <c r="H12" i="4" s="1"/>
  <c r="H20" i="4" s="1"/>
  <c r="G20" i="4" s="1"/>
  <c r="C15" i="1"/>
  <c r="C16" i="1" s="1"/>
  <c r="C11" i="1"/>
  <c r="C12" i="1" s="1"/>
  <c r="C15" i="2"/>
  <c r="C16" i="2" s="1"/>
  <c r="C11" i="2"/>
  <c r="C12" i="2" s="1"/>
  <c r="F38" i="2"/>
  <c r="F34" i="2"/>
  <c r="F30" i="2"/>
  <c r="E30" i="2"/>
  <c r="D30" i="2"/>
  <c r="G30" i="2" s="1"/>
  <c r="H30" i="2" s="1"/>
  <c r="I30" i="2" s="1"/>
  <c r="C30" i="2"/>
  <c r="F26" i="2"/>
  <c r="E26" i="2"/>
  <c r="D26" i="2"/>
  <c r="G26" i="2" s="1"/>
  <c r="H26" i="2" s="1"/>
  <c r="C26" i="2"/>
  <c r="C38" i="2" s="1"/>
  <c r="F20" i="2"/>
  <c r="F16" i="2"/>
  <c r="E15" i="2"/>
  <c r="E16" i="2" s="1"/>
  <c r="D15" i="2"/>
  <c r="D16" i="2" s="1"/>
  <c r="F12" i="2"/>
  <c r="E11" i="2"/>
  <c r="E12" i="2" s="1"/>
  <c r="D11" i="2"/>
  <c r="D12" i="2" s="1"/>
  <c r="C37" i="2"/>
  <c r="E15" i="1"/>
  <c r="E16" i="1" s="1"/>
  <c r="D15" i="1"/>
  <c r="D16" i="1" s="1"/>
  <c r="D11" i="1"/>
  <c r="D12" i="1" s="1"/>
  <c r="E11" i="1"/>
  <c r="E12" i="1" s="1"/>
  <c r="F38" i="1"/>
  <c r="F34" i="1"/>
  <c r="F30" i="1"/>
  <c r="F26" i="1"/>
  <c r="F20" i="1"/>
  <c r="F16" i="1"/>
  <c r="F12" i="1"/>
  <c r="E26" i="1"/>
  <c r="D26" i="1"/>
  <c r="C26" i="1"/>
  <c r="C30" i="1"/>
  <c r="D30" i="1"/>
  <c r="E30" i="1"/>
  <c r="C38" i="1" l="1"/>
  <c r="G30" i="1"/>
  <c r="H30" i="1" s="1"/>
  <c r="I30" i="1" s="1"/>
  <c r="G26" i="1"/>
  <c r="H26" i="1" s="1"/>
  <c r="I26" i="1" s="1"/>
  <c r="C34" i="1" s="1"/>
  <c r="H38" i="1"/>
  <c r="G38" i="1" s="1"/>
  <c r="D38" i="1" s="1"/>
  <c r="D37" i="1" s="1"/>
  <c r="C37" i="1"/>
  <c r="C20" i="1"/>
  <c r="I26" i="2"/>
  <c r="H38" i="2"/>
  <c r="G38" i="2" s="1"/>
  <c r="D20" i="4"/>
  <c r="E20" i="4"/>
  <c r="I34" i="4"/>
  <c r="H34" i="4"/>
  <c r="G34" i="4" s="1"/>
  <c r="E34" i="4" s="1"/>
  <c r="E33" i="4" s="1"/>
  <c r="G16" i="1"/>
  <c r="H16" i="1" s="1"/>
  <c r="G12" i="1"/>
  <c r="H12" i="1" s="1"/>
  <c r="C19" i="1"/>
  <c r="J19" i="1" s="1"/>
  <c r="J20" i="1" s="1"/>
  <c r="C20" i="2"/>
  <c r="C19" i="2" s="1"/>
  <c r="J19" i="2" s="1"/>
  <c r="J20" i="2" s="1"/>
  <c r="G16" i="2"/>
  <c r="H16" i="2" s="1"/>
  <c r="G12" i="2"/>
  <c r="H12" i="2" s="1"/>
  <c r="H20" i="2" s="1"/>
  <c r="G20" i="2" s="1"/>
  <c r="E20" i="2" s="1"/>
  <c r="E19" i="2" s="1"/>
  <c r="L19" i="2" s="1"/>
  <c r="L20" i="2" s="1"/>
  <c r="E38" i="1" l="1"/>
  <c r="E37" i="1" s="1"/>
  <c r="H34" i="1"/>
  <c r="G34" i="1" s="1"/>
  <c r="D34" i="1" s="1"/>
  <c r="D33" i="1" s="1"/>
  <c r="I34" i="1"/>
  <c r="C33" i="1"/>
  <c r="E34" i="1"/>
  <c r="E33" i="1" s="1"/>
  <c r="D38" i="2"/>
  <c r="D37" i="2" s="1"/>
  <c r="E38" i="2"/>
  <c r="E37" i="2" s="1"/>
  <c r="I34" i="2"/>
  <c r="H34" i="2"/>
  <c r="G34" i="2" s="1"/>
  <c r="C34" i="2"/>
  <c r="E19" i="4"/>
  <c r="L19" i="4" s="1"/>
  <c r="L20" i="4" s="1"/>
  <c r="D19" i="4"/>
  <c r="K19" i="4" s="1"/>
  <c r="K20" i="4" s="1"/>
  <c r="D34" i="4"/>
  <c r="D33" i="4" s="1"/>
  <c r="H20" i="1"/>
  <c r="G20" i="1" s="1"/>
  <c r="E20" i="1" s="1"/>
  <c r="E19" i="1" s="1"/>
  <c r="L19" i="1" s="1"/>
  <c r="L20" i="1" s="1"/>
  <c r="D20" i="2"/>
  <c r="D19" i="2" s="1"/>
  <c r="K19" i="2" s="1"/>
  <c r="K20" i="2" s="1"/>
  <c r="C33" i="2" l="1"/>
  <c r="D34" i="2"/>
  <c r="D33" i="2" s="1"/>
  <c r="E34" i="2"/>
  <c r="E33" i="2" s="1"/>
  <c r="D20" i="1"/>
  <c r="D19" i="1" s="1"/>
  <c r="K19" i="1" s="1"/>
  <c r="K20" i="1" s="1"/>
</calcChain>
</file>

<file path=xl/sharedStrings.xml><?xml version="1.0" encoding="utf-8"?>
<sst xmlns="http://schemas.openxmlformats.org/spreadsheetml/2006/main" count="515" uniqueCount="104">
  <si>
    <t>RR</t>
  </si>
  <si>
    <t>Natural</t>
  </si>
  <si>
    <t>LS IC 95%</t>
  </si>
  <si>
    <t>LI IC 95%</t>
  </si>
  <si>
    <r>
      <t>s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Symbol"/>
        <family val="1"/>
        <charset val="2"/>
      </rPr>
      <t>q</t>
    </r>
  </si>
  <si>
    <r>
      <t>EE = s</t>
    </r>
    <r>
      <rPr>
        <vertAlign val="subscript"/>
        <sz val="11"/>
        <color theme="1"/>
        <rFont val="Symbol"/>
        <family val="1"/>
        <charset val="2"/>
      </rPr>
      <t>q</t>
    </r>
  </si>
  <si>
    <r>
      <t xml:space="preserve"> = √s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Symbol"/>
        <family val="1"/>
        <charset val="2"/>
      </rPr>
      <t>q</t>
    </r>
  </si>
  <si>
    <r>
      <t>EE = s</t>
    </r>
    <r>
      <rPr>
        <vertAlign val="subscript"/>
        <sz val="11"/>
        <color theme="1"/>
        <rFont val="Symbol"/>
        <family val="1"/>
        <charset val="2"/>
      </rPr>
      <t>q</t>
    </r>
    <r>
      <rPr>
        <sz val="11"/>
        <color theme="1"/>
        <rFont val="Symbol"/>
        <family val="1"/>
        <charset val="2"/>
      </rPr>
      <t xml:space="preserve"> = </t>
    </r>
  </si>
  <si>
    <t xml:space="preserve">IC 95% = </t>
  </si>
  <si>
    <r>
      <t>s</t>
    </r>
    <r>
      <rPr>
        <vertAlign val="subscript"/>
        <sz val="11"/>
        <color theme="1"/>
        <rFont val="Symbol"/>
        <family val="1"/>
        <charset val="2"/>
      </rPr>
      <t>q</t>
    </r>
    <r>
      <rPr>
        <sz val="11"/>
        <color theme="1"/>
        <rFont val="Calibri"/>
        <family val="2"/>
        <scheme val="minor"/>
      </rPr>
      <t xml:space="preserve"> x s</t>
    </r>
    <r>
      <rPr>
        <vertAlign val="subscript"/>
        <sz val="11"/>
        <color theme="1"/>
        <rFont val="Symbol"/>
        <family val="1"/>
        <charset val="2"/>
      </rPr>
      <t>q</t>
    </r>
  </si>
  <si>
    <t>varianza del efecto =</t>
  </si>
  <si>
    <r>
      <t>Varianza = s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Symbol"/>
        <family val="1"/>
        <charset val="2"/>
      </rPr>
      <t>q</t>
    </r>
    <r>
      <rPr>
        <sz val="11"/>
        <color theme="1"/>
        <rFont val="Symbol"/>
        <family val="1"/>
        <charset val="2"/>
      </rPr>
      <t xml:space="preserve"> =</t>
    </r>
  </si>
  <si>
    <r>
      <t>(LI</t>
    </r>
    <r>
      <rPr>
        <vertAlign val="subscript"/>
        <sz val="11"/>
        <color theme="1"/>
        <rFont val="Symbol"/>
        <family val="1"/>
        <charset val="2"/>
      </rPr>
      <t>q</t>
    </r>
    <r>
      <rPr>
        <sz val="11"/>
        <color theme="1"/>
        <rFont val="Symbol"/>
        <family val="1"/>
        <charset val="2"/>
      </rPr>
      <t xml:space="preserve">, </t>
    </r>
    <r>
      <rPr>
        <sz val="11"/>
        <color theme="1"/>
        <rFont val="Calibri"/>
        <family val="2"/>
        <scheme val="minor"/>
      </rPr>
      <t>LS</t>
    </r>
    <r>
      <rPr>
        <vertAlign val="subscript"/>
        <sz val="11"/>
        <color theme="1"/>
        <rFont val="Symbol"/>
        <family val="1"/>
        <charset val="2"/>
      </rPr>
      <t>q</t>
    </r>
    <r>
      <rPr>
        <sz val="11"/>
        <color theme="1"/>
        <rFont val="Symbol"/>
        <family val="1"/>
        <charset val="2"/>
      </rPr>
      <t>)</t>
    </r>
  </si>
  <si>
    <r>
      <rPr>
        <sz val="11"/>
        <color theme="1"/>
        <rFont val="Symbol"/>
        <family val="1"/>
        <charset val="2"/>
      </rPr>
      <t xml:space="preserve">q </t>
    </r>
    <r>
      <rPr>
        <sz val="11"/>
        <color theme="1"/>
        <rFont val="Calibri"/>
        <family val="2"/>
      </rPr>
      <t>± 1,96 x s</t>
    </r>
    <r>
      <rPr>
        <vertAlign val="subscript"/>
        <sz val="11"/>
        <color theme="1"/>
        <rFont val="Symbol"/>
        <family val="1"/>
        <charset val="2"/>
      </rPr>
      <t>q</t>
    </r>
  </si>
  <si>
    <r>
      <t>(LI</t>
    </r>
    <r>
      <rPr>
        <vertAlign val="subscript"/>
        <sz val="11"/>
        <color theme="1"/>
        <rFont val="Symbol"/>
        <family val="1"/>
        <charset val="2"/>
      </rPr>
      <t>q</t>
    </r>
    <r>
      <rPr>
        <sz val="11"/>
        <color theme="1"/>
        <rFont val="Symbol"/>
        <family val="1"/>
        <charset val="2"/>
      </rPr>
      <t xml:space="preserve"> - </t>
    </r>
    <r>
      <rPr>
        <sz val="11"/>
        <color theme="1"/>
        <rFont val="Calibri"/>
        <family val="2"/>
        <scheme val="minor"/>
      </rPr>
      <t>LS</t>
    </r>
    <r>
      <rPr>
        <vertAlign val="subscript"/>
        <sz val="11"/>
        <color theme="1"/>
        <rFont val="Symbol"/>
        <family val="1"/>
        <charset val="2"/>
      </rPr>
      <t>q</t>
    </r>
    <r>
      <rPr>
        <sz val="11"/>
        <color theme="1"/>
        <rFont val="Symbol"/>
        <family val="1"/>
        <charset val="2"/>
      </rPr>
      <t>) / 1,96</t>
    </r>
    <r>
      <rPr>
        <sz val="11"/>
        <color theme="1"/>
        <rFont val="Calibri"/>
        <family val="2"/>
        <scheme val="minor"/>
      </rPr>
      <t xml:space="preserve"> x </t>
    </r>
    <r>
      <rPr>
        <sz val="11"/>
        <color theme="1"/>
        <rFont val="Symbol"/>
        <family val="1"/>
        <charset val="2"/>
      </rPr>
      <t>2</t>
    </r>
  </si>
  <si>
    <t>Z α/2 (0,05)</t>
  </si>
  <si>
    <t>Directa</t>
  </si>
  <si>
    <t>Indirecta</t>
  </si>
  <si>
    <t>Efecto de B/A</t>
  </si>
  <si>
    <t>Efecto de C/A</t>
  </si>
  <si>
    <t>COMPARACIONES MIXTAS</t>
  </si>
  <si>
    <t>COMPARACIONES INDIRECTAS</t>
  </si>
  <si>
    <t>Mixta</t>
  </si>
  <si>
    <r>
      <t>s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Symbol"/>
        <family val="1"/>
        <charset val="2"/>
      </rPr>
      <t xml:space="preserve">q </t>
    </r>
    <r>
      <rPr>
        <sz val="11"/>
        <color theme="1"/>
        <rFont val="Symbol"/>
        <family val="1"/>
        <charset val="2"/>
      </rPr>
      <t>=1</t>
    </r>
    <r>
      <rPr>
        <sz val="11"/>
        <color theme="1"/>
        <rFont val="Calibri"/>
        <family val="2"/>
        <scheme val="minor"/>
      </rPr>
      <t>/(w</t>
    </r>
    <r>
      <rPr>
        <vertAlign val="subscript"/>
        <sz val="11"/>
        <color theme="1"/>
        <rFont val="Calibri"/>
        <family val="2"/>
        <scheme val="minor"/>
      </rPr>
      <t>dir</t>
    </r>
    <r>
      <rPr>
        <sz val="11"/>
        <color theme="1"/>
        <rFont val="Calibri"/>
        <family val="2"/>
        <scheme val="minor"/>
      </rPr>
      <t>+w</t>
    </r>
    <r>
      <rPr>
        <vertAlign val="subscript"/>
        <sz val="11"/>
        <color theme="1"/>
        <rFont val="Calibri"/>
        <family val="2"/>
        <scheme val="minor"/>
      </rPr>
      <t>indir</t>
    </r>
    <r>
      <rPr>
        <sz val="11"/>
        <color theme="1"/>
        <rFont val="Calibri"/>
        <family val="2"/>
        <scheme val="minor"/>
      </rPr>
      <t>)</t>
    </r>
  </si>
  <si>
    <r>
      <t>w</t>
    </r>
    <r>
      <rPr>
        <vertAlign val="subscript"/>
        <sz val="11"/>
        <color theme="1"/>
        <rFont val="Calibri"/>
        <family val="2"/>
        <scheme val="minor"/>
      </rPr>
      <t>dir</t>
    </r>
    <r>
      <rPr>
        <sz val="11"/>
        <color theme="1"/>
        <rFont val="Calibri"/>
        <family val="2"/>
        <scheme val="minor"/>
      </rPr>
      <t>+w</t>
    </r>
    <r>
      <rPr>
        <vertAlign val="subscript"/>
        <sz val="11"/>
        <color theme="1"/>
        <rFont val="Calibri"/>
        <family val="2"/>
        <scheme val="minor"/>
      </rPr>
      <t>indir</t>
    </r>
  </si>
  <si>
    <t>Factor de Inconsistencia</t>
  </si>
  <si>
    <t>FI</t>
  </si>
  <si>
    <r>
      <rPr>
        <sz val="11"/>
        <color theme="1"/>
        <rFont val="Symbol"/>
        <family val="1"/>
        <charset val="2"/>
      </rPr>
      <t>q</t>
    </r>
    <r>
      <rPr>
        <sz val="11"/>
        <color theme="1"/>
        <rFont val="Calibri"/>
        <family val="2"/>
        <scheme val="minor"/>
      </rPr>
      <t>= aditivo = LN</t>
    </r>
  </si>
  <si>
    <r>
      <rPr>
        <sz val="11"/>
        <color theme="1"/>
        <rFont val="Symbol"/>
        <family val="1"/>
        <charset val="2"/>
      </rPr>
      <t>q</t>
    </r>
    <r>
      <rPr>
        <vertAlign val="subscript"/>
        <sz val="11"/>
        <color theme="1"/>
        <rFont val="Calibri"/>
        <family val="2"/>
        <scheme val="minor"/>
      </rPr>
      <t>dir</t>
    </r>
    <r>
      <rPr>
        <sz val="11"/>
        <color theme="1"/>
        <rFont val="Symbol"/>
        <family val="1"/>
        <charset val="2"/>
      </rPr>
      <t>-q</t>
    </r>
    <r>
      <rPr>
        <vertAlign val="subscript"/>
        <sz val="11"/>
        <color theme="1"/>
        <rFont val="Calibri"/>
        <family val="2"/>
        <scheme val="minor"/>
      </rPr>
      <t>indir</t>
    </r>
    <r>
      <rPr>
        <sz val="11"/>
        <color theme="1"/>
        <rFont val="Symbol"/>
        <family val="1"/>
        <charset val="2"/>
      </rPr>
      <t xml:space="preserve"> = </t>
    </r>
    <r>
      <rPr>
        <sz val="11"/>
        <color theme="1"/>
        <rFont val="Calibri"/>
        <family val="2"/>
        <scheme val="minor"/>
      </rPr>
      <t>aditivo = LN</t>
    </r>
  </si>
  <si>
    <r>
      <t>s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Calibri"/>
        <family val="2"/>
        <scheme val="minor"/>
      </rPr>
      <t xml:space="preserve">FI </t>
    </r>
    <r>
      <rPr>
        <sz val="11"/>
        <color theme="1"/>
        <rFont val="Calibri"/>
        <family val="2"/>
        <scheme val="minor"/>
      </rPr>
      <t>=s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Calibri"/>
        <family val="2"/>
        <scheme val="minor"/>
      </rPr>
      <t xml:space="preserve">directa </t>
    </r>
    <r>
      <rPr>
        <sz val="11"/>
        <color theme="1"/>
        <rFont val="Calibri"/>
        <family val="2"/>
        <scheme val="minor"/>
      </rPr>
      <t>+ s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Calibri"/>
        <family val="2"/>
        <scheme val="minor"/>
      </rPr>
      <t>indirecta</t>
    </r>
  </si>
  <si>
    <r>
      <t>EE = s</t>
    </r>
    <r>
      <rPr>
        <vertAlign val="subscript"/>
        <sz val="11"/>
        <color theme="1"/>
        <rFont val="Calibri"/>
        <family val="2"/>
        <scheme val="minor"/>
      </rPr>
      <t>FI</t>
    </r>
  </si>
  <si>
    <t>varianza del ln RR = [b / a(a+b)]+[d/ c(c+d)]</t>
  </si>
  <si>
    <t>varianza del ln OR = 1/a + 1/b + 1/c + 1/d</t>
  </si>
  <si>
    <t>Si el IC atraviesa el 1, no es inconsistente</t>
  </si>
  <si>
    <r>
      <t>w</t>
    </r>
    <r>
      <rPr>
        <vertAlign val="subscript"/>
        <sz val="11"/>
        <color theme="1"/>
        <rFont val="Calibri"/>
        <family val="2"/>
        <scheme val="minor"/>
      </rPr>
      <t>dir</t>
    </r>
    <r>
      <rPr>
        <sz val="11"/>
        <color theme="1"/>
        <rFont val="Calibri"/>
        <family val="2"/>
        <scheme val="minor"/>
      </rPr>
      <t>=  1/s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Symbol"/>
        <family val="1"/>
        <charset val="2"/>
      </rPr>
      <t>q</t>
    </r>
  </si>
  <si>
    <r>
      <t>w</t>
    </r>
    <r>
      <rPr>
        <vertAlign val="subscript"/>
        <sz val="11"/>
        <color theme="1"/>
        <rFont val="Calibri"/>
        <family val="2"/>
        <scheme val="minor"/>
      </rPr>
      <t>indirir</t>
    </r>
    <r>
      <rPr>
        <sz val="11"/>
        <color theme="1"/>
        <rFont val="Calibri"/>
        <family val="2"/>
        <scheme val="minor"/>
      </rPr>
      <t>=  1/s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Symbol"/>
        <family val="1"/>
        <charset val="2"/>
      </rPr>
      <t>q</t>
    </r>
  </si>
  <si>
    <t>Método de Bucher (transitividad, si igual comparador)</t>
  </si>
  <si>
    <t>ISRS: A</t>
  </si>
  <si>
    <t>TC: B</t>
  </si>
  <si>
    <t>No uso: C</t>
  </si>
  <si>
    <t>B - A</t>
  </si>
  <si>
    <t>C-B = (C-A) - (B-A)</t>
  </si>
  <si>
    <t>C - A</t>
  </si>
  <si>
    <t>B/A</t>
  </si>
  <si>
    <t>C/A</t>
  </si>
  <si>
    <t>B/C</t>
  </si>
  <si>
    <t>Suic</t>
  </si>
  <si>
    <t xml:space="preserve"> B - A</t>
  </si>
  <si>
    <t>TC - ISRS</t>
  </si>
  <si>
    <t>TC - NoUso</t>
  </si>
  <si>
    <t>ISRS - NoUso</t>
  </si>
  <si>
    <t>Otros AD - NoUso</t>
  </si>
  <si>
    <t>NoUso - ISRS</t>
  </si>
  <si>
    <t>Comb AD - NoUso</t>
  </si>
  <si>
    <t>Intento suic</t>
  </si>
  <si>
    <r>
      <t>Error Cuadrático Medio = ECM ó MSE = s</t>
    </r>
    <r>
      <rPr>
        <vertAlign val="subscript"/>
        <sz val="11"/>
        <rFont val="Symbol"/>
        <family val="1"/>
        <charset val="2"/>
      </rPr>
      <t>q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/2</t>
    </r>
  </si>
  <si>
    <t>Intento de suicidio: B (TC) vs ISRS (A)</t>
  </si>
  <si>
    <t>Intento de suicidio: C (No uso) vs ISRS (A)</t>
  </si>
  <si>
    <t>Intento de suicidio: B (TC) vs C (No uso)</t>
  </si>
  <si>
    <t>Mortalidad todas las causas</t>
  </si>
  <si>
    <t>A (HBPM)</t>
  </si>
  <si>
    <t>B (AVK)</t>
  </si>
  <si>
    <t>B (AVK) / A (HBPM)</t>
  </si>
  <si>
    <t>C- A</t>
  </si>
  <si>
    <t>C (Edox) / A (HPBM)</t>
  </si>
  <si>
    <t>1,12 (0,92-1,37)</t>
  </si>
  <si>
    <t>C-B</t>
  </si>
  <si>
    <t>C (Edox) / B (AVK)</t>
  </si>
  <si>
    <t>C (Edoxab)</t>
  </si>
  <si>
    <t>TVP</t>
  </si>
  <si>
    <t>0,56 (0,32-0,97)</t>
  </si>
  <si>
    <t>1,77 (1,03-3,04)</t>
  </si>
  <si>
    <t>HemMay</t>
  </si>
  <si>
    <t>Inverso del obtenido de nuestro MA</t>
  </si>
  <si>
    <t>Directo obtenido en ECA Rasckob</t>
  </si>
  <si>
    <t>LN: logaritmo neperiano</t>
  </si>
  <si>
    <t>20150218-EstRet 5y BD UK, 1ªDepr 20-64y [antiDepr vs no], +suicid. Coupland</t>
  </si>
  <si>
    <t>Coupland C, Hill T, Morriss R, Arthur A, Moore M, Hippisley-Cox J. Antidepressant use and risk of suicide and attempted suicide or self harm in people aged 20 to 64: cohort study using a primary care database. BMJ. 2015 Feb 18;350:h517.</t>
  </si>
  <si>
    <t>C - B</t>
  </si>
  <si>
    <t>NoUso - TC</t>
  </si>
  <si>
    <t>B - C</t>
  </si>
  <si>
    <t>C/B</t>
  </si>
  <si>
    <t>Dif Medias</t>
  </si>
  <si>
    <r>
      <rPr>
        <sz val="11"/>
        <color theme="1"/>
        <rFont val="Symbol"/>
        <family val="1"/>
        <charset val="2"/>
      </rPr>
      <t>q</t>
    </r>
    <r>
      <rPr>
        <sz val="11"/>
        <color theme="1"/>
        <rFont val="Calibri"/>
        <family val="2"/>
        <scheme val="minor"/>
      </rPr>
      <t>= aditivo</t>
    </r>
  </si>
  <si>
    <r>
      <rPr>
        <sz val="11"/>
        <color theme="1"/>
        <rFont val="Symbol"/>
        <family val="1"/>
        <charset val="2"/>
      </rPr>
      <t>q</t>
    </r>
    <r>
      <rPr>
        <vertAlign val="subscript"/>
        <sz val="11"/>
        <color theme="1"/>
        <rFont val="Calibri"/>
        <family val="2"/>
        <scheme val="minor"/>
      </rPr>
      <t>dir</t>
    </r>
    <r>
      <rPr>
        <sz val="11"/>
        <color theme="1"/>
        <rFont val="Symbol"/>
        <family val="1"/>
        <charset val="2"/>
      </rPr>
      <t>-q</t>
    </r>
    <r>
      <rPr>
        <vertAlign val="subscript"/>
        <sz val="11"/>
        <color theme="1"/>
        <rFont val="Calibri"/>
        <family val="2"/>
        <scheme val="minor"/>
      </rPr>
      <t>indir</t>
    </r>
    <r>
      <rPr>
        <sz val="11"/>
        <color theme="1"/>
        <rFont val="Symbol"/>
        <family val="1"/>
        <charset val="2"/>
      </rPr>
      <t xml:space="preserve"> = </t>
    </r>
    <r>
      <rPr>
        <sz val="11"/>
        <color theme="1"/>
        <rFont val="Calibri"/>
        <family val="2"/>
        <scheme val="minor"/>
      </rPr>
      <t>aditivo</t>
    </r>
  </si>
  <si>
    <t>CALCULADORA PARA TODAS LAS MEDIDAS ABSOLUTAS DE EFECTO (DIFERENCIA DE MEDIAS, TAMAÑO DEL EFECTO, RAR)</t>
  </si>
  <si>
    <t>20140228-Desarr hoja excell Compar indirect+mixtas MA. Tobías+Catalá</t>
  </si>
  <si>
    <t>Aurelio Tobías, Ferrán Catalá-López, Marta Roqué. Desarrollo de una hoja Excel para metaanálisis de comparaciones indirectas y mixtas. Rev Esp Salud Pública 2014 Feb; 88:5-15.</t>
  </si>
  <si>
    <t>CALCULADORA PARA TODAS LAS MEDIDAS RELATIVAS DE EFECTO (RR, OR, HR)</t>
  </si>
  <si>
    <r>
      <t>EE = s</t>
    </r>
    <r>
      <rPr>
        <vertAlign val="subscript"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 xml:space="preserve"> = </t>
    </r>
  </si>
  <si>
    <r>
      <t>(LI</t>
    </r>
    <r>
      <rPr>
        <vertAlign val="subscript"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 xml:space="preserve"> - LS</t>
    </r>
    <r>
      <rPr>
        <vertAlign val="subscript"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) / 1,96 x 2</t>
    </r>
  </si>
  <si>
    <r>
      <t>Varianza = s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 xml:space="preserve"> =</t>
    </r>
  </si>
  <si>
    <r>
      <t>s</t>
    </r>
    <r>
      <rPr>
        <vertAlign val="subscript"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 xml:space="preserve"> x s</t>
    </r>
    <r>
      <rPr>
        <vertAlign val="subscript"/>
        <sz val="11"/>
        <color theme="1"/>
        <rFont val="Calibri"/>
        <family val="2"/>
        <scheme val="minor"/>
      </rPr>
      <t>q</t>
    </r>
  </si>
  <si>
    <t>Efecto C/B</t>
  </si>
  <si>
    <t>A</t>
  </si>
  <si>
    <t>B</t>
  </si>
  <si>
    <t>C</t>
  </si>
  <si>
    <t>Esto puede provenir de una red como ésta:</t>
  </si>
  <si>
    <t>Resultado en salud del MA: B (AVK) vs A (HBPM)</t>
  </si>
  <si>
    <t>Resultado en Salud ECA Raskob: C (Edox) vs ISRS (HBPM)</t>
  </si>
  <si>
    <t>Resultado en salud INDIRECTO: B (AVK) vs C (Edox)</t>
  </si>
  <si>
    <t>1,00 (0,88-1,14)</t>
  </si>
  <si>
    <t>0,43 (0,27-0,67)</t>
  </si>
  <si>
    <t>1,04 (0,58-1,87)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</si>
</sst>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-* #,##0.000000\ _€_-;\-* #,##0.000000\ _€_-;_-* &quot;-&quot;??\ _€_-;_-@_-"/>
    <numFmt numFmtId="165" formatCode="0.000"/>
    <numFmt numFmtId="166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Symbol"/>
      <family val="1"/>
      <charset val="2"/>
    </font>
    <font>
      <sz val="11"/>
      <color theme="1"/>
      <name val="Baskerville Old Face"/>
      <family val="1"/>
    </font>
    <font>
      <sz val="11"/>
      <color theme="1"/>
      <name val="Calibri"/>
      <family val="1"/>
      <charset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1"/>
      <charset val="2"/>
      <scheme val="minor"/>
    </font>
    <font>
      <sz val="11"/>
      <color rgb="FF9933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vertAlign val="subscript"/>
      <sz val="11"/>
      <name val="Symbol"/>
      <family val="1"/>
      <charset val="2"/>
    </font>
    <font>
      <vertAlign val="superscript"/>
      <sz val="11"/>
      <name val="Calibri"/>
      <family val="2"/>
      <scheme val="minor"/>
    </font>
    <font>
      <sz val="11"/>
      <color rgb="FF0099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rgb="FF0000FF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right"/>
    </xf>
    <xf numFmtId="2" fontId="0" fillId="0" borderId="0" xfId="1" applyNumberFormat="1" applyFon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2" borderId="0" xfId="0" applyNumberFormat="1" applyFill="1"/>
    <xf numFmtId="2" fontId="0" fillId="3" borderId="0" xfId="0" applyNumberFormat="1" applyFill="1"/>
    <xf numFmtId="0" fontId="2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0" fontId="0" fillId="0" borderId="1" xfId="0" applyBorder="1"/>
    <xf numFmtId="2" fontId="11" fillId="0" borderId="0" xfId="0" applyNumberFormat="1" applyFont="1" applyBorder="1"/>
    <xf numFmtId="0" fontId="12" fillId="0" borderId="0" xfId="0" applyFont="1" applyBorder="1"/>
    <xf numFmtId="2" fontId="12" fillId="0" borderId="0" xfId="0" applyNumberFormat="1" applyFont="1" applyBorder="1"/>
    <xf numFmtId="43" fontId="13" fillId="0" borderId="0" xfId="1" applyFont="1" applyFill="1" applyBorder="1" applyAlignment="1">
      <alignment horizontal="center"/>
    </xf>
    <xf numFmtId="0" fontId="12" fillId="0" borderId="0" xfId="0" applyFont="1"/>
    <xf numFmtId="0" fontId="0" fillId="0" borderId="2" xfId="0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/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4" fillId="0" borderId="8" xfId="0" applyFont="1" applyBorder="1"/>
    <xf numFmtId="0" fontId="0" fillId="0" borderId="9" xfId="0" applyBorder="1"/>
    <xf numFmtId="0" fontId="0" fillId="0" borderId="10" xfId="0" applyBorder="1" applyAlignment="1">
      <alignment horizontal="right" vertical="center"/>
    </xf>
    <xf numFmtId="0" fontId="0" fillId="0" borderId="13" xfId="0" applyBorder="1"/>
    <xf numFmtId="0" fontId="0" fillId="0" borderId="10" xfId="0" applyBorder="1" applyAlignment="1">
      <alignment horizontal="right"/>
    </xf>
    <xf numFmtId="2" fontId="0" fillId="0" borderId="0" xfId="1" applyNumberFormat="1" applyFont="1" applyAlignment="1">
      <alignment horizont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2" borderId="11" xfId="0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2" fontId="0" fillId="4" borderId="0" xfId="0" applyNumberFormat="1" applyFill="1"/>
    <xf numFmtId="0" fontId="15" fillId="0" borderId="14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43" fontId="0" fillId="0" borderId="0" xfId="1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3" fontId="0" fillId="0" borderId="0" xfId="1" applyFont="1" applyBorder="1" applyAlignment="1">
      <alignment horizontal="center"/>
    </xf>
    <xf numFmtId="0" fontId="0" fillId="0" borderId="0" xfId="0" applyFont="1" applyBorder="1"/>
    <xf numFmtId="43" fontId="0" fillId="2" borderId="0" xfId="1" applyFont="1" applyFill="1" applyBorder="1" applyAlignment="1">
      <alignment horizontal="center" vertical="center"/>
    </xf>
    <xf numFmtId="43" fontId="0" fillId="2" borderId="11" xfId="1" applyFont="1" applyFill="1" applyBorder="1" applyAlignment="1">
      <alignment horizontal="center" vertical="center"/>
    </xf>
    <xf numFmtId="43" fontId="0" fillId="2" borderId="12" xfId="1" applyFont="1" applyFill="1" applyBorder="1" applyAlignment="1">
      <alignment horizontal="center" vertical="center"/>
    </xf>
    <xf numFmtId="43" fontId="0" fillId="2" borderId="17" xfId="1" applyFont="1" applyFill="1" applyBorder="1" applyAlignment="1">
      <alignment horizontal="center" vertical="center"/>
    </xf>
    <xf numFmtId="43" fontId="0" fillId="2" borderId="18" xfId="1" applyFont="1" applyFill="1" applyBorder="1" applyAlignment="1">
      <alignment horizontal="center" vertical="center"/>
    </xf>
    <xf numFmtId="43" fontId="0" fillId="2" borderId="15" xfId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164" fontId="0" fillId="0" borderId="0" xfId="1" applyNumberFormat="1" applyFont="1"/>
    <xf numFmtId="43" fontId="18" fillId="3" borderId="13" xfId="1" applyFont="1" applyFill="1" applyBorder="1"/>
    <xf numFmtId="43" fontId="18" fillId="3" borderId="21" xfId="1" applyFont="1" applyFill="1" applyBorder="1"/>
    <xf numFmtId="43" fontId="19" fillId="3" borderId="13" xfId="1" applyFont="1" applyFill="1" applyBorder="1"/>
    <xf numFmtId="43" fontId="19" fillId="3" borderId="21" xfId="1" applyFont="1" applyFill="1" applyBorder="1"/>
    <xf numFmtId="165" fontId="0" fillId="0" borderId="0" xfId="1" applyNumberFormat="1" applyFont="1"/>
    <xf numFmtId="165" fontId="0" fillId="0" borderId="0" xfId="1" applyNumberFormat="1" applyFont="1" applyAlignment="1">
      <alignment horizontal="center"/>
    </xf>
    <xf numFmtId="2" fontId="0" fillId="0" borderId="0" xfId="1" applyNumberFormat="1" applyFont="1" applyAlignment="1">
      <alignment horizontal="center" vertical="center"/>
    </xf>
    <xf numFmtId="0" fontId="15" fillId="0" borderId="0" xfId="0" applyFont="1"/>
    <xf numFmtId="0" fontId="20" fillId="0" borderId="0" xfId="0" applyFont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/>
    <xf numFmtId="2" fontId="21" fillId="0" borderId="0" xfId="0" applyNumberFormat="1" applyFont="1"/>
    <xf numFmtId="0" fontId="0" fillId="4" borderId="17" xfId="0" applyFill="1" applyBorder="1"/>
    <xf numFmtId="0" fontId="0" fillId="4" borderId="18" xfId="0" applyFill="1" applyBorder="1"/>
    <xf numFmtId="0" fontId="0" fillId="4" borderId="15" xfId="0" applyFill="1" applyBorder="1"/>
    <xf numFmtId="0" fontId="0" fillId="0" borderId="15" xfId="0" applyBorder="1" applyAlignment="1">
      <alignment horizontal="center"/>
    </xf>
    <xf numFmtId="2" fontId="0" fillId="3" borderId="13" xfId="0" applyNumberFormat="1" applyFill="1" applyBorder="1"/>
    <xf numFmtId="2" fontId="0" fillId="3" borderId="21" xfId="0" applyNumberFormat="1" applyFill="1" applyBorder="1"/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/>
    </xf>
    <xf numFmtId="2" fontId="0" fillId="2" borderId="11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22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166" fontId="0" fillId="2" borderId="11" xfId="0" applyNumberFormat="1" applyFill="1" applyBorder="1" applyAlignment="1">
      <alignment horizontal="center" vertical="center"/>
    </xf>
    <xf numFmtId="2" fontId="21" fillId="3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9900"/>
      <color rgb="FFCCFFFF"/>
      <color rgb="FFFFFF99"/>
      <color rgb="FF0000FF"/>
      <color rgb="FFFFFF66"/>
      <color rgb="FFFFFFCC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12</xdr:row>
      <xdr:rowOff>0</xdr:rowOff>
    </xdr:from>
    <xdr:to>
      <xdr:col>16</xdr:col>
      <xdr:colOff>371475</xdr:colOff>
      <xdr:row>12</xdr:row>
      <xdr:rowOff>9525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452F9A5-8A0B-4E91-BC49-DB7D7DE62B74}"/>
            </a:ext>
          </a:extLst>
        </xdr:cNvPr>
        <xdr:cNvCxnSpPr/>
      </xdr:nvCxnSpPr>
      <xdr:spPr>
        <a:xfrm flipV="1">
          <a:off x="10915650" y="1847850"/>
          <a:ext cx="29146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28576</xdr:colOff>
      <xdr:row>11</xdr:row>
      <xdr:rowOff>19050</xdr:rowOff>
    </xdr:from>
    <xdr:to>
      <xdr:col>13</xdr:col>
      <xdr:colOff>685800</xdr:colOff>
      <xdr:row>11</xdr:row>
      <xdr:rowOff>19051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722868CD-D9C4-4D31-82BC-AB0F2B7B4C42}"/>
            </a:ext>
          </a:extLst>
        </xdr:cNvPr>
        <xdr:cNvCxnSpPr/>
      </xdr:nvCxnSpPr>
      <xdr:spPr>
        <a:xfrm flipH="1">
          <a:off x="11201401" y="1676400"/>
          <a:ext cx="657224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11</xdr:row>
      <xdr:rowOff>9525</xdr:rowOff>
    </xdr:from>
    <xdr:to>
      <xdr:col>15</xdr:col>
      <xdr:colOff>714374</xdr:colOff>
      <xdr:row>11</xdr:row>
      <xdr:rowOff>9526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4AEA5FD2-C1EF-46D2-8485-0DE0B503AA65}"/>
            </a:ext>
          </a:extLst>
        </xdr:cNvPr>
        <xdr:cNvCxnSpPr/>
      </xdr:nvCxnSpPr>
      <xdr:spPr>
        <a:xfrm flipH="1">
          <a:off x="12753975" y="1666875"/>
          <a:ext cx="657224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514350</xdr:colOff>
      <xdr:row>9</xdr:row>
      <xdr:rowOff>180975</xdr:rowOff>
    </xdr:from>
    <xdr:to>
      <xdr:col>18</xdr:col>
      <xdr:colOff>314325</xdr:colOff>
      <xdr:row>10</xdr:row>
      <xdr:rowOff>76201</xdr:rowOff>
    </xdr:to>
    <xdr:cxnSp macro="">
      <xdr:nvCxnSpPr>
        <xdr:cNvPr id="6" name="Conector recto 5"/>
        <xdr:cNvCxnSpPr/>
      </xdr:nvCxnSpPr>
      <xdr:spPr>
        <a:xfrm flipV="1">
          <a:off x="14687550" y="2095500"/>
          <a:ext cx="561975" cy="13335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533400</xdr:colOff>
      <xdr:row>10</xdr:row>
      <xdr:rowOff>142877</xdr:rowOff>
    </xdr:from>
    <xdr:to>
      <xdr:col>18</xdr:col>
      <xdr:colOff>304800</xdr:colOff>
      <xdr:row>11</xdr:row>
      <xdr:rowOff>95250</xdr:rowOff>
    </xdr:to>
    <xdr:cxnSp macro="">
      <xdr:nvCxnSpPr>
        <xdr:cNvPr id="9" name="Conector recto 8"/>
        <xdr:cNvCxnSpPr/>
      </xdr:nvCxnSpPr>
      <xdr:spPr>
        <a:xfrm>
          <a:off x="14706600" y="2295527"/>
          <a:ext cx="533400" cy="14287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390525</xdr:colOff>
      <xdr:row>9</xdr:row>
      <xdr:rowOff>219075</xdr:rowOff>
    </xdr:from>
    <xdr:to>
      <xdr:col>18</xdr:col>
      <xdr:colOff>390525</xdr:colOff>
      <xdr:row>11</xdr:row>
      <xdr:rowOff>28575</xdr:rowOff>
    </xdr:to>
    <xdr:cxnSp macro="">
      <xdr:nvCxnSpPr>
        <xdr:cNvPr id="16" name="Conector recto 15"/>
        <xdr:cNvCxnSpPr/>
      </xdr:nvCxnSpPr>
      <xdr:spPr>
        <a:xfrm>
          <a:off x="15325725" y="2133600"/>
          <a:ext cx="0" cy="2381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542925</xdr:colOff>
      <xdr:row>23</xdr:row>
      <xdr:rowOff>95250</xdr:rowOff>
    </xdr:from>
    <xdr:to>
      <xdr:col>11</xdr:col>
      <xdr:colOff>238125</xdr:colOff>
      <xdr:row>23</xdr:row>
      <xdr:rowOff>95250</xdr:rowOff>
    </xdr:to>
    <xdr:cxnSp macro="">
      <xdr:nvCxnSpPr>
        <xdr:cNvPr id="25" name="Conector recto 24"/>
        <xdr:cNvCxnSpPr/>
      </xdr:nvCxnSpPr>
      <xdr:spPr>
        <a:xfrm>
          <a:off x="9191625" y="4819650"/>
          <a:ext cx="457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542925</xdr:colOff>
      <xdr:row>23</xdr:row>
      <xdr:rowOff>152400</xdr:rowOff>
    </xdr:from>
    <xdr:to>
      <xdr:col>11</xdr:col>
      <xdr:colOff>238125</xdr:colOff>
      <xdr:row>23</xdr:row>
      <xdr:rowOff>152400</xdr:rowOff>
    </xdr:to>
    <xdr:cxnSp macro="">
      <xdr:nvCxnSpPr>
        <xdr:cNvPr id="26" name="Conector recto 25"/>
        <xdr:cNvCxnSpPr/>
      </xdr:nvCxnSpPr>
      <xdr:spPr>
        <a:xfrm>
          <a:off x="9191625" y="4876800"/>
          <a:ext cx="45720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552450</xdr:colOff>
      <xdr:row>22</xdr:row>
      <xdr:rowOff>133350</xdr:rowOff>
    </xdr:from>
    <xdr:to>
      <xdr:col>17</xdr:col>
      <xdr:colOff>333375</xdr:colOff>
      <xdr:row>23</xdr:row>
      <xdr:rowOff>76201</xdr:rowOff>
    </xdr:to>
    <xdr:cxnSp macro="">
      <xdr:nvCxnSpPr>
        <xdr:cNvPr id="10" name="Conector recto 9"/>
        <xdr:cNvCxnSpPr/>
      </xdr:nvCxnSpPr>
      <xdr:spPr>
        <a:xfrm flipV="1">
          <a:off x="13963650" y="4676775"/>
          <a:ext cx="542925" cy="13335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533400</xdr:colOff>
      <xdr:row>23</xdr:row>
      <xdr:rowOff>142877</xdr:rowOff>
    </xdr:from>
    <xdr:to>
      <xdr:col>17</xdr:col>
      <xdr:colOff>304800</xdr:colOff>
      <xdr:row>24</xdr:row>
      <xdr:rowOff>95250</xdr:rowOff>
    </xdr:to>
    <xdr:cxnSp macro="">
      <xdr:nvCxnSpPr>
        <xdr:cNvPr id="11" name="Conector recto 10"/>
        <xdr:cNvCxnSpPr/>
      </xdr:nvCxnSpPr>
      <xdr:spPr>
        <a:xfrm>
          <a:off x="13944600" y="4876802"/>
          <a:ext cx="533400" cy="19049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390525</xdr:colOff>
      <xdr:row>22</xdr:row>
      <xdr:rowOff>219075</xdr:rowOff>
    </xdr:from>
    <xdr:to>
      <xdr:col>17</xdr:col>
      <xdr:colOff>390525</xdr:colOff>
      <xdr:row>24</xdr:row>
      <xdr:rowOff>28575</xdr:rowOff>
    </xdr:to>
    <xdr:cxnSp macro="">
      <xdr:nvCxnSpPr>
        <xdr:cNvPr id="12" name="Conector recto 11"/>
        <xdr:cNvCxnSpPr/>
      </xdr:nvCxnSpPr>
      <xdr:spPr>
        <a:xfrm>
          <a:off x="14563725" y="4733925"/>
          <a:ext cx="0" cy="2667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504825</xdr:colOff>
      <xdr:row>22</xdr:row>
      <xdr:rowOff>85725</xdr:rowOff>
    </xdr:from>
    <xdr:to>
      <xdr:col>17</xdr:col>
      <xdr:colOff>285750</xdr:colOff>
      <xdr:row>23</xdr:row>
      <xdr:rowOff>28576</xdr:rowOff>
    </xdr:to>
    <xdr:cxnSp macro="">
      <xdr:nvCxnSpPr>
        <xdr:cNvPr id="13" name="Conector recto 12"/>
        <xdr:cNvCxnSpPr/>
      </xdr:nvCxnSpPr>
      <xdr:spPr>
        <a:xfrm flipV="1">
          <a:off x="13916025" y="4629150"/>
          <a:ext cx="542925" cy="13335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600075</xdr:colOff>
      <xdr:row>12</xdr:row>
      <xdr:rowOff>0</xdr:rowOff>
    </xdr:from>
    <xdr:to>
      <xdr:col>17</xdr:col>
      <xdr:colOff>371475</xdr:colOff>
      <xdr:row>12</xdr:row>
      <xdr:rowOff>9525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7BD9D52B-0861-4B8C-9218-E8B645C837B4}"/>
            </a:ext>
          </a:extLst>
        </xdr:cNvPr>
        <xdr:cNvCxnSpPr/>
      </xdr:nvCxnSpPr>
      <xdr:spPr>
        <a:xfrm flipV="1">
          <a:off x="10858500" y="1885950"/>
          <a:ext cx="29146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28576</xdr:colOff>
      <xdr:row>11</xdr:row>
      <xdr:rowOff>19050</xdr:rowOff>
    </xdr:from>
    <xdr:to>
      <xdr:col>14</xdr:col>
      <xdr:colOff>685800</xdr:colOff>
      <xdr:row>11</xdr:row>
      <xdr:rowOff>19051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62D30B77-BEC4-4C67-B878-6622AAD7CA20}"/>
            </a:ext>
          </a:extLst>
        </xdr:cNvPr>
        <xdr:cNvCxnSpPr/>
      </xdr:nvCxnSpPr>
      <xdr:spPr>
        <a:xfrm flipH="1">
          <a:off x="11144251" y="1714500"/>
          <a:ext cx="657224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11</xdr:row>
      <xdr:rowOff>9525</xdr:rowOff>
    </xdr:from>
    <xdr:to>
      <xdr:col>16</xdr:col>
      <xdr:colOff>714374</xdr:colOff>
      <xdr:row>11</xdr:row>
      <xdr:rowOff>9526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10D748C-74B3-436D-A53D-72C4C2761502}"/>
            </a:ext>
          </a:extLst>
        </xdr:cNvPr>
        <xdr:cNvCxnSpPr/>
      </xdr:nvCxnSpPr>
      <xdr:spPr>
        <a:xfrm flipH="1">
          <a:off x="12696825" y="1704975"/>
          <a:ext cx="657224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514350</xdr:colOff>
      <xdr:row>9</xdr:row>
      <xdr:rowOff>180975</xdr:rowOff>
    </xdr:from>
    <xdr:to>
      <xdr:col>19</xdr:col>
      <xdr:colOff>314325</xdr:colOff>
      <xdr:row>10</xdr:row>
      <xdr:rowOff>76201</xdr:rowOff>
    </xdr:to>
    <xdr:cxnSp macro="">
      <xdr:nvCxnSpPr>
        <xdr:cNvPr id="11" name="Conector recto 10"/>
        <xdr:cNvCxnSpPr/>
      </xdr:nvCxnSpPr>
      <xdr:spPr>
        <a:xfrm flipV="1">
          <a:off x="14687550" y="2095500"/>
          <a:ext cx="561975" cy="13335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533400</xdr:colOff>
      <xdr:row>10</xdr:row>
      <xdr:rowOff>142877</xdr:rowOff>
    </xdr:from>
    <xdr:to>
      <xdr:col>19</xdr:col>
      <xdr:colOff>304800</xdr:colOff>
      <xdr:row>11</xdr:row>
      <xdr:rowOff>95250</xdr:rowOff>
    </xdr:to>
    <xdr:cxnSp macro="">
      <xdr:nvCxnSpPr>
        <xdr:cNvPr id="12" name="Conector recto 11"/>
        <xdr:cNvCxnSpPr/>
      </xdr:nvCxnSpPr>
      <xdr:spPr>
        <a:xfrm>
          <a:off x="14706600" y="2295527"/>
          <a:ext cx="533400" cy="14287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390525</xdr:colOff>
      <xdr:row>9</xdr:row>
      <xdr:rowOff>219075</xdr:rowOff>
    </xdr:from>
    <xdr:to>
      <xdr:col>19</xdr:col>
      <xdr:colOff>390525</xdr:colOff>
      <xdr:row>11</xdr:row>
      <xdr:rowOff>28575</xdr:rowOff>
    </xdr:to>
    <xdr:cxnSp macro="">
      <xdr:nvCxnSpPr>
        <xdr:cNvPr id="13" name="Conector recto 12"/>
        <xdr:cNvCxnSpPr/>
      </xdr:nvCxnSpPr>
      <xdr:spPr>
        <a:xfrm>
          <a:off x="15325725" y="2133600"/>
          <a:ext cx="0" cy="2381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542925</xdr:colOff>
      <xdr:row>23</xdr:row>
      <xdr:rowOff>95250</xdr:rowOff>
    </xdr:from>
    <xdr:to>
      <xdr:col>10</xdr:col>
      <xdr:colOff>238125</xdr:colOff>
      <xdr:row>23</xdr:row>
      <xdr:rowOff>95250</xdr:rowOff>
    </xdr:to>
    <xdr:cxnSp macro="">
      <xdr:nvCxnSpPr>
        <xdr:cNvPr id="14" name="Conector recto 13"/>
        <xdr:cNvCxnSpPr/>
      </xdr:nvCxnSpPr>
      <xdr:spPr>
        <a:xfrm>
          <a:off x="9191625" y="4819650"/>
          <a:ext cx="457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542925</xdr:colOff>
      <xdr:row>23</xdr:row>
      <xdr:rowOff>152400</xdr:rowOff>
    </xdr:from>
    <xdr:to>
      <xdr:col>10</xdr:col>
      <xdr:colOff>238125</xdr:colOff>
      <xdr:row>23</xdr:row>
      <xdr:rowOff>152400</xdr:rowOff>
    </xdr:to>
    <xdr:cxnSp macro="">
      <xdr:nvCxnSpPr>
        <xdr:cNvPr id="15" name="Conector recto 14"/>
        <xdr:cNvCxnSpPr/>
      </xdr:nvCxnSpPr>
      <xdr:spPr>
        <a:xfrm>
          <a:off x="9191625" y="4876800"/>
          <a:ext cx="45720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600075</xdr:colOff>
      <xdr:row>12</xdr:row>
      <xdr:rowOff>0</xdr:rowOff>
    </xdr:from>
    <xdr:to>
      <xdr:col>17</xdr:col>
      <xdr:colOff>371475</xdr:colOff>
      <xdr:row>12</xdr:row>
      <xdr:rowOff>9525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7BD9D52B-0861-4B8C-9218-E8B645C837B4}"/>
            </a:ext>
          </a:extLst>
        </xdr:cNvPr>
        <xdr:cNvCxnSpPr/>
      </xdr:nvCxnSpPr>
      <xdr:spPr>
        <a:xfrm flipV="1">
          <a:off x="10858500" y="2533650"/>
          <a:ext cx="29146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28576</xdr:colOff>
      <xdr:row>11</xdr:row>
      <xdr:rowOff>19050</xdr:rowOff>
    </xdr:from>
    <xdr:to>
      <xdr:col>14</xdr:col>
      <xdr:colOff>685800</xdr:colOff>
      <xdr:row>11</xdr:row>
      <xdr:rowOff>19051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id="{62D30B77-BEC4-4C67-B878-6622AAD7CA20}"/>
            </a:ext>
          </a:extLst>
        </xdr:cNvPr>
        <xdr:cNvCxnSpPr/>
      </xdr:nvCxnSpPr>
      <xdr:spPr>
        <a:xfrm flipH="1">
          <a:off x="11144251" y="2362200"/>
          <a:ext cx="657224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11</xdr:row>
      <xdr:rowOff>9525</xdr:rowOff>
    </xdr:from>
    <xdr:to>
      <xdr:col>16</xdr:col>
      <xdr:colOff>714374</xdr:colOff>
      <xdr:row>11</xdr:row>
      <xdr:rowOff>9526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B10D748C-74B3-436D-A53D-72C4C2761502}"/>
            </a:ext>
          </a:extLst>
        </xdr:cNvPr>
        <xdr:cNvCxnSpPr/>
      </xdr:nvCxnSpPr>
      <xdr:spPr>
        <a:xfrm flipH="1">
          <a:off x="12696825" y="2352675"/>
          <a:ext cx="657224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514350</xdr:colOff>
      <xdr:row>9</xdr:row>
      <xdr:rowOff>180975</xdr:rowOff>
    </xdr:from>
    <xdr:to>
      <xdr:col>19</xdr:col>
      <xdr:colOff>314325</xdr:colOff>
      <xdr:row>10</xdr:row>
      <xdr:rowOff>76201</xdr:rowOff>
    </xdr:to>
    <xdr:cxnSp macro="">
      <xdr:nvCxnSpPr>
        <xdr:cNvPr id="18" name="Conector recto 17"/>
        <xdr:cNvCxnSpPr/>
      </xdr:nvCxnSpPr>
      <xdr:spPr>
        <a:xfrm flipV="1">
          <a:off x="14678025" y="2095500"/>
          <a:ext cx="561975" cy="13335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533400</xdr:colOff>
      <xdr:row>10</xdr:row>
      <xdr:rowOff>142877</xdr:rowOff>
    </xdr:from>
    <xdr:to>
      <xdr:col>19</xdr:col>
      <xdr:colOff>304800</xdr:colOff>
      <xdr:row>11</xdr:row>
      <xdr:rowOff>95250</xdr:rowOff>
    </xdr:to>
    <xdr:cxnSp macro="">
      <xdr:nvCxnSpPr>
        <xdr:cNvPr id="19" name="Conector recto 18"/>
        <xdr:cNvCxnSpPr/>
      </xdr:nvCxnSpPr>
      <xdr:spPr>
        <a:xfrm>
          <a:off x="14697075" y="2295527"/>
          <a:ext cx="533400" cy="14287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390525</xdr:colOff>
      <xdr:row>9</xdr:row>
      <xdr:rowOff>219075</xdr:rowOff>
    </xdr:from>
    <xdr:to>
      <xdr:col>19</xdr:col>
      <xdr:colOff>390525</xdr:colOff>
      <xdr:row>11</xdr:row>
      <xdr:rowOff>28575</xdr:rowOff>
    </xdr:to>
    <xdr:cxnSp macro="">
      <xdr:nvCxnSpPr>
        <xdr:cNvPr id="20" name="Conector recto 19"/>
        <xdr:cNvCxnSpPr/>
      </xdr:nvCxnSpPr>
      <xdr:spPr>
        <a:xfrm>
          <a:off x="15316200" y="2133600"/>
          <a:ext cx="0" cy="2381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542925</xdr:colOff>
      <xdr:row>23</xdr:row>
      <xdr:rowOff>95250</xdr:rowOff>
    </xdr:from>
    <xdr:to>
      <xdr:col>10</xdr:col>
      <xdr:colOff>238125</xdr:colOff>
      <xdr:row>23</xdr:row>
      <xdr:rowOff>95250</xdr:rowOff>
    </xdr:to>
    <xdr:cxnSp macro="">
      <xdr:nvCxnSpPr>
        <xdr:cNvPr id="21" name="Conector recto 20"/>
        <xdr:cNvCxnSpPr/>
      </xdr:nvCxnSpPr>
      <xdr:spPr>
        <a:xfrm>
          <a:off x="8077200" y="4819650"/>
          <a:ext cx="457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542925</xdr:colOff>
      <xdr:row>23</xdr:row>
      <xdr:rowOff>152400</xdr:rowOff>
    </xdr:from>
    <xdr:to>
      <xdr:col>10</xdr:col>
      <xdr:colOff>238125</xdr:colOff>
      <xdr:row>23</xdr:row>
      <xdr:rowOff>152400</xdr:rowOff>
    </xdr:to>
    <xdr:cxnSp macro="">
      <xdr:nvCxnSpPr>
        <xdr:cNvPr id="22" name="Conector recto 21"/>
        <xdr:cNvCxnSpPr/>
      </xdr:nvCxnSpPr>
      <xdr:spPr>
        <a:xfrm>
          <a:off x="8077200" y="4876800"/>
          <a:ext cx="45720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600075</xdr:colOff>
      <xdr:row>12</xdr:row>
      <xdr:rowOff>0</xdr:rowOff>
    </xdr:from>
    <xdr:to>
      <xdr:col>17</xdr:col>
      <xdr:colOff>371475</xdr:colOff>
      <xdr:row>12</xdr:row>
      <xdr:rowOff>9525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id="{7BD9D52B-0861-4B8C-9218-E8B645C837B4}"/>
            </a:ext>
          </a:extLst>
        </xdr:cNvPr>
        <xdr:cNvCxnSpPr/>
      </xdr:nvCxnSpPr>
      <xdr:spPr>
        <a:xfrm flipV="1">
          <a:off x="10858500" y="2533650"/>
          <a:ext cx="29146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28576</xdr:colOff>
      <xdr:row>11</xdr:row>
      <xdr:rowOff>19050</xdr:rowOff>
    </xdr:from>
    <xdr:to>
      <xdr:col>14</xdr:col>
      <xdr:colOff>685800</xdr:colOff>
      <xdr:row>11</xdr:row>
      <xdr:rowOff>19051</xdr:rowOff>
    </xdr:to>
    <xdr:cxnSp macro="">
      <xdr:nvCxnSpPr>
        <xdr:cNvPr id="24" name="Conector recto 23">
          <a:extLst>
            <a:ext uri="{FF2B5EF4-FFF2-40B4-BE49-F238E27FC236}">
              <a16:creationId xmlns:a16="http://schemas.microsoft.com/office/drawing/2014/main" id="{62D30B77-BEC4-4C67-B878-6622AAD7CA20}"/>
            </a:ext>
          </a:extLst>
        </xdr:cNvPr>
        <xdr:cNvCxnSpPr/>
      </xdr:nvCxnSpPr>
      <xdr:spPr>
        <a:xfrm flipH="1">
          <a:off x="11144251" y="2362200"/>
          <a:ext cx="657224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11</xdr:row>
      <xdr:rowOff>9525</xdr:rowOff>
    </xdr:from>
    <xdr:to>
      <xdr:col>16</xdr:col>
      <xdr:colOff>714374</xdr:colOff>
      <xdr:row>11</xdr:row>
      <xdr:rowOff>9526</xdr:rowOff>
    </xdr:to>
    <xdr:cxnSp macro="">
      <xdr:nvCxnSpPr>
        <xdr:cNvPr id="25" name="Conector recto 24">
          <a:extLst>
            <a:ext uri="{FF2B5EF4-FFF2-40B4-BE49-F238E27FC236}">
              <a16:creationId xmlns:a16="http://schemas.microsoft.com/office/drawing/2014/main" id="{B10D748C-74B3-436D-A53D-72C4C2761502}"/>
            </a:ext>
          </a:extLst>
        </xdr:cNvPr>
        <xdr:cNvCxnSpPr/>
      </xdr:nvCxnSpPr>
      <xdr:spPr>
        <a:xfrm flipH="1">
          <a:off x="12696825" y="2352675"/>
          <a:ext cx="657224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514350</xdr:colOff>
      <xdr:row>9</xdr:row>
      <xdr:rowOff>180975</xdr:rowOff>
    </xdr:from>
    <xdr:to>
      <xdr:col>19</xdr:col>
      <xdr:colOff>314325</xdr:colOff>
      <xdr:row>10</xdr:row>
      <xdr:rowOff>76201</xdr:rowOff>
    </xdr:to>
    <xdr:cxnSp macro="">
      <xdr:nvCxnSpPr>
        <xdr:cNvPr id="26" name="Conector recto 25"/>
        <xdr:cNvCxnSpPr/>
      </xdr:nvCxnSpPr>
      <xdr:spPr>
        <a:xfrm flipV="1">
          <a:off x="14678025" y="2095500"/>
          <a:ext cx="561975" cy="13335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533400</xdr:colOff>
      <xdr:row>10</xdr:row>
      <xdr:rowOff>142877</xdr:rowOff>
    </xdr:from>
    <xdr:to>
      <xdr:col>19</xdr:col>
      <xdr:colOff>304800</xdr:colOff>
      <xdr:row>11</xdr:row>
      <xdr:rowOff>95250</xdr:rowOff>
    </xdr:to>
    <xdr:cxnSp macro="">
      <xdr:nvCxnSpPr>
        <xdr:cNvPr id="27" name="Conector recto 26"/>
        <xdr:cNvCxnSpPr/>
      </xdr:nvCxnSpPr>
      <xdr:spPr>
        <a:xfrm>
          <a:off x="14697075" y="2295527"/>
          <a:ext cx="533400" cy="14287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390525</xdr:colOff>
      <xdr:row>9</xdr:row>
      <xdr:rowOff>219075</xdr:rowOff>
    </xdr:from>
    <xdr:to>
      <xdr:col>19</xdr:col>
      <xdr:colOff>390525</xdr:colOff>
      <xdr:row>11</xdr:row>
      <xdr:rowOff>28575</xdr:rowOff>
    </xdr:to>
    <xdr:cxnSp macro="">
      <xdr:nvCxnSpPr>
        <xdr:cNvPr id="28" name="Conector recto 27"/>
        <xdr:cNvCxnSpPr/>
      </xdr:nvCxnSpPr>
      <xdr:spPr>
        <a:xfrm>
          <a:off x="15316200" y="2133600"/>
          <a:ext cx="0" cy="2381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542925</xdr:colOff>
      <xdr:row>23</xdr:row>
      <xdr:rowOff>95250</xdr:rowOff>
    </xdr:from>
    <xdr:to>
      <xdr:col>10</xdr:col>
      <xdr:colOff>238125</xdr:colOff>
      <xdr:row>23</xdr:row>
      <xdr:rowOff>95250</xdr:rowOff>
    </xdr:to>
    <xdr:cxnSp macro="">
      <xdr:nvCxnSpPr>
        <xdr:cNvPr id="29" name="Conector recto 28"/>
        <xdr:cNvCxnSpPr/>
      </xdr:nvCxnSpPr>
      <xdr:spPr>
        <a:xfrm>
          <a:off x="8077200" y="4819650"/>
          <a:ext cx="457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542925</xdr:colOff>
      <xdr:row>23</xdr:row>
      <xdr:rowOff>152400</xdr:rowOff>
    </xdr:from>
    <xdr:to>
      <xdr:col>10</xdr:col>
      <xdr:colOff>238125</xdr:colOff>
      <xdr:row>23</xdr:row>
      <xdr:rowOff>152400</xdr:rowOff>
    </xdr:to>
    <xdr:cxnSp macro="">
      <xdr:nvCxnSpPr>
        <xdr:cNvPr id="30" name="Conector recto 29"/>
        <xdr:cNvCxnSpPr/>
      </xdr:nvCxnSpPr>
      <xdr:spPr>
        <a:xfrm>
          <a:off x="8077200" y="4876800"/>
          <a:ext cx="45720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600075</xdr:colOff>
      <xdr:row>12</xdr:row>
      <xdr:rowOff>0</xdr:rowOff>
    </xdr:from>
    <xdr:to>
      <xdr:col>17</xdr:col>
      <xdr:colOff>371475</xdr:colOff>
      <xdr:row>12</xdr:row>
      <xdr:rowOff>9525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507512E6-D2CC-4A91-B29D-32F282693648}"/>
            </a:ext>
          </a:extLst>
        </xdr:cNvPr>
        <xdr:cNvCxnSpPr/>
      </xdr:nvCxnSpPr>
      <xdr:spPr>
        <a:xfrm flipV="1">
          <a:off x="10858500" y="1847850"/>
          <a:ext cx="29146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28576</xdr:colOff>
      <xdr:row>11</xdr:row>
      <xdr:rowOff>19050</xdr:rowOff>
    </xdr:from>
    <xdr:to>
      <xdr:col>14</xdr:col>
      <xdr:colOff>685800</xdr:colOff>
      <xdr:row>11</xdr:row>
      <xdr:rowOff>19051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1A90697E-1B8C-44FC-8A79-3B589DA95FF7}"/>
            </a:ext>
          </a:extLst>
        </xdr:cNvPr>
        <xdr:cNvCxnSpPr/>
      </xdr:nvCxnSpPr>
      <xdr:spPr>
        <a:xfrm flipH="1">
          <a:off x="11144251" y="1676400"/>
          <a:ext cx="657224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11</xdr:row>
      <xdr:rowOff>9525</xdr:rowOff>
    </xdr:from>
    <xdr:to>
      <xdr:col>16</xdr:col>
      <xdr:colOff>714374</xdr:colOff>
      <xdr:row>11</xdr:row>
      <xdr:rowOff>9526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C174FF2B-229D-4830-A0B1-B6DAEE0F41F2}"/>
            </a:ext>
          </a:extLst>
        </xdr:cNvPr>
        <xdr:cNvCxnSpPr/>
      </xdr:nvCxnSpPr>
      <xdr:spPr>
        <a:xfrm flipH="1">
          <a:off x="12696825" y="1666875"/>
          <a:ext cx="657224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</xdr:colOff>
      <xdr:row>31</xdr:row>
      <xdr:rowOff>98687</xdr:rowOff>
    </xdr:from>
    <xdr:to>
      <xdr:col>11</xdr:col>
      <xdr:colOff>676276</xdr:colOff>
      <xdr:row>44</xdr:row>
      <xdr:rowOff>180975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F2444B6C-036D-425B-B01A-237048712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85112"/>
          <a:ext cx="9734550" cy="2692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57151</xdr:colOff>
      <xdr:row>20</xdr:row>
      <xdr:rowOff>59628</xdr:rowOff>
    </xdr:from>
    <xdr:to>
      <xdr:col>11</xdr:col>
      <xdr:colOff>866776</xdr:colOff>
      <xdr:row>31</xdr:row>
      <xdr:rowOff>28575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3564828"/>
          <a:ext cx="9867900" cy="21501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514350</xdr:colOff>
      <xdr:row>9</xdr:row>
      <xdr:rowOff>180975</xdr:rowOff>
    </xdr:from>
    <xdr:to>
      <xdr:col>19</xdr:col>
      <xdr:colOff>314325</xdr:colOff>
      <xdr:row>10</xdr:row>
      <xdr:rowOff>76201</xdr:rowOff>
    </xdr:to>
    <xdr:cxnSp macro="">
      <xdr:nvCxnSpPr>
        <xdr:cNvPr id="14" name="Conector recto 13"/>
        <xdr:cNvCxnSpPr/>
      </xdr:nvCxnSpPr>
      <xdr:spPr>
        <a:xfrm flipV="1">
          <a:off x="14687550" y="2095500"/>
          <a:ext cx="561975" cy="13335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533400</xdr:colOff>
      <xdr:row>10</xdr:row>
      <xdr:rowOff>142877</xdr:rowOff>
    </xdr:from>
    <xdr:to>
      <xdr:col>19</xdr:col>
      <xdr:colOff>304800</xdr:colOff>
      <xdr:row>11</xdr:row>
      <xdr:rowOff>95250</xdr:rowOff>
    </xdr:to>
    <xdr:cxnSp macro="">
      <xdr:nvCxnSpPr>
        <xdr:cNvPr id="15" name="Conector recto 14"/>
        <xdr:cNvCxnSpPr/>
      </xdr:nvCxnSpPr>
      <xdr:spPr>
        <a:xfrm>
          <a:off x="14706600" y="2295527"/>
          <a:ext cx="533400" cy="14287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390525</xdr:colOff>
      <xdr:row>9</xdr:row>
      <xdr:rowOff>219075</xdr:rowOff>
    </xdr:from>
    <xdr:to>
      <xdr:col>19</xdr:col>
      <xdr:colOff>390525</xdr:colOff>
      <xdr:row>11</xdr:row>
      <xdr:rowOff>28575</xdr:rowOff>
    </xdr:to>
    <xdr:cxnSp macro="">
      <xdr:nvCxnSpPr>
        <xdr:cNvPr id="16" name="Conector recto 15"/>
        <xdr:cNvCxnSpPr/>
      </xdr:nvCxnSpPr>
      <xdr:spPr>
        <a:xfrm>
          <a:off x="15325725" y="2133600"/>
          <a:ext cx="0" cy="2381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12</xdr:row>
      <xdr:rowOff>0</xdr:rowOff>
    </xdr:from>
    <xdr:to>
      <xdr:col>16</xdr:col>
      <xdr:colOff>371475</xdr:colOff>
      <xdr:row>12</xdr:row>
      <xdr:rowOff>9525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452F9A5-8A0B-4E91-BC49-DB7D7DE62B74}"/>
            </a:ext>
          </a:extLst>
        </xdr:cNvPr>
        <xdr:cNvCxnSpPr/>
      </xdr:nvCxnSpPr>
      <xdr:spPr>
        <a:xfrm flipV="1">
          <a:off x="10868025" y="1885950"/>
          <a:ext cx="29146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28576</xdr:colOff>
      <xdr:row>11</xdr:row>
      <xdr:rowOff>19050</xdr:rowOff>
    </xdr:from>
    <xdr:to>
      <xdr:col>13</xdr:col>
      <xdr:colOff>685800</xdr:colOff>
      <xdr:row>11</xdr:row>
      <xdr:rowOff>19051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722868CD-D9C4-4D31-82BC-AB0F2B7B4C42}"/>
            </a:ext>
          </a:extLst>
        </xdr:cNvPr>
        <xdr:cNvCxnSpPr/>
      </xdr:nvCxnSpPr>
      <xdr:spPr>
        <a:xfrm flipH="1">
          <a:off x="11153776" y="1714500"/>
          <a:ext cx="657224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11</xdr:row>
      <xdr:rowOff>9525</xdr:rowOff>
    </xdr:from>
    <xdr:to>
      <xdr:col>15</xdr:col>
      <xdr:colOff>714374</xdr:colOff>
      <xdr:row>11</xdr:row>
      <xdr:rowOff>9526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4AEA5FD2-C1EF-46D2-8485-0DE0B503AA65}"/>
            </a:ext>
          </a:extLst>
        </xdr:cNvPr>
        <xdr:cNvCxnSpPr/>
      </xdr:nvCxnSpPr>
      <xdr:spPr>
        <a:xfrm flipH="1">
          <a:off x="12706350" y="1704975"/>
          <a:ext cx="657224" cy="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514350</xdr:colOff>
      <xdr:row>9</xdr:row>
      <xdr:rowOff>180975</xdr:rowOff>
    </xdr:from>
    <xdr:to>
      <xdr:col>18</xdr:col>
      <xdr:colOff>314325</xdr:colOff>
      <xdr:row>10</xdr:row>
      <xdr:rowOff>76201</xdr:rowOff>
    </xdr:to>
    <xdr:cxnSp macro="">
      <xdr:nvCxnSpPr>
        <xdr:cNvPr id="7" name="Conector recto 6"/>
        <xdr:cNvCxnSpPr/>
      </xdr:nvCxnSpPr>
      <xdr:spPr>
        <a:xfrm flipV="1">
          <a:off x="14687550" y="2095500"/>
          <a:ext cx="561975" cy="13335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533400</xdr:colOff>
      <xdr:row>10</xdr:row>
      <xdr:rowOff>142877</xdr:rowOff>
    </xdr:from>
    <xdr:to>
      <xdr:col>18</xdr:col>
      <xdr:colOff>304800</xdr:colOff>
      <xdr:row>11</xdr:row>
      <xdr:rowOff>95250</xdr:rowOff>
    </xdr:to>
    <xdr:cxnSp macro="">
      <xdr:nvCxnSpPr>
        <xdr:cNvPr id="8" name="Conector recto 7"/>
        <xdr:cNvCxnSpPr/>
      </xdr:nvCxnSpPr>
      <xdr:spPr>
        <a:xfrm>
          <a:off x="14706600" y="2295527"/>
          <a:ext cx="533400" cy="14287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390525</xdr:colOff>
      <xdr:row>9</xdr:row>
      <xdr:rowOff>219075</xdr:rowOff>
    </xdr:from>
    <xdr:to>
      <xdr:col>18</xdr:col>
      <xdr:colOff>390525</xdr:colOff>
      <xdr:row>11</xdr:row>
      <xdr:rowOff>28575</xdr:rowOff>
    </xdr:to>
    <xdr:cxnSp macro="">
      <xdr:nvCxnSpPr>
        <xdr:cNvPr id="9" name="Conector recto 8"/>
        <xdr:cNvCxnSpPr/>
      </xdr:nvCxnSpPr>
      <xdr:spPr>
        <a:xfrm>
          <a:off x="15325725" y="2133600"/>
          <a:ext cx="0" cy="2381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542925</xdr:colOff>
      <xdr:row>23</xdr:row>
      <xdr:rowOff>95250</xdr:rowOff>
    </xdr:from>
    <xdr:to>
      <xdr:col>11</xdr:col>
      <xdr:colOff>238125</xdr:colOff>
      <xdr:row>23</xdr:row>
      <xdr:rowOff>95250</xdr:rowOff>
    </xdr:to>
    <xdr:cxnSp macro="">
      <xdr:nvCxnSpPr>
        <xdr:cNvPr id="10" name="Conector recto 9"/>
        <xdr:cNvCxnSpPr/>
      </xdr:nvCxnSpPr>
      <xdr:spPr>
        <a:xfrm>
          <a:off x="9191625" y="4819650"/>
          <a:ext cx="457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542925</xdr:colOff>
      <xdr:row>23</xdr:row>
      <xdr:rowOff>152400</xdr:rowOff>
    </xdr:from>
    <xdr:to>
      <xdr:col>11</xdr:col>
      <xdr:colOff>238125</xdr:colOff>
      <xdr:row>23</xdr:row>
      <xdr:rowOff>152400</xdr:rowOff>
    </xdr:to>
    <xdr:cxnSp macro="">
      <xdr:nvCxnSpPr>
        <xdr:cNvPr id="11" name="Conector recto 10"/>
        <xdr:cNvCxnSpPr/>
      </xdr:nvCxnSpPr>
      <xdr:spPr>
        <a:xfrm>
          <a:off x="9191625" y="4876800"/>
          <a:ext cx="45720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552450</xdr:colOff>
      <xdr:row>22</xdr:row>
      <xdr:rowOff>133350</xdr:rowOff>
    </xdr:from>
    <xdr:to>
      <xdr:col>17</xdr:col>
      <xdr:colOff>333375</xdr:colOff>
      <xdr:row>23</xdr:row>
      <xdr:rowOff>76201</xdr:rowOff>
    </xdr:to>
    <xdr:cxnSp macro="">
      <xdr:nvCxnSpPr>
        <xdr:cNvPr id="12" name="Conector recto 11"/>
        <xdr:cNvCxnSpPr/>
      </xdr:nvCxnSpPr>
      <xdr:spPr>
        <a:xfrm flipV="1">
          <a:off x="13963650" y="4676775"/>
          <a:ext cx="542925" cy="13335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533400</xdr:colOff>
      <xdr:row>23</xdr:row>
      <xdr:rowOff>142877</xdr:rowOff>
    </xdr:from>
    <xdr:to>
      <xdr:col>17</xdr:col>
      <xdr:colOff>304800</xdr:colOff>
      <xdr:row>24</xdr:row>
      <xdr:rowOff>95250</xdr:rowOff>
    </xdr:to>
    <xdr:cxnSp macro="">
      <xdr:nvCxnSpPr>
        <xdr:cNvPr id="13" name="Conector recto 12"/>
        <xdr:cNvCxnSpPr/>
      </xdr:nvCxnSpPr>
      <xdr:spPr>
        <a:xfrm>
          <a:off x="13944600" y="4876802"/>
          <a:ext cx="533400" cy="19049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390525</xdr:colOff>
      <xdr:row>22</xdr:row>
      <xdr:rowOff>219075</xdr:rowOff>
    </xdr:from>
    <xdr:to>
      <xdr:col>17</xdr:col>
      <xdr:colOff>390525</xdr:colOff>
      <xdr:row>24</xdr:row>
      <xdr:rowOff>28575</xdr:rowOff>
    </xdr:to>
    <xdr:cxnSp macro="">
      <xdr:nvCxnSpPr>
        <xdr:cNvPr id="14" name="Conector recto 13"/>
        <xdr:cNvCxnSpPr/>
      </xdr:nvCxnSpPr>
      <xdr:spPr>
        <a:xfrm>
          <a:off x="14563725" y="4733925"/>
          <a:ext cx="0" cy="2667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504825</xdr:colOff>
      <xdr:row>22</xdr:row>
      <xdr:rowOff>85725</xdr:rowOff>
    </xdr:from>
    <xdr:to>
      <xdr:col>17</xdr:col>
      <xdr:colOff>285750</xdr:colOff>
      <xdr:row>23</xdr:row>
      <xdr:rowOff>28576</xdr:rowOff>
    </xdr:to>
    <xdr:cxnSp macro="">
      <xdr:nvCxnSpPr>
        <xdr:cNvPr id="15" name="Conector recto 14"/>
        <xdr:cNvCxnSpPr/>
      </xdr:nvCxnSpPr>
      <xdr:spPr>
        <a:xfrm flipV="1">
          <a:off x="13916025" y="4629150"/>
          <a:ext cx="542925" cy="13335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workbookViewId="0"/>
  </sheetViews>
  <sheetFormatPr baseColWidth="10" defaultRowHeight="15"/>
  <cols>
    <col min="2" max="2" width="13.7109375" customWidth="1"/>
    <col min="4" max="4" width="14.42578125" customWidth="1"/>
    <col min="5" max="5" width="13" customWidth="1"/>
    <col min="8" max="8" width="18.28515625" customWidth="1"/>
    <col min="9" max="9" width="13.140625" customWidth="1"/>
    <col min="12" max="13" width="12.85546875" customWidth="1"/>
  </cols>
  <sheetData>
    <row r="1" spans="1:19" ht="18">
      <c r="C1" s="3" t="s">
        <v>10</v>
      </c>
      <c r="D1" t="s">
        <v>4</v>
      </c>
      <c r="E1" s="3" t="s">
        <v>7</v>
      </c>
      <c r="F1" t="s">
        <v>6</v>
      </c>
      <c r="G1" s="3" t="s">
        <v>8</v>
      </c>
      <c r="H1" s="2" t="s">
        <v>13</v>
      </c>
      <c r="N1" s="1"/>
    </row>
    <row r="2" spans="1:19" ht="18">
      <c r="G2" s="3" t="s">
        <v>8</v>
      </c>
      <c r="H2" t="s">
        <v>12</v>
      </c>
      <c r="I2" s="3" t="s">
        <v>7</v>
      </c>
      <c r="J2" t="s">
        <v>14</v>
      </c>
      <c r="L2" t="s">
        <v>11</v>
      </c>
      <c r="M2" t="s">
        <v>9</v>
      </c>
    </row>
    <row r="3" spans="1:19" ht="18">
      <c r="B3" s="15" t="s">
        <v>55</v>
      </c>
      <c r="C3" s="15"/>
      <c r="D3" s="58"/>
    </row>
    <row r="4" spans="1:19">
      <c r="B4" t="s">
        <v>75</v>
      </c>
      <c r="M4" s="13" t="s">
        <v>31</v>
      </c>
      <c r="N4" s="13"/>
      <c r="O4" s="13"/>
      <c r="P4" s="13"/>
    </row>
    <row r="5" spans="1:19">
      <c r="M5" s="13" t="s">
        <v>32</v>
      </c>
      <c r="N5" s="13"/>
      <c r="O5" s="13"/>
      <c r="P5" s="13"/>
    </row>
    <row r="6" spans="1:19" ht="21">
      <c r="A6" s="93" t="s">
        <v>88</v>
      </c>
      <c r="M6" s="24"/>
      <c r="N6" s="24"/>
      <c r="O6" s="24"/>
      <c r="P6" s="24"/>
    </row>
    <row r="7" spans="1:19">
      <c r="A7" s="77" t="s">
        <v>86</v>
      </c>
      <c r="M7" s="24"/>
      <c r="N7" s="24"/>
      <c r="O7" s="24"/>
      <c r="P7" s="24"/>
    </row>
    <row r="8" spans="1:19">
      <c r="A8" s="76" t="s">
        <v>87</v>
      </c>
      <c r="M8" s="24"/>
      <c r="N8" s="24"/>
      <c r="O8" s="24"/>
      <c r="P8" s="24"/>
    </row>
    <row r="9" spans="1:19" ht="15.75" thickBot="1">
      <c r="A9" s="10" t="s">
        <v>21</v>
      </c>
    </row>
    <row r="10" spans="1:19" ht="18.75" thickTop="1">
      <c r="A10" t="s">
        <v>16</v>
      </c>
      <c r="B10" t="s">
        <v>18</v>
      </c>
      <c r="C10" s="7" t="s">
        <v>0</v>
      </c>
      <c r="D10" s="7" t="s">
        <v>3</v>
      </c>
      <c r="E10" s="7" t="s">
        <v>2</v>
      </c>
      <c r="F10" s="40" t="s">
        <v>15</v>
      </c>
      <c r="G10" s="6" t="s">
        <v>5</v>
      </c>
      <c r="H10" s="6" t="s">
        <v>4</v>
      </c>
      <c r="M10" s="19" t="s">
        <v>36</v>
      </c>
      <c r="N10" s="20"/>
      <c r="O10" s="20"/>
      <c r="P10" s="21"/>
      <c r="Q10" s="22"/>
      <c r="R10" s="7"/>
      <c r="S10" s="7" t="s">
        <v>95</v>
      </c>
    </row>
    <row r="11" spans="1:19">
      <c r="B11" t="s">
        <v>1</v>
      </c>
      <c r="C11" s="48">
        <f>J11</f>
        <v>3</v>
      </c>
      <c r="D11" s="48">
        <f t="shared" ref="D11:E11" si="0">K11</f>
        <v>1</v>
      </c>
      <c r="E11" s="48">
        <f t="shared" si="0"/>
        <v>5</v>
      </c>
      <c r="F11" s="41"/>
      <c r="G11" s="6"/>
      <c r="I11" s="35" t="s">
        <v>43</v>
      </c>
      <c r="J11" s="96">
        <v>3</v>
      </c>
      <c r="K11" s="96">
        <v>1</v>
      </c>
      <c r="L11" s="44">
        <v>5</v>
      </c>
      <c r="M11" s="23" t="s">
        <v>37</v>
      </c>
      <c r="N11" s="24"/>
      <c r="O11" s="25" t="s">
        <v>38</v>
      </c>
      <c r="P11" s="24"/>
      <c r="Q11" s="26" t="s">
        <v>39</v>
      </c>
      <c r="R11" s="98" t="s">
        <v>94</v>
      </c>
      <c r="S11" s="7"/>
    </row>
    <row r="12" spans="1:19">
      <c r="B12" s="11" t="s">
        <v>27</v>
      </c>
      <c r="C12" s="4">
        <f>LN(C11)</f>
        <v>1.0986122886681098</v>
      </c>
      <c r="D12" s="4">
        <f t="shared" ref="D12:E12" si="1">LN(D11)</f>
        <v>0</v>
      </c>
      <c r="E12" s="4">
        <f t="shared" si="1"/>
        <v>1.6094379124341003</v>
      </c>
      <c r="F12" s="17">
        <f>-NORMSINV(2.5/100)</f>
        <v>1.9599639845400538</v>
      </c>
      <c r="G12" s="38">
        <f>(E12-D12)/(2*F12)</f>
        <v>0.41057844050430048</v>
      </c>
      <c r="H12" s="74">
        <f>G12^2</f>
        <v>0.16857465580694342</v>
      </c>
      <c r="I12" s="4"/>
      <c r="J12" s="6"/>
      <c r="K12" s="6"/>
      <c r="L12" s="28"/>
      <c r="M12" s="27"/>
      <c r="N12" s="28" t="s">
        <v>40</v>
      </c>
      <c r="O12" s="24"/>
      <c r="P12" s="29" t="s">
        <v>41</v>
      </c>
      <c r="Q12" s="30"/>
      <c r="R12" s="7"/>
      <c r="S12" s="7" t="s">
        <v>96</v>
      </c>
    </row>
    <row r="13" spans="1:19">
      <c r="F13" s="42"/>
      <c r="G13" s="6"/>
      <c r="H13" s="6"/>
      <c r="J13" s="6"/>
      <c r="K13" s="6"/>
      <c r="L13" s="28"/>
      <c r="M13" s="27"/>
      <c r="N13" s="24"/>
      <c r="O13" s="24" t="s">
        <v>42</v>
      </c>
      <c r="P13" s="24"/>
      <c r="Q13" s="30"/>
    </row>
    <row r="14" spans="1:19" ht="18.75" thickBot="1">
      <c r="A14" t="s">
        <v>16</v>
      </c>
      <c r="B14" t="s">
        <v>19</v>
      </c>
      <c r="C14" s="7" t="s">
        <v>0</v>
      </c>
      <c r="D14" s="7" t="s">
        <v>3</v>
      </c>
      <c r="E14" s="7" t="s">
        <v>2</v>
      </c>
      <c r="F14" s="40" t="s">
        <v>15</v>
      </c>
      <c r="G14" s="6" t="s">
        <v>5</v>
      </c>
      <c r="H14" s="6" t="s">
        <v>4</v>
      </c>
      <c r="J14" s="6"/>
      <c r="K14" s="6"/>
      <c r="L14" s="45"/>
      <c r="M14" s="31"/>
      <c r="N14" s="32"/>
      <c r="O14" s="32"/>
      <c r="P14" s="33"/>
      <c r="Q14" s="34"/>
    </row>
    <row r="15" spans="1:19" ht="15.75" thickTop="1">
      <c r="B15" t="s">
        <v>1</v>
      </c>
      <c r="C15" s="48">
        <f>J15</f>
        <v>2</v>
      </c>
      <c r="D15" s="48">
        <f t="shared" ref="D15" si="2">K15</f>
        <v>1</v>
      </c>
      <c r="E15" s="48">
        <f t="shared" ref="E15" si="3">L15</f>
        <v>3</v>
      </c>
      <c r="F15" s="41"/>
      <c r="G15" s="6"/>
      <c r="H15" s="6"/>
      <c r="I15" s="35" t="s">
        <v>44</v>
      </c>
      <c r="J15" s="96">
        <v>2</v>
      </c>
      <c r="K15" s="96">
        <v>1</v>
      </c>
      <c r="L15" s="44">
        <v>3</v>
      </c>
    </row>
    <row r="16" spans="1:19">
      <c r="B16" s="11" t="s">
        <v>27</v>
      </c>
      <c r="C16" s="4">
        <f>LN(C15)</f>
        <v>0.69314718055994529</v>
      </c>
      <c r="D16" s="4">
        <f t="shared" ref="D16" si="4">LN(D15)</f>
        <v>0</v>
      </c>
      <c r="E16" s="4">
        <f t="shared" ref="E16" si="5">LN(E15)</f>
        <v>1.0986122886681098</v>
      </c>
      <c r="F16" s="17">
        <f>-NORMSINV(2.5/100)</f>
        <v>1.9599639845400538</v>
      </c>
      <c r="G16" s="38">
        <f>(E16-D16)/(2*F16)</f>
        <v>0.28026338681063112</v>
      </c>
      <c r="H16" s="74">
        <f>G16^2</f>
        <v>7.854756598656544E-2</v>
      </c>
    </row>
    <row r="17" spans="1:18">
      <c r="F17" s="42"/>
      <c r="G17" s="6"/>
      <c r="H17" s="6"/>
    </row>
    <row r="18" spans="1:18" ht="18">
      <c r="A18" t="s">
        <v>17</v>
      </c>
      <c r="B18" t="s">
        <v>93</v>
      </c>
      <c r="C18" s="7" t="s">
        <v>0</v>
      </c>
      <c r="D18" s="7" t="s">
        <v>3</v>
      </c>
      <c r="E18" s="7" t="s">
        <v>2</v>
      </c>
      <c r="F18" s="40" t="s">
        <v>15</v>
      </c>
      <c r="G18" s="6" t="s">
        <v>5</v>
      </c>
      <c r="H18" s="6" t="s">
        <v>4</v>
      </c>
      <c r="I18" s="36"/>
      <c r="J18" s="36"/>
      <c r="K18" s="36"/>
      <c r="L18" s="36"/>
    </row>
    <row r="19" spans="1:18">
      <c r="B19" t="s">
        <v>1</v>
      </c>
      <c r="C19" s="9">
        <f>EXP(C20)</f>
        <v>0.66666666666666663</v>
      </c>
      <c r="D19" s="9">
        <f t="shared" ref="D19:E19" si="6">EXP(D20)</f>
        <v>0.25163128115076133</v>
      </c>
      <c r="E19" s="9">
        <f t="shared" si="6"/>
        <v>1.7662527584484289</v>
      </c>
      <c r="F19" s="41"/>
      <c r="G19" s="6"/>
      <c r="H19" s="6"/>
      <c r="I19" s="37" t="s">
        <v>81</v>
      </c>
      <c r="J19" s="46">
        <f>C19</f>
        <v>0.66666666666666663</v>
      </c>
      <c r="K19" s="46">
        <f t="shared" ref="K19:L19" si="7">D19</f>
        <v>0.25163128115076133</v>
      </c>
      <c r="L19" s="47">
        <f t="shared" si="7"/>
        <v>1.7662527584484289</v>
      </c>
    </row>
    <row r="20" spans="1:18">
      <c r="B20" s="11" t="s">
        <v>27</v>
      </c>
      <c r="C20" s="4">
        <f>C16-C12</f>
        <v>-0.4054651081081645</v>
      </c>
      <c r="D20" s="4">
        <f>C20-(F20*G20)</f>
        <v>-1.3797904329859509</v>
      </c>
      <c r="E20" s="4">
        <f>C20+(F20*G20)</f>
        <v>0.56886021676962206</v>
      </c>
      <c r="F20" s="17">
        <f>-NORMSINV(2.5/100)</f>
        <v>1.9599639845400538</v>
      </c>
      <c r="G20" s="38">
        <f>SQRT(H20)</f>
        <v>0.49711389217513208</v>
      </c>
      <c r="H20" s="74">
        <f>H16+H12</f>
        <v>0.24712222179350884</v>
      </c>
      <c r="I20" s="87" t="s">
        <v>45</v>
      </c>
      <c r="J20" s="97">
        <f>1/J19</f>
        <v>1.5</v>
      </c>
      <c r="K20" s="97">
        <f t="shared" ref="K20:L20" si="8">1/K19</f>
        <v>3.9740687065089659</v>
      </c>
      <c r="L20" s="97">
        <f t="shared" si="8"/>
        <v>0.56617038258921315</v>
      </c>
    </row>
    <row r="21" spans="1:18">
      <c r="F21" s="42"/>
      <c r="G21" s="6"/>
      <c r="J21" s="88"/>
      <c r="K21" s="88"/>
      <c r="L21" s="88"/>
    </row>
    <row r="22" spans="1:18">
      <c r="F22" s="42"/>
      <c r="G22" s="6"/>
    </row>
    <row r="23" spans="1:18">
      <c r="A23" s="10" t="s">
        <v>20</v>
      </c>
      <c r="F23" s="42"/>
      <c r="G23" s="6"/>
      <c r="Q23" s="7"/>
      <c r="R23" s="7" t="s">
        <v>95</v>
      </c>
    </row>
    <row r="24" spans="1:18" ht="18.75">
      <c r="A24" t="s">
        <v>16</v>
      </c>
      <c r="B24" t="s">
        <v>18</v>
      </c>
      <c r="C24" s="7" t="s">
        <v>0</v>
      </c>
      <c r="D24" s="7" t="s">
        <v>3</v>
      </c>
      <c r="E24" s="7" t="s">
        <v>2</v>
      </c>
      <c r="F24" s="40" t="s">
        <v>15</v>
      </c>
      <c r="G24" s="6" t="s">
        <v>5</v>
      </c>
      <c r="H24" s="7" t="s">
        <v>4</v>
      </c>
      <c r="I24" s="6" t="s">
        <v>34</v>
      </c>
      <c r="K24" s="98" t="s">
        <v>94</v>
      </c>
      <c r="L24" s="7" t="s">
        <v>95</v>
      </c>
      <c r="P24" s="99" t="s">
        <v>97</v>
      </c>
      <c r="Q24" s="98" t="s">
        <v>94</v>
      </c>
      <c r="R24" s="7"/>
    </row>
    <row r="25" spans="1:18">
      <c r="B25" t="s">
        <v>1</v>
      </c>
      <c r="C25" s="8">
        <v>2</v>
      </c>
      <c r="D25" s="8">
        <v>1</v>
      </c>
      <c r="E25" s="8">
        <v>3</v>
      </c>
      <c r="F25" s="41"/>
      <c r="G25" s="6"/>
      <c r="H25" s="39"/>
      <c r="Q25" s="7"/>
      <c r="R25" s="7" t="s">
        <v>96</v>
      </c>
    </row>
    <row r="26" spans="1:18">
      <c r="B26" s="11" t="s">
        <v>27</v>
      </c>
      <c r="C26" s="4">
        <f>LN(C25)</f>
        <v>0.69314718055994529</v>
      </c>
      <c r="D26" s="4">
        <f t="shared" ref="D26" si="9">LN(D25)</f>
        <v>0</v>
      </c>
      <c r="E26" s="4">
        <f t="shared" ref="E26" si="10">LN(E25)</f>
        <v>1.0986122886681098</v>
      </c>
      <c r="F26" s="17">
        <f>-NORMSINV(2.5/100)</f>
        <v>1.9599639845400538</v>
      </c>
      <c r="G26" s="38">
        <f>(E26-D26)/(2*F26)</f>
        <v>0.28026338681063112</v>
      </c>
      <c r="H26" s="74">
        <f>G26^2</f>
        <v>7.854756598656544E-2</v>
      </c>
      <c r="I26" s="4">
        <f>1/H26</f>
        <v>12.731139245881117</v>
      </c>
      <c r="M26" s="7"/>
      <c r="N26" s="7"/>
    </row>
    <row r="27" spans="1:18">
      <c r="F27" s="42"/>
      <c r="G27" s="6"/>
      <c r="H27" s="39"/>
    </row>
    <row r="28" spans="1:18" ht="18.75">
      <c r="A28" t="s">
        <v>17</v>
      </c>
      <c r="B28" t="s">
        <v>18</v>
      </c>
      <c r="C28" s="7" t="s">
        <v>0</v>
      </c>
      <c r="D28" s="7" t="s">
        <v>3</v>
      </c>
      <c r="E28" s="7" t="s">
        <v>2</v>
      </c>
      <c r="F28" s="40" t="s">
        <v>15</v>
      </c>
      <c r="G28" s="6" t="s">
        <v>5</v>
      </c>
      <c r="H28" s="7" t="s">
        <v>4</v>
      </c>
      <c r="I28" s="6" t="s">
        <v>35</v>
      </c>
    </row>
    <row r="29" spans="1:18">
      <c r="B29" t="s">
        <v>1</v>
      </c>
      <c r="C29" s="8">
        <v>2</v>
      </c>
      <c r="D29" s="8">
        <v>1</v>
      </c>
      <c r="E29" s="8">
        <v>3</v>
      </c>
      <c r="F29" s="41"/>
      <c r="G29" s="6"/>
      <c r="H29" s="39"/>
    </row>
    <row r="30" spans="1:18">
      <c r="B30" s="11" t="s">
        <v>27</v>
      </c>
      <c r="C30" s="4">
        <f>LN(C29)</f>
        <v>0.69314718055994529</v>
      </c>
      <c r="D30" s="4">
        <f t="shared" ref="D30" si="11">LN(D29)</f>
        <v>0</v>
      </c>
      <c r="E30" s="4">
        <f t="shared" ref="E30" si="12">LN(E29)</f>
        <v>1.0986122886681098</v>
      </c>
      <c r="F30" s="17">
        <f>-NORMSINV(2.5/100)</f>
        <v>1.9599639845400538</v>
      </c>
      <c r="G30" s="38">
        <f>(E30-D30)/(2*F30)</f>
        <v>0.28026338681063112</v>
      </c>
      <c r="H30" s="74">
        <f>G30^2</f>
        <v>7.854756598656544E-2</v>
      </c>
      <c r="I30" s="4">
        <f>1/H30</f>
        <v>12.731139245881117</v>
      </c>
    </row>
    <row r="31" spans="1:18">
      <c r="F31" s="42"/>
      <c r="G31" s="6"/>
      <c r="H31" s="39"/>
    </row>
    <row r="32" spans="1:18" ht="18">
      <c r="A32" t="s">
        <v>22</v>
      </c>
      <c r="B32" t="s">
        <v>18</v>
      </c>
      <c r="C32" s="7" t="s">
        <v>0</v>
      </c>
      <c r="D32" s="7" t="s">
        <v>3</v>
      </c>
      <c r="E32" s="7" t="s">
        <v>2</v>
      </c>
      <c r="F32" s="40" t="s">
        <v>15</v>
      </c>
      <c r="G32" s="6" t="s">
        <v>5</v>
      </c>
      <c r="H32" s="7" t="s">
        <v>23</v>
      </c>
      <c r="I32" s="6" t="s">
        <v>24</v>
      </c>
    </row>
    <row r="33" spans="2:9">
      <c r="B33" t="s">
        <v>1</v>
      </c>
      <c r="C33" s="9">
        <f>EXP(C34)</f>
        <v>2</v>
      </c>
      <c r="D33" s="9">
        <f t="shared" ref="D33:E33" si="13">EXP(D34)</f>
        <v>1.3562575172361873</v>
      </c>
      <c r="E33" s="9">
        <f t="shared" si="13"/>
        <v>2.9492924088275601</v>
      </c>
      <c r="F33" s="41"/>
      <c r="G33" s="6"/>
      <c r="H33" s="39"/>
    </row>
    <row r="34" spans="2:9">
      <c r="B34" s="11" t="s">
        <v>27</v>
      </c>
      <c r="C34" s="4">
        <f>((C26*I26)+(C30*I30))/(I26+I30)</f>
        <v>0.69314718055994529</v>
      </c>
      <c r="D34" s="4">
        <f>C34-(F34*G34)</f>
        <v>0.30472908095389861</v>
      </c>
      <c r="E34" s="4">
        <f>C34+(F34*G34)</f>
        <v>1.0815652801659921</v>
      </c>
      <c r="F34" s="17">
        <f>-NORMSINV(2.5/100)</f>
        <v>1.9599639845400538</v>
      </c>
      <c r="G34" s="38">
        <f>SQRT(H34)</f>
        <v>0.19817614133210568</v>
      </c>
      <c r="H34" s="75">
        <f>1/(I26+I30)</f>
        <v>3.927378299328272E-2</v>
      </c>
      <c r="I34" s="5">
        <f>I26+I30</f>
        <v>25.462278491762234</v>
      </c>
    </row>
    <row r="35" spans="2:9">
      <c r="F35" s="42"/>
      <c r="G35" s="6"/>
      <c r="H35" s="39"/>
    </row>
    <row r="36" spans="2:9" ht="18">
      <c r="B36" s="3" t="s">
        <v>25</v>
      </c>
      <c r="C36" s="7" t="s">
        <v>26</v>
      </c>
      <c r="D36" s="7" t="s">
        <v>3</v>
      </c>
      <c r="E36" s="7" t="s">
        <v>2</v>
      </c>
      <c r="F36" s="40" t="s">
        <v>15</v>
      </c>
      <c r="G36" s="6" t="s">
        <v>30</v>
      </c>
      <c r="H36" s="7" t="s">
        <v>29</v>
      </c>
    </row>
    <row r="37" spans="2:9">
      <c r="B37" t="s">
        <v>1</v>
      </c>
      <c r="C37" s="9">
        <f>EXP(C38)</f>
        <v>1</v>
      </c>
      <c r="D37" s="9">
        <f t="shared" ref="D37:E37" si="14">EXP(D38)</f>
        <v>0.45985861326491667</v>
      </c>
      <c r="E37" s="9">
        <f t="shared" si="14"/>
        <v>2.1745814281919671</v>
      </c>
      <c r="F37" s="42"/>
      <c r="G37" s="6"/>
      <c r="H37" s="39"/>
    </row>
    <row r="38" spans="2:9" ht="18">
      <c r="B38" s="12" t="s">
        <v>28</v>
      </c>
      <c r="C38" s="5">
        <f>C26-C30</f>
        <v>0</v>
      </c>
      <c r="D38" s="4">
        <f>C38-(F38*G38)</f>
        <v>-0.77683619921209335</v>
      </c>
      <c r="E38" s="4">
        <f>C38+(F38*G38)</f>
        <v>0.77683619921209335</v>
      </c>
      <c r="F38" s="17">
        <f>-NORMSINV(2.5/100)</f>
        <v>1.9599639845400538</v>
      </c>
      <c r="G38" s="38">
        <f>SQRT(H38)</f>
        <v>0.39635228266421135</v>
      </c>
      <c r="H38" s="75">
        <f>H26+H30</f>
        <v>0.15709513197313088</v>
      </c>
    </row>
    <row r="39" spans="2:9">
      <c r="C39" s="14" t="s">
        <v>33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zoomScaleNormal="100" workbookViewId="0"/>
  </sheetViews>
  <sheetFormatPr baseColWidth="10" defaultRowHeight="15"/>
  <cols>
    <col min="2" max="2" width="13.7109375" customWidth="1"/>
    <col min="4" max="4" width="14.42578125" customWidth="1"/>
    <col min="5" max="5" width="13" customWidth="1"/>
    <col min="8" max="8" width="13" customWidth="1"/>
    <col min="9" max="9" width="13.140625" customWidth="1"/>
    <col min="12" max="12" width="14.7109375" customWidth="1"/>
    <col min="13" max="13" width="3.28515625" customWidth="1"/>
    <col min="14" max="14" width="12.85546875" customWidth="1"/>
  </cols>
  <sheetData>
    <row r="1" spans="1:20" ht="18">
      <c r="C1" s="3" t="s">
        <v>10</v>
      </c>
      <c r="D1" t="s">
        <v>4</v>
      </c>
      <c r="E1" s="3" t="s">
        <v>7</v>
      </c>
      <c r="F1" t="s">
        <v>6</v>
      </c>
      <c r="G1" s="3" t="s">
        <v>8</v>
      </c>
      <c r="H1" s="2" t="s">
        <v>13</v>
      </c>
      <c r="O1" s="1"/>
    </row>
    <row r="2" spans="1:20" ht="18">
      <c r="G2" s="3" t="s">
        <v>8</v>
      </c>
      <c r="H2" t="s">
        <v>12</v>
      </c>
      <c r="I2" s="3" t="s">
        <v>7</v>
      </c>
      <c r="J2" t="s">
        <v>14</v>
      </c>
      <c r="L2" t="s">
        <v>11</v>
      </c>
      <c r="M2" t="s">
        <v>9</v>
      </c>
    </row>
    <row r="3" spans="1:20" ht="18">
      <c r="B3" s="15" t="s">
        <v>55</v>
      </c>
      <c r="C3" s="15"/>
      <c r="D3" s="58"/>
    </row>
    <row r="4" spans="1:20">
      <c r="B4" t="s">
        <v>75</v>
      </c>
      <c r="L4" s="13" t="s">
        <v>31</v>
      </c>
      <c r="M4" s="13"/>
      <c r="N4" s="13"/>
      <c r="O4" s="13"/>
    </row>
    <row r="5" spans="1:20">
      <c r="L5" s="13" t="s">
        <v>32</v>
      </c>
      <c r="M5" s="13"/>
      <c r="N5" s="13"/>
      <c r="O5" s="13"/>
    </row>
    <row r="6" spans="1:20" ht="21">
      <c r="A6" s="93" t="s">
        <v>88</v>
      </c>
    </row>
    <row r="7" spans="1:20">
      <c r="A7" s="77" t="s">
        <v>86</v>
      </c>
    </row>
    <row r="8" spans="1:20">
      <c r="A8" s="76" t="s">
        <v>87</v>
      </c>
    </row>
    <row r="9" spans="1:20" ht="15.75" thickBot="1">
      <c r="A9" s="10" t="s">
        <v>21</v>
      </c>
      <c r="N9" s="49"/>
      <c r="O9" s="50"/>
      <c r="P9" s="32"/>
      <c r="Q9" s="32"/>
      <c r="R9" s="32"/>
    </row>
    <row r="10" spans="1:20" ht="18.75" thickTop="1">
      <c r="A10" t="s">
        <v>16</v>
      </c>
      <c r="B10" t="s">
        <v>18</v>
      </c>
      <c r="C10" s="7" t="s">
        <v>0</v>
      </c>
      <c r="D10" s="7" t="s">
        <v>3</v>
      </c>
      <c r="E10" s="7" t="s">
        <v>2</v>
      </c>
      <c r="F10" s="15" t="s">
        <v>15</v>
      </c>
      <c r="G10" s="6" t="s">
        <v>5</v>
      </c>
      <c r="H10" s="6" t="s">
        <v>4</v>
      </c>
      <c r="I10" t="s">
        <v>98</v>
      </c>
      <c r="L10" s="24"/>
      <c r="M10" s="24"/>
      <c r="N10" s="19" t="s">
        <v>36</v>
      </c>
      <c r="O10" s="20"/>
      <c r="P10" s="20"/>
      <c r="Q10" s="21"/>
      <c r="R10" s="22"/>
      <c r="S10" s="7"/>
      <c r="T10" s="7" t="s">
        <v>95</v>
      </c>
    </row>
    <row r="11" spans="1:20">
      <c r="B11" t="s">
        <v>1</v>
      </c>
      <c r="C11" s="48">
        <f>J11</f>
        <v>0.96230209140192435</v>
      </c>
      <c r="D11" s="48">
        <f t="shared" ref="D11:E11" si="0">K11</f>
        <v>0.53516000214526538</v>
      </c>
      <c r="E11" s="48">
        <f t="shared" si="0"/>
        <v>1.7303522818308141</v>
      </c>
      <c r="F11" s="16"/>
      <c r="I11" s="35" t="s">
        <v>43</v>
      </c>
      <c r="J11" s="60">
        <v>0.96230209140192435</v>
      </c>
      <c r="K11" s="60">
        <v>0.53516000214526538</v>
      </c>
      <c r="L11" s="61">
        <v>1.7303522818308141</v>
      </c>
      <c r="M11" s="24"/>
      <c r="N11" s="23" t="s">
        <v>60</v>
      </c>
      <c r="O11" s="24"/>
      <c r="P11" s="25" t="s">
        <v>61</v>
      </c>
      <c r="Q11" s="24"/>
      <c r="R11" s="26" t="s">
        <v>68</v>
      </c>
      <c r="S11" s="98" t="s">
        <v>94</v>
      </c>
      <c r="T11" s="7"/>
    </row>
    <row r="12" spans="1:20">
      <c r="B12" s="11" t="s">
        <v>27</v>
      </c>
      <c r="C12" s="4">
        <f>LN(C11)</f>
        <v>-3.8426853285424951E-2</v>
      </c>
      <c r="D12" s="4">
        <f t="shared" ref="D12:E12" si="1">LN(D11)</f>
        <v>-0.62518950736807555</v>
      </c>
      <c r="E12" s="4">
        <f t="shared" si="1"/>
        <v>0.54832501889576357</v>
      </c>
      <c r="F12" s="17">
        <f>-NORMSINV(2.5/100)</f>
        <v>1.9599639845400538</v>
      </c>
      <c r="G12" s="4">
        <f>(E12-D12)/(2*F12)</f>
        <v>0.29937145159818551</v>
      </c>
      <c r="H12" s="4">
        <f>G12^2</f>
        <v>8.9623266032004725E-2</v>
      </c>
      <c r="I12" s="4"/>
      <c r="J12" s="6"/>
      <c r="K12" s="6"/>
      <c r="L12" s="28"/>
      <c r="M12" s="24"/>
      <c r="N12" s="27"/>
      <c r="O12" s="66" t="s">
        <v>40</v>
      </c>
      <c r="P12" s="24"/>
      <c r="Q12" s="65" t="s">
        <v>41</v>
      </c>
      <c r="R12" s="30"/>
      <c r="S12" s="7"/>
      <c r="T12" s="7" t="s">
        <v>96</v>
      </c>
    </row>
    <row r="13" spans="1:20">
      <c r="F13" s="18"/>
      <c r="J13" s="6"/>
      <c r="K13" s="6"/>
      <c r="L13" s="28"/>
      <c r="M13" s="24"/>
      <c r="N13" s="27"/>
      <c r="O13" s="24"/>
      <c r="P13" s="67" t="s">
        <v>42</v>
      </c>
      <c r="Q13" s="24"/>
      <c r="R13" s="30"/>
      <c r="S13" s="7"/>
      <c r="T13" s="7"/>
    </row>
    <row r="14" spans="1:20" ht="18.75" thickBot="1">
      <c r="A14" t="s">
        <v>16</v>
      </c>
      <c r="B14" t="s">
        <v>19</v>
      </c>
      <c r="C14" s="7" t="s">
        <v>0</v>
      </c>
      <c r="D14" s="7" t="s">
        <v>3</v>
      </c>
      <c r="E14" s="7" t="s">
        <v>2</v>
      </c>
      <c r="F14" s="15" t="s">
        <v>15</v>
      </c>
      <c r="G14" s="6" t="s">
        <v>5</v>
      </c>
      <c r="H14" s="6" t="s">
        <v>4</v>
      </c>
      <c r="I14" t="s">
        <v>99</v>
      </c>
      <c r="J14" s="6"/>
      <c r="K14" s="6"/>
      <c r="L14" s="45"/>
      <c r="M14" s="24"/>
      <c r="N14" s="31"/>
      <c r="O14" s="32"/>
      <c r="P14" s="32"/>
      <c r="Q14" s="33"/>
      <c r="R14" s="34"/>
    </row>
    <row r="15" spans="1:20" ht="15.75" thickTop="1">
      <c r="B15" t="s">
        <v>1</v>
      </c>
      <c r="C15" s="48">
        <f>J15</f>
        <v>1.77</v>
      </c>
      <c r="D15" s="48">
        <f t="shared" ref="D15:E15" si="2">K15</f>
        <v>1.03</v>
      </c>
      <c r="E15" s="48">
        <f t="shared" si="2"/>
        <v>3.04</v>
      </c>
      <c r="F15" s="16"/>
      <c r="I15" s="35" t="s">
        <v>44</v>
      </c>
      <c r="J15" s="43">
        <v>1.77</v>
      </c>
      <c r="K15" s="43">
        <v>1.03</v>
      </c>
      <c r="L15" s="44">
        <v>3.04</v>
      </c>
      <c r="M15" s="24"/>
    </row>
    <row r="16" spans="1:20">
      <c r="B16" s="11" t="s">
        <v>27</v>
      </c>
      <c r="C16" s="4">
        <f>LN(C15)</f>
        <v>0.5709795465857378</v>
      </c>
      <c r="D16" s="4">
        <f t="shared" ref="D16:E16" si="3">LN(D15)</f>
        <v>2.9558802241544429E-2</v>
      </c>
      <c r="E16" s="4">
        <f t="shared" si="3"/>
        <v>1.1118575154181303</v>
      </c>
      <c r="F16" s="17">
        <f>-NORMSINV(2.5/100)</f>
        <v>1.9599639845400538</v>
      </c>
      <c r="G16" s="4">
        <f>(E16-D16)/(2*F16)</f>
        <v>0.2761016839374652</v>
      </c>
      <c r="H16" s="4">
        <f>G16^2</f>
        <v>7.6232139873103927E-2</v>
      </c>
      <c r="M16" s="24"/>
    </row>
    <row r="17" spans="1:24">
      <c r="F17" s="18"/>
      <c r="M17" s="24"/>
      <c r="N17" s="10" t="s">
        <v>59</v>
      </c>
      <c r="P17" t="s">
        <v>65</v>
      </c>
    </row>
    <row r="18" spans="1:24" ht="18">
      <c r="A18" t="s">
        <v>17</v>
      </c>
      <c r="B18" t="s">
        <v>93</v>
      </c>
      <c r="C18" s="7" t="s">
        <v>0</v>
      </c>
      <c r="D18" s="7" t="s">
        <v>3</v>
      </c>
      <c r="E18" s="7" t="s">
        <v>2</v>
      </c>
      <c r="F18" s="15" t="s">
        <v>15</v>
      </c>
      <c r="G18" s="6" t="s">
        <v>5</v>
      </c>
      <c r="H18" s="6" t="s">
        <v>4</v>
      </c>
      <c r="I18" s="36" t="s">
        <v>100</v>
      </c>
      <c r="J18" s="36"/>
      <c r="K18" s="36"/>
      <c r="L18" s="36"/>
      <c r="M18" s="24"/>
      <c r="N18" s="52" t="s">
        <v>47</v>
      </c>
      <c r="O18" s="53" t="s">
        <v>62</v>
      </c>
      <c r="P18" s="53"/>
      <c r="Q18" s="62">
        <v>0.99508413389902728</v>
      </c>
      <c r="R18" s="62">
        <v>0.87605989328967548</v>
      </c>
      <c r="S18" s="63">
        <v>1.1302793805790208</v>
      </c>
      <c r="T18" t="s">
        <v>73</v>
      </c>
      <c r="W18" t="s">
        <v>101</v>
      </c>
    </row>
    <row r="19" spans="1:24">
      <c r="B19" t="s">
        <v>1</v>
      </c>
      <c r="C19" s="9">
        <f>EXP(C20)</f>
        <v>1.8393392426502841</v>
      </c>
      <c r="D19" s="9">
        <f t="shared" ref="D19:E19" si="4">EXP(D20)</f>
        <v>0.82795557865527991</v>
      </c>
      <c r="E19" s="9">
        <f t="shared" si="4"/>
        <v>4.0861719357553925</v>
      </c>
      <c r="F19" s="16"/>
      <c r="H19" s="51"/>
      <c r="I19" s="37" t="s">
        <v>81</v>
      </c>
      <c r="J19" s="46">
        <f>C19</f>
        <v>1.8393392426502841</v>
      </c>
      <c r="K19" s="46">
        <f t="shared" ref="K19:L19" si="5">D19</f>
        <v>0.82795557865527991</v>
      </c>
      <c r="L19" s="47">
        <f t="shared" si="5"/>
        <v>4.0861719357553925</v>
      </c>
      <c r="M19" s="24"/>
      <c r="N19" s="55" t="s">
        <v>63</v>
      </c>
      <c r="O19" s="24" t="s">
        <v>64</v>
      </c>
      <c r="P19" s="24"/>
      <c r="Q19" s="59">
        <v>1.1200000000000001</v>
      </c>
      <c r="R19" s="59">
        <v>0.92</v>
      </c>
      <c r="S19" s="64">
        <v>1.37</v>
      </c>
      <c r="T19" t="s">
        <v>74</v>
      </c>
      <c r="W19" t="s">
        <v>65</v>
      </c>
    </row>
    <row r="20" spans="1:24">
      <c r="B20" s="11" t="s">
        <v>27</v>
      </c>
      <c r="C20" s="4">
        <f>C16-C12</f>
        <v>0.60940639987116274</v>
      </c>
      <c r="D20" s="4">
        <f>C20-(F20*G20)</f>
        <v>-0.18879577500308797</v>
      </c>
      <c r="E20" s="4">
        <f>C20+(F20*G20)</f>
        <v>1.4076085747454135</v>
      </c>
      <c r="F20" s="17">
        <f>-NORMSINV(2.5/100)</f>
        <v>1.9599639845400538</v>
      </c>
      <c r="G20" s="4">
        <f>SQRT(H20)</f>
        <v>0.40725349096736868</v>
      </c>
      <c r="H20" s="4">
        <f>H16+H12</f>
        <v>0.16585540590510867</v>
      </c>
      <c r="I20" s="87" t="s">
        <v>45</v>
      </c>
      <c r="J20" s="97">
        <f>1/J19</f>
        <v>0.54367349796718889</v>
      </c>
      <c r="K20" s="97">
        <f t="shared" ref="K20:L20" si="6">1/K19</f>
        <v>1.2077942655137914</v>
      </c>
      <c r="L20" s="97">
        <f t="shared" si="6"/>
        <v>0.24472783224065053</v>
      </c>
      <c r="M20" s="24"/>
      <c r="N20" s="55"/>
      <c r="O20" s="24"/>
      <c r="P20" s="24"/>
      <c r="Q20" s="24"/>
      <c r="R20" s="24"/>
      <c r="S20" s="51"/>
    </row>
    <row r="21" spans="1:24">
      <c r="F21" s="18"/>
      <c r="M21" s="24"/>
      <c r="N21" s="56" t="s">
        <v>66</v>
      </c>
      <c r="O21" s="36" t="s">
        <v>67</v>
      </c>
      <c r="P21" s="36"/>
      <c r="Q21" s="71">
        <v>1.1255329693696516</v>
      </c>
      <c r="R21" s="71">
        <v>0.8886001524016155</v>
      </c>
      <c r="S21" s="72">
        <v>1.4256406120505656</v>
      </c>
    </row>
    <row r="22" spans="1:24">
      <c r="F22" s="18"/>
      <c r="M22" s="24"/>
    </row>
    <row r="23" spans="1:24">
      <c r="A23" s="10" t="s">
        <v>20</v>
      </c>
      <c r="F23" s="18"/>
      <c r="M23" s="24"/>
      <c r="N23" s="10" t="s">
        <v>69</v>
      </c>
      <c r="Q23" t="s">
        <v>70</v>
      </c>
    </row>
    <row r="24" spans="1:24" ht="18" customHeight="1">
      <c r="A24" t="s">
        <v>16</v>
      </c>
      <c r="B24" t="s">
        <v>18</v>
      </c>
      <c r="C24" s="7" t="s">
        <v>0</v>
      </c>
      <c r="D24" s="7" t="s">
        <v>3</v>
      </c>
      <c r="E24" s="7" t="s">
        <v>2</v>
      </c>
      <c r="F24" s="15" t="s">
        <v>15</v>
      </c>
      <c r="G24" s="6" t="s">
        <v>5</v>
      </c>
      <c r="H24" s="6" t="s">
        <v>4</v>
      </c>
      <c r="I24" s="6" t="s">
        <v>34</v>
      </c>
      <c r="J24" s="98" t="s">
        <v>94</v>
      </c>
      <c r="K24" s="7" t="s">
        <v>95</v>
      </c>
      <c r="M24" s="24"/>
      <c r="N24" s="52" t="s">
        <v>47</v>
      </c>
      <c r="O24" s="53" t="s">
        <v>62</v>
      </c>
      <c r="P24" s="53"/>
      <c r="Q24" s="62">
        <v>2.3371274798812616</v>
      </c>
      <c r="R24" s="62">
        <v>1.4925848480706407</v>
      </c>
      <c r="S24" s="63">
        <v>3.6595037514119175</v>
      </c>
      <c r="T24" t="s">
        <v>73</v>
      </c>
      <c r="W24" t="s">
        <v>102</v>
      </c>
    </row>
    <row r="25" spans="1:24">
      <c r="B25" t="s">
        <v>1</v>
      </c>
      <c r="C25" s="8">
        <v>2</v>
      </c>
      <c r="D25" s="8">
        <v>1</v>
      </c>
      <c r="E25" s="8">
        <v>3</v>
      </c>
      <c r="F25" s="16"/>
      <c r="M25" s="24"/>
      <c r="N25" s="55" t="s">
        <v>63</v>
      </c>
      <c r="O25" s="24" t="s">
        <v>64</v>
      </c>
      <c r="P25" s="24"/>
      <c r="Q25" s="59">
        <v>0.56000000000000005</v>
      </c>
      <c r="R25" s="59">
        <v>0.32</v>
      </c>
      <c r="S25" s="64">
        <v>0.97</v>
      </c>
      <c r="T25" t="s">
        <v>74</v>
      </c>
      <c r="U25" s="3"/>
      <c r="V25" s="54"/>
      <c r="W25" t="s">
        <v>70</v>
      </c>
      <c r="X25" s="54"/>
    </row>
    <row r="26" spans="1:24">
      <c r="B26" s="11" t="s">
        <v>27</v>
      </c>
      <c r="C26" s="4">
        <f>LN(C25)</f>
        <v>0.69314718055994529</v>
      </c>
      <c r="D26" s="4">
        <f t="shared" ref="D26:E26" si="7">LN(D25)</f>
        <v>0</v>
      </c>
      <c r="E26" s="4">
        <f t="shared" si="7"/>
        <v>1.0986122886681098</v>
      </c>
      <c r="F26" s="17">
        <f>-NORMSINV(2.5/100)</f>
        <v>1.9599639845400538</v>
      </c>
      <c r="G26" s="4">
        <f>(E26-D26)/(2*F26)</f>
        <v>0.28026338681063112</v>
      </c>
      <c r="H26" s="4">
        <f>G26*G26</f>
        <v>7.854756598656544E-2</v>
      </c>
      <c r="I26" s="4">
        <f>1/H26</f>
        <v>12.731139245881117</v>
      </c>
      <c r="M26" s="24"/>
      <c r="N26" s="55"/>
      <c r="O26" s="24"/>
      <c r="P26" s="24"/>
      <c r="Q26" s="24"/>
      <c r="R26" s="24"/>
      <c r="S26" s="51"/>
      <c r="U26" s="3"/>
      <c r="V26" s="54"/>
      <c r="W26" s="54"/>
      <c r="X26" s="54"/>
    </row>
    <row r="27" spans="1:24">
      <c r="F27" s="18"/>
      <c r="M27" s="24"/>
      <c r="N27" s="56" t="s">
        <v>66</v>
      </c>
      <c r="O27" s="36" t="s">
        <v>67</v>
      </c>
      <c r="P27" s="36"/>
      <c r="Q27" s="69">
        <v>0.23961037847556821</v>
      </c>
      <c r="R27" s="69">
        <v>0.11743715090519262</v>
      </c>
      <c r="S27" s="70">
        <v>0.48888390965440603</v>
      </c>
      <c r="U27" s="3"/>
      <c r="V27" s="54"/>
      <c r="W27" s="54"/>
      <c r="X27" s="54"/>
    </row>
    <row r="28" spans="1:24" ht="18.75">
      <c r="A28" t="s">
        <v>17</v>
      </c>
      <c r="B28" t="s">
        <v>18</v>
      </c>
      <c r="C28" s="7" t="s">
        <v>0</v>
      </c>
      <c r="D28" s="7" t="s">
        <v>3</v>
      </c>
      <c r="E28" s="7" t="s">
        <v>2</v>
      </c>
      <c r="F28" s="15" t="s">
        <v>15</v>
      </c>
      <c r="G28" s="6" t="s">
        <v>5</v>
      </c>
      <c r="H28" s="6" t="s">
        <v>4</v>
      </c>
      <c r="I28" s="6" t="s">
        <v>35</v>
      </c>
      <c r="M28" s="24"/>
      <c r="U28" s="3"/>
      <c r="V28" s="54"/>
      <c r="W28" s="54"/>
      <c r="X28" s="54"/>
    </row>
    <row r="29" spans="1:24">
      <c r="B29" t="s">
        <v>1</v>
      </c>
      <c r="C29" s="8">
        <v>2</v>
      </c>
      <c r="D29" s="8">
        <v>1</v>
      </c>
      <c r="E29" s="8">
        <v>3</v>
      </c>
      <c r="F29" s="16"/>
      <c r="M29" s="24"/>
      <c r="N29" s="10" t="s">
        <v>72</v>
      </c>
    </row>
    <row r="30" spans="1:24">
      <c r="B30" s="11" t="s">
        <v>27</v>
      </c>
      <c r="C30" s="4">
        <f>LN(C29)</f>
        <v>0.69314718055994529</v>
      </c>
      <c r="D30" s="4">
        <f t="shared" ref="D30:E30" si="8">LN(D29)</f>
        <v>0</v>
      </c>
      <c r="E30" s="4">
        <f t="shared" si="8"/>
        <v>1.0986122886681098</v>
      </c>
      <c r="F30" s="17">
        <f>-NORMSINV(2.5/100)</f>
        <v>1.9599639845400538</v>
      </c>
      <c r="G30" s="4">
        <f>(E30-D30)/(2*F30)</f>
        <v>0.28026338681063112</v>
      </c>
      <c r="H30" s="4">
        <f>G30*G30</f>
        <v>7.854756598656544E-2</v>
      </c>
      <c r="I30" s="4">
        <f>1/H30</f>
        <v>12.731139245881117</v>
      </c>
      <c r="M30" s="24"/>
      <c r="N30" s="52" t="s">
        <v>47</v>
      </c>
      <c r="O30" s="53" t="s">
        <v>62</v>
      </c>
      <c r="P30" s="53"/>
      <c r="Q30" s="62">
        <v>0.96230209140192435</v>
      </c>
      <c r="R30" s="62">
        <v>0.53516000214526538</v>
      </c>
      <c r="S30" s="63">
        <v>1.7303522818308141</v>
      </c>
      <c r="T30" t="s">
        <v>73</v>
      </c>
      <c r="W30" t="s">
        <v>103</v>
      </c>
    </row>
    <row r="31" spans="1:24">
      <c r="F31" s="18"/>
      <c r="M31" s="24"/>
      <c r="N31" s="55" t="s">
        <v>63</v>
      </c>
      <c r="O31" s="24" t="s">
        <v>64</v>
      </c>
      <c r="P31" s="24"/>
      <c r="Q31" s="59">
        <v>1.77</v>
      </c>
      <c r="R31" s="59">
        <v>1.03</v>
      </c>
      <c r="S31" s="64">
        <v>3.04</v>
      </c>
      <c r="T31" t="s">
        <v>74</v>
      </c>
      <c r="W31" t="s">
        <v>71</v>
      </c>
    </row>
    <row r="32" spans="1:24" ht="18.75">
      <c r="A32" t="s">
        <v>22</v>
      </c>
      <c r="B32" t="s">
        <v>18</v>
      </c>
      <c r="C32" s="7" t="s">
        <v>0</v>
      </c>
      <c r="D32" s="7" t="s">
        <v>3</v>
      </c>
      <c r="E32" s="7" t="s">
        <v>2</v>
      </c>
      <c r="F32" s="15" t="s">
        <v>15</v>
      </c>
      <c r="G32" s="6" t="s">
        <v>5</v>
      </c>
      <c r="H32" s="6" t="s">
        <v>23</v>
      </c>
      <c r="I32" s="6" t="s">
        <v>24</v>
      </c>
      <c r="M32" s="24"/>
      <c r="N32" s="55"/>
      <c r="O32" s="24"/>
      <c r="P32" s="24"/>
      <c r="Q32" s="24"/>
      <c r="R32" s="24"/>
      <c r="S32" s="51"/>
    </row>
    <row r="33" spans="2:23">
      <c r="B33" t="s">
        <v>1</v>
      </c>
      <c r="C33" s="9">
        <f>EXP(C34)</f>
        <v>2</v>
      </c>
      <c r="D33" s="9">
        <f t="shared" ref="D33:E33" si="9">EXP(D34)</f>
        <v>1.3562575172361873</v>
      </c>
      <c r="E33" s="9">
        <f t="shared" si="9"/>
        <v>2.9492924088275601</v>
      </c>
      <c r="F33" s="16"/>
      <c r="M33" s="24"/>
      <c r="N33" s="56" t="s">
        <v>66</v>
      </c>
      <c r="O33" s="36" t="s">
        <v>67</v>
      </c>
      <c r="P33" s="36"/>
      <c r="Q33" s="71">
        <v>1.8393392426502841</v>
      </c>
      <c r="R33" s="71">
        <v>0.82795557865527991</v>
      </c>
      <c r="S33" s="72">
        <v>4.0861719357553925</v>
      </c>
    </row>
    <row r="34" spans="2:23">
      <c r="B34" s="11" t="s">
        <v>27</v>
      </c>
      <c r="C34" s="4">
        <f>((C26*I26)+(C30*I30))/(I26+I30)</f>
        <v>0.69314718055994529</v>
      </c>
      <c r="D34" s="4">
        <f>C34-(F34*G34)</f>
        <v>0.30472908095389861</v>
      </c>
      <c r="E34" s="4">
        <f>C34+(F34*G34)</f>
        <v>1.0815652801659921</v>
      </c>
      <c r="F34" s="17">
        <f>-NORMSINV(2.5/100)</f>
        <v>1.9599639845400538</v>
      </c>
      <c r="G34" s="4">
        <f>SQRT(H34)</f>
        <v>0.19817614133210568</v>
      </c>
      <c r="H34" s="4">
        <f>1/(I26+I30)</f>
        <v>3.927378299328272E-2</v>
      </c>
      <c r="I34" s="5">
        <f>I26+I30</f>
        <v>25.462278491762234</v>
      </c>
      <c r="M34" s="24"/>
    </row>
    <row r="35" spans="2:23">
      <c r="F35" s="18"/>
      <c r="M35" s="24"/>
      <c r="Q35" s="68"/>
      <c r="V35" s="57"/>
      <c r="W35" s="57"/>
    </row>
    <row r="36" spans="2:23" ht="18.75">
      <c r="B36" s="3" t="s">
        <v>25</v>
      </c>
      <c r="C36" s="7" t="s">
        <v>26</v>
      </c>
      <c r="D36" s="7" t="s">
        <v>3</v>
      </c>
      <c r="E36" s="7" t="s">
        <v>2</v>
      </c>
      <c r="F36" s="15" t="s">
        <v>15</v>
      </c>
      <c r="G36" s="6" t="s">
        <v>30</v>
      </c>
      <c r="H36" s="6" t="s">
        <v>29</v>
      </c>
      <c r="M36" s="24"/>
      <c r="V36" s="57"/>
      <c r="W36" s="57"/>
    </row>
    <row r="37" spans="2:23">
      <c r="B37" t="s">
        <v>1</v>
      </c>
      <c r="C37" s="9">
        <f>EXP(C38)</f>
        <v>1</v>
      </c>
      <c r="D37" s="9">
        <f t="shared" ref="D37:E37" si="10">EXP(D38)</f>
        <v>0.45985861326491667</v>
      </c>
      <c r="E37" s="9">
        <f t="shared" si="10"/>
        <v>2.1745814281919671</v>
      </c>
      <c r="F37" s="18"/>
      <c r="M37" s="24"/>
      <c r="V37" s="57"/>
      <c r="W37" s="57"/>
    </row>
    <row r="38" spans="2:23" ht="18">
      <c r="B38" s="12" t="s">
        <v>28</v>
      </c>
      <c r="C38" s="5">
        <f>C26-C30</f>
        <v>0</v>
      </c>
      <c r="D38" s="4">
        <f>C38-(F38*G38)</f>
        <v>-0.77683619921209335</v>
      </c>
      <c r="E38" s="4">
        <f>C38+(F38*G38)</f>
        <v>0.77683619921209335</v>
      </c>
      <c r="F38" s="17">
        <f>-NORMSINV(2.5/100)</f>
        <v>1.9599639845400538</v>
      </c>
      <c r="G38" s="4">
        <f>SQRT(H38)</f>
        <v>0.39635228266421135</v>
      </c>
      <c r="H38" s="4">
        <f>H26+H30</f>
        <v>0.15709513197313088</v>
      </c>
      <c r="M38" s="24"/>
      <c r="V38" s="57"/>
      <c r="W38" s="57"/>
    </row>
    <row r="39" spans="2:23">
      <c r="C39" s="14" t="s">
        <v>33</v>
      </c>
      <c r="M39" s="24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/>
  </sheetViews>
  <sheetFormatPr baseColWidth="10" defaultRowHeight="15"/>
  <cols>
    <col min="2" max="2" width="13.7109375" customWidth="1"/>
    <col min="4" max="4" width="14.42578125" customWidth="1"/>
    <col min="5" max="5" width="13" customWidth="1"/>
    <col min="8" max="8" width="13" customWidth="1"/>
    <col min="9" max="9" width="13.140625" customWidth="1"/>
    <col min="12" max="12" width="14.7109375" customWidth="1"/>
    <col min="13" max="13" width="3.28515625" customWidth="1"/>
    <col min="14" max="14" width="12.85546875" customWidth="1"/>
    <col min="15" max="15" width="15.28515625" customWidth="1"/>
  </cols>
  <sheetData>
    <row r="1" spans="1:21" ht="18">
      <c r="C1" s="3" t="s">
        <v>10</v>
      </c>
      <c r="D1" t="s">
        <v>4</v>
      </c>
      <c r="E1" s="3" t="s">
        <v>7</v>
      </c>
      <c r="F1" t="s">
        <v>6</v>
      </c>
      <c r="G1" s="3" t="s">
        <v>8</v>
      </c>
      <c r="H1" s="2" t="s">
        <v>13</v>
      </c>
      <c r="O1" s="1"/>
    </row>
    <row r="2" spans="1:21" ht="18">
      <c r="G2" s="3" t="s">
        <v>8</v>
      </c>
      <c r="H2" t="s">
        <v>12</v>
      </c>
      <c r="I2" s="3" t="s">
        <v>7</v>
      </c>
      <c r="J2" t="s">
        <v>14</v>
      </c>
      <c r="L2" t="s">
        <v>11</v>
      </c>
      <c r="M2" t="s">
        <v>9</v>
      </c>
    </row>
    <row r="3" spans="1:21" ht="18">
      <c r="B3" s="15" t="s">
        <v>55</v>
      </c>
      <c r="C3" s="15"/>
      <c r="D3" s="58"/>
    </row>
    <row r="4" spans="1:21">
      <c r="B4" t="s">
        <v>75</v>
      </c>
      <c r="L4" s="13" t="s">
        <v>31</v>
      </c>
      <c r="M4" s="13"/>
      <c r="N4" s="13"/>
      <c r="O4" s="13"/>
    </row>
    <row r="5" spans="1:21">
      <c r="L5" s="13" t="s">
        <v>32</v>
      </c>
      <c r="M5" s="13"/>
      <c r="N5" s="13"/>
      <c r="O5" s="13"/>
    </row>
    <row r="6" spans="1:21" ht="21">
      <c r="A6" s="93" t="s">
        <v>88</v>
      </c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>
      <c r="A7" s="77" t="s">
        <v>86</v>
      </c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>
      <c r="A8" s="76" t="s">
        <v>87</v>
      </c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5.75" thickBot="1">
      <c r="A9" s="10" t="s">
        <v>21</v>
      </c>
      <c r="N9" s="49"/>
      <c r="O9" s="50"/>
      <c r="P9" s="32"/>
      <c r="Q9" s="32"/>
      <c r="R9" s="32"/>
    </row>
    <row r="10" spans="1:21" ht="18.75" thickTop="1">
      <c r="A10" t="s">
        <v>16</v>
      </c>
      <c r="B10" t="s">
        <v>18</v>
      </c>
      <c r="C10" s="7" t="s">
        <v>0</v>
      </c>
      <c r="D10" s="7" t="s">
        <v>3</v>
      </c>
      <c r="E10" s="7" t="s">
        <v>2</v>
      </c>
      <c r="F10" s="15" t="s">
        <v>15</v>
      </c>
      <c r="G10" s="6" t="s">
        <v>5</v>
      </c>
      <c r="H10" s="6" t="s">
        <v>4</v>
      </c>
      <c r="I10" t="s">
        <v>56</v>
      </c>
      <c r="L10" s="24"/>
      <c r="M10" s="24"/>
      <c r="N10" s="19" t="s">
        <v>36</v>
      </c>
      <c r="O10" s="20"/>
      <c r="P10" s="20"/>
      <c r="Q10" s="21"/>
      <c r="R10" s="22"/>
      <c r="S10" s="7"/>
      <c r="T10" s="7" t="s">
        <v>95</v>
      </c>
    </row>
    <row r="11" spans="1:21">
      <c r="B11" t="s">
        <v>1</v>
      </c>
      <c r="C11" s="48">
        <f>J11</f>
        <v>0.84</v>
      </c>
      <c r="D11" s="48">
        <f t="shared" ref="D11:E11" si="0">K11</f>
        <v>0.47</v>
      </c>
      <c r="E11" s="48">
        <f t="shared" si="0"/>
        <v>1.5</v>
      </c>
      <c r="F11" s="16"/>
      <c r="I11" s="35" t="s">
        <v>43</v>
      </c>
      <c r="J11" s="43">
        <v>0.84</v>
      </c>
      <c r="K11" s="43">
        <v>0.47</v>
      </c>
      <c r="L11" s="44">
        <v>1.5</v>
      </c>
      <c r="M11" s="24"/>
      <c r="N11" s="23" t="s">
        <v>37</v>
      </c>
      <c r="O11" s="24"/>
      <c r="P11" s="25" t="s">
        <v>38</v>
      </c>
      <c r="Q11" s="24"/>
      <c r="R11" s="26" t="s">
        <v>39</v>
      </c>
      <c r="S11" s="98" t="s">
        <v>94</v>
      </c>
      <c r="T11" s="7"/>
    </row>
    <row r="12" spans="1:21">
      <c r="B12" s="11" t="s">
        <v>27</v>
      </c>
      <c r="C12" s="4">
        <f>LN(C11)</f>
        <v>-0.1743533871447778</v>
      </c>
      <c r="D12" s="4">
        <f t="shared" ref="D12:E12" si="1">LN(D11)</f>
        <v>-0.75502258427803282</v>
      </c>
      <c r="E12" s="4">
        <f t="shared" si="1"/>
        <v>0.40546510810816438</v>
      </c>
      <c r="F12" s="17">
        <f>-NORMSINV(2.5/100)</f>
        <v>1.9599639845400538</v>
      </c>
      <c r="G12" s="4">
        <f>(E12-D12)/(2*F12)</f>
        <v>0.29604821862543806</v>
      </c>
      <c r="H12" s="73">
        <f>G12^2</f>
        <v>8.7644547751295168E-2</v>
      </c>
      <c r="I12" s="4"/>
      <c r="J12" s="6"/>
      <c r="K12" s="6"/>
      <c r="L12" s="28"/>
      <c r="M12" s="24"/>
      <c r="N12" s="27"/>
      <c r="O12" s="28" t="s">
        <v>40</v>
      </c>
      <c r="P12" s="24"/>
      <c r="Q12" s="29" t="s">
        <v>41</v>
      </c>
      <c r="R12" s="30"/>
      <c r="S12" s="7"/>
      <c r="T12" s="7" t="s">
        <v>96</v>
      </c>
    </row>
    <row r="13" spans="1:21">
      <c r="F13" s="18"/>
      <c r="J13" s="6"/>
      <c r="K13" s="6"/>
      <c r="L13" s="28"/>
      <c r="M13" s="24"/>
      <c r="N13" s="27"/>
      <c r="O13" s="24"/>
      <c r="P13" s="24" t="s">
        <v>42</v>
      </c>
      <c r="Q13" s="24"/>
      <c r="R13" s="30"/>
      <c r="S13" s="7"/>
      <c r="T13" s="7"/>
    </row>
    <row r="14" spans="1:21" ht="18.75" thickBot="1">
      <c r="A14" t="s">
        <v>16</v>
      </c>
      <c r="B14" t="s">
        <v>19</v>
      </c>
      <c r="C14" s="7" t="s">
        <v>0</v>
      </c>
      <c r="D14" s="7" t="s">
        <v>3</v>
      </c>
      <c r="E14" s="7" t="s">
        <v>2</v>
      </c>
      <c r="F14" s="15" t="s">
        <v>15</v>
      </c>
      <c r="G14" s="6" t="s">
        <v>5</v>
      </c>
      <c r="H14" s="6" t="s">
        <v>4</v>
      </c>
      <c r="I14" t="s">
        <v>57</v>
      </c>
      <c r="J14" s="6"/>
      <c r="K14" s="6"/>
      <c r="L14" s="45"/>
      <c r="M14" s="24"/>
      <c r="N14" s="31"/>
      <c r="O14" s="32"/>
      <c r="P14" s="32"/>
      <c r="Q14" s="33"/>
      <c r="R14" s="34"/>
    </row>
    <row r="15" spans="1:21" ht="15.75" thickTop="1">
      <c r="B15" t="s">
        <v>1</v>
      </c>
      <c r="C15" s="48">
        <f>J15</f>
        <v>0.39</v>
      </c>
      <c r="D15" s="48">
        <f t="shared" ref="D15:E15" si="2">K15</f>
        <v>0.28000000000000003</v>
      </c>
      <c r="E15" s="48">
        <f t="shared" si="2"/>
        <v>0.55000000000000004</v>
      </c>
      <c r="F15" s="16"/>
      <c r="I15" s="35" t="s">
        <v>44</v>
      </c>
      <c r="J15" s="43">
        <v>0.39</v>
      </c>
      <c r="K15" s="43">
        <v>0.28000000000000003</v>
      </c>
      <c r="L15" s="44">
        <v>0.55000000000000004</v>
      </c>
      <c r="M15" s="24"/>
    </row>
    <row r="16" spans="1:21">
      <c r="B16" s="11" t="s">
        <v>27</v>
      </c>
      <c r="C16" s="4">
        <f>LN(C15)</f>
        <v>-0.94160853985844495</v>
      </c>
      <c r="D16" s="4">
        <f t="shared" ref="D16:E16" si="3">LN(D15)</f>
        <v>-1.2729656758128873</v>
      </c>
      <c r="E16" s="4">
        <f t="shared" si="3"/>
        <v>-0.59783700075562041</v>
      </c>
      <c r="F16" s="17">
        <f>-NORMSINV(2.5/100)</f>
        <v>1.9599639845400538</v>
      </c>
      <c r="G16" s="4">
        <f>(E16-D16)/(2*F16)</f>
        <v>0.17222986758496481</v>
      </c>
      <c r="H16" s="73">
        <f>G16^2</f>
        <v>2.966312728833451E-2</v>
      </c>
      <c r="M16" s="24"/>
    </row>
    <row r="17" spans="1:23">
      <c r="F17" s="18"/>
      <c r="M17" s="24"/>
    </row>
    <row r="18" spans="1:23" ht="18">
      <c r="A18" t="s">
        <v>17</v>
      </c>
      <c r="B18" t="s">
        <v>93</v>
      </c>
      <c r="C18" s="7" t="s">
        <v>0</v>
      </c>
      <c r="D18" s="7" t="s">
        <v>3</v>
      </c>
      <c r="E18" s="7" t="s">
        <v>2</v>
      </c>
      <c r="F18" s="15" t="s">
        <v>15</v>
      </c>
      <c r="G18" s="6" t="s">
        <v>5</v>
      </c>
      <c r="H18" s="6" t="s">
        <v>4</v>
      </c>
      <c r="I18" s="36" t="s">
        <v>58</v>
      </c>
      <c r="J18" s="36"/>
      <c r="K18" s="36"/>
      <c r="L18" s="36"/>
      <c r="M18" s="24"/>
    </row>
    <row r="19" spans="1:23">
      <c r="B19" t="s">
        <v>1</v>
      </c>
      <c r="C19" s="9">
        <f>EXP(C20)</f>
        <v>0.4642857142857143</v>
      </c>
      <c r="D19" s="9">
        <f t="shared" ref="D19:E19" si="4">EXP(D20)</f>
        <v>0.23727228989568575</v>
      </c>
      <c r="E19" s="9">
        <f t="shared" si="4"/>
        <v>0.90849725682069804</v>
      </c>
      <c r="F19" s="16"/>
      <c r="H19" s="51"/>
      <c r="I19" s="37" t="s">
        <v>81</v>
      </c>
      <c r="J19" s="46">
        <f>C19</f>
        <v>0.4642857142857143</v>
      </c>
      <c r="K19" s="46">
        <f t="shared" ref="K19:L19" si="5">D19</f>
        <v>0.23727228989568575</v>
      </c>
      <c r="L19" s="47">
        <f t="shared" si="5"/>
        <v>0.90849725682069804</v>
      </c>
      <c r="M19" s="24"/>
    </row>
    <row r="20" spans="1:23">
      <c r="B20" s="11" t="s">
        <v>27</v>
      </c>
      <c r="C20" s="4">
        <f>C16-C12</f>
        <v>-0.76725515271366718</v>
      </c>
      <c r="D20" s="4">
        <f>C20-(F20*G20)</f>
        <v>-1.4385468948169835</v>
      </c>
      <c r="E20" s="4">
        <f>C20+(F20*G20)</f>
        <v>-9.5963410610350852E-2</v>
      </c>
      <c r="F20" s="17">
        <f>-NORMSINV(2.5/100)</f>
        <v>1.9599639845400538</v>
      </c>
      <c r="G20" s="4">
        <f>SQRT(H20)</f>
        <v>0.34250208034350632</v>
      </c>
      <c r="H20" s="73">
        <f>H16+H12</f>
        <v>0.11730767503962967</v>
      </c>
      <c r="I20" s="87" t="s">
        <v>45</v>
      </c>
      <c r="J20" s="97">
        <f>1/J19</f>
        <v>2.1538461538461537</v>
      </c>
      <c r="K20" s="97">
        <f t="shared" ref="K20:L20" si="6">1/K19</f>
        <v>4.2145671559019364</v>
      </c>
      <c r="L20" s="97">
        <f t="shared" si="6"/>
        <v>1.1007187886285066</v>
      </c>
      <c r="M20" s="24"/>
    </row>
    <row r="21" spans="1:23">
      <c r="F21" s="18"/>
      <c r="M21" s="24"/>
    </row>
    <row r="22" spans="1:23">
      <c r="F22" s="18"/>
      <c r="M22" s="24"/>
    </row>
    <row r="23" spans="1:23">
      <c r="A23" s="10" t="s">
        <v>20</v>
      </c>
      <c r="F23" s="18"/>
      <c r="M23" s="24"/>
    </row>
    <row r="24" spans="1:23" ht="18" customHeight="1">
      <c r="A24" t="s">
        <v>16</v>
      </c>
      <c r="B24" t="s">
        <v>18</v>
      </c>
      <c r="C24" s="7" t="s">
        <v>0</v>
      </c>
      <c r="D24" s="7" t="s">
        <v>3</v>
      </c>
      <c r="E24" s="7" t="s">
        <v>2</v>
      </c>
      <c r="F24" s="15" t="s">
        <v>15</v>
      </c>
      <c r="G24" s="6" t="s">
        <v>5</v>
      </c>
      <c r="H24" s="6" t="s">
        <v>4</v>
      </c>
      <c r="I24" s="6" t="s">
        <v>34</v>
      </c>
      <c r="M24" s="24"/>
      <c r="N24" t="s">
        <v>46</v>
      </c>
    </row>
    <row r="25" spans="1:23">
      <c r="B25" t="s">
        <v>1</v>
      </c>
      <c r="C25" s="8">
        <v>2</v>
      </c>
      <c r="D25" s="8">
        <v>1</v>
      </c>
      <c r="E25" s="8">
        <v>3</v>
      </c>
      <c r="F25" s="16"/>
      <c r="M25" s="24"/>
      <c r="N25" s="52" t="s">
        <v>47</v>
      </c>
      <c r="O25" s="53" t="s">
        <v>48</v>
      </c>
      <c r="P25" s="81">
        <v>0.84</v>
      </c>
      <c r="Q25" s="81">
        <v>0.47</v>
      </c>
      <c r="R25" s="82">
        <v>1.5</v>
      </c>
      <c r="T25" s="3" t="s">
        <v>49</v>
      </c>
      <c r="U25" s="54">
        <v>2.1538461538461537</v>
      </c>
      <c r="V25" s="54">
        <v>1.1007187886285064</v>
      </c>
      <c r="W25" s="54">
        <v>4.2145671559019373</v>
      </c>
    </row>
    <row r="26" spans="1:23">
      <c r="B26" s="11" t="s">
        <v>27</v>
      </c>
      <c r="C26" s="4">
        <f>LN(C25)</f>
        <v>0.69314718055994529</v>
      </c>
      <c r="D26" s="4">
        <f t="shared" ref="D26:E26" si="7">LN(D25)</f>
        <v>0</v>
      </c>
      <c r="E26" s="4">
        <f t="shared" si="7"/>
        <v>1.0986122886681098</v>
      </c>
      <c r="F26" s="17">
        <f>-NORMSINV(2.5/100)</f>
        <v>1.9599639845400538</v>
      </c>
      <c r="G26" s="4">
        <f>(E26-D26)/(2*F26)</f>
        <v>0.28026338681063112</v>
      </c>
      <c r="H26" s="4">
        <f>G26*G26</f>
        <v>7.854756598656544E-2</v>
      </c>
      <c r="I26" s="4">
        <f>1/H26</f>
        <v>12.731139245881117</v>
      </c>
      <c r="M26" s="24"/>
      <c r="N26" s="55" t="s">
        <v>42</v>
      </c>
      <c r="O26" s="24" t="s">
        <v>52</v>
      </c>
      <c r="P26" s="67">
        <v>0.39</v>
      </c>
      <c r="Q26" s="67">
        <v>0.28000000000000003</v>
      </c>
      <c r="R26" s="83">
        <v>0.55000000000000004</v>
      </c>
      <c r="T26" s="3" t="s">
        <v>50</v>
      </c>
      <c r="U26" s="54">
        <v>2.5641025641025639</v>
      </c>
      <c r="V26" s="54">
        <v>3.5714285714285712</v>
      </c>
      <c r="W26" s="54">
        <v>1.8181818181818181</v>
      </c>
    </row>
    <row r="27" spans="1:23">
      <c r="F27" s="18"/>
      <c r="M27" s="24"/>
      <c r="N27" s="55"/>
      <c r="O27" s="28"/>
      <c r="P27" s="28"/>
      <c r="Q27" s="28"/>
      <c r="R27" s="84"/>
      <c r="T27" s="3" t="s">
        <v>51</v>
      </c>
      <c r="U27" s="54">
        <v>6.7692307692307692</v>
      </c>
      <c r="V27" s="54">
        <v>3.9648614053574001</v>
      </c>
      <c r="W27" s="54">
        <v>11.557146775719405</v>
      </c>
    </row>
    <row r="28" spans="1:23" ht="18.75">
      <c r="A28" t="s">
        <v>17</v>
      </c>
      <c r="B28" t="s">
        <v>18</v>
      </c>
      <c r="C28" s="7" t="s">
        <v>0</v>
      </c>
      <c r="D28" s="7" t="s">
        <v>3</v>
      </c>
      <c r="E28" s="7" t="s">
        <v>2</v>
      </c>
      <c r="F28" s="15" t="s">
        <v>15</v>
      </c>
      <c r="G28" s="6" t="s">
        <v>5</v>
      </c>
      <c r="H28" s="6" t="s">
        <v>4</v>
      </c>
      <c r="I28" s="6" t="s">
        <v>35</v>
      </c>
      <c r="M28" s="24"/>
      <c r="N28" s="56" t="s">
        <v>78</v>
      </c>
      <c r="O28" s="36" t="s">
        <v>79</v>
      </c>
      <c r="P28" s="85">
        <v>0.4642857142857143</v>
      </c>
      <c r="Q28" s="85">
        <v>0.23727228989568575</v>
      </c>
      <c r="R28" s="86">
        <v>0.90849725682069804</v>
      </c>
      <c r="T28" s="3" t="s">
        <v>53</v>
      </c>
      <c r="U28" s="54">
        <v>3.4871794871794872</v>
      </c>
      <c r="V28" s="54">
        <v>0.79597777341836684</v>
      </c>
      <c r="W28" s="54">
        <v>15.27733710902737</v>
      </c>
    </row>
    <row r="29" spans="1:23">
      <c r="B29" t="s">
        <v>1</v>
      </c>
      <c r="C29" s="8">
        <v>2</v>
      </c>
      <c r="D29" s="8">
        <v>1</v>
      </c>
      <c r="E29" s="8">
        <v>3</v>
      </c>
      <c r="F29" s="16"/>
      <c r="M29" s="24"/>
      <c r="N29" s="78" t="s">
        <v>80</v>
      </c>
      <c r="O29" s="79" t="s">
        <v>49</v>
      </c>
      <c r="P29" s="80">
        <f>1/P28</f>
        <v>2.1538461538461537</v>
      </c>
      <c r="Q29" s="80">
        <f t="shared" ref="Q29:R29" si="8">1/Q28</f>
        <v>4.2145671559019364</v>
      </c>
      <c r="R29" s="80">
        <f t="shared" si="8"/>
        <v>1.1007187886285066</v>
      </c>
    </row>
    <row r="30" spans="1:23">
      <c r="B30" s="11" t="s">
        <v>27</v>
      </c>
      <c r="C30" s="4">
        <f>LN(C29)</f>
        <v>0.69314718055994529</v>
      </c>
      <c r="D30" s="4">
        <f t="shared" ref="D30:E30" si="9">LN(D29)</f>
        <v>0</v>
      </c>
      <c r="E30" s="4">
        <f t="shared" si="9"/>
        <v>1.0986122886681098</v>
      </c>
      <c r="F30" s="17">
        <f>-NORMSINV(2.5/100)</f>
        <v>1.9599639845400538</v>
      </c>
      <c r="G30" s="4">
        <f>(E30-D30)/(2*F30)</f>
        <v>0.28026338681063112</v>
      </c>
      <c r="H30" s="4">
        <f>G30*G30</f>
        <v>7.854756598656544E-2</v>
      </c>
      <c r="I30" s="4">
        <f>1/H30</f>
        <v>12.731139245881117</v>
      </c>
      <c r="M30" s="24"/>
    </row>
    <row r="31" spans="1:23">
      <c r="F31" s="18"/>
      <c r="M31" s="24"/>
    </row>
    <row r="32" spans="1:23" ht="18.75">
      <c r="A32" t="s">
        <v>22</v>
      </c>
      <c r="B32" t="s">
        <v>18</v>
      </c>
      <c r="C32" s="7" t="s">
        <v>0</v>
      </c>
      <c r="D32" s="7" t="s">
        <v>3</v>
      </c>
      <c r="E32" s="7" t="s">
        <v>2</v>
      </c>
      <c r="F32" s="15" t="s">
        <v>15</v>
      </c>
      <c r="G32" s="6" t="s">
        <v>5</v>
      </c>
      <c r="H32" s="6" t="s">
        <v>23</v>
      </c>
      <c r="I32" s="6" t="s">
        <v>24</v>
      </c>
      <c r="M32" s="24"/>
    </row>
    <row r="33" spans="1:23">
      <c r="B33" t="s">
        <v>1</v>
      </c>
      <c r="C33" s="9">
        <f>EXP(C34)</f>
        <v>2</v>
      </c>
      <c r="D33" s="9">
        <f t="shared" ref="D33:E33" si="10">EXP(D34)</f>
        <v>1.3562575172361873</v>
      </c>
      <c r="E33" s="9">
        <f t="shared" si="10"/>
        <v>2.9492924088275601</v>
      </c>
      <c r="F33" s="16"/>
      <c r="M33" s="24"/>
    </row>
    <row r="34" spans="1:23">
      <c r="B34" s="11" t="s">
        <v>27</v>
      </c>
      <c r="C34" s="4">
        <f>((C26*I26)+(C30*I30))/(I26+I30)</f>
        <v>0.69314718055994529</v>
      </c>
      <c r="D34" s="4">
        <f>C34-(F34*G34)</f>
        <v>0.30472908095389861</v>
      </c>
      <c r="E34" s="4">
        <f>C34+(F34*G34)</f>
        <v>1.0815652801659921</v>
      </c>
      <c r="F34" s="17">
        <f>-NORMSINV(2.5/100)</f>
        <v>1.9599639845400538</v>
      </c>
      <c r="G34" s="4">
        <f>SQRT(H34)</f>
        <v>0.19817614133210568</v>
      </c>
      <c r="H34" s="4">
        <f>1/(I26+I30)</f>
        <v>3.927378299328272E-2</v>
      </c>
      <c r="I34" s="5">
        <f>I26+I30</f>
        <v>25.462278491762234</v>
      </c>
      <c r="M34" s="24"/>
      <c r="N34" t="s">
        <v>54</v>
      </c>
    </row>
    <row r="35" spans="1:23">
      <c r="F35" s="18"/>
      <c r="M35" s="24"/>
      <c r="N35" s="52" t="s">
        <v>47</v>
      </c>
      <c r="O35" s="53" t="s">
        <v>48</v>
      </c>
      <c r="P35" s="81">
        <v>0.96</v>
      </c>
      <c r="Q35" s="81">
        <v>0.87</v>
      </c>
      <c r="R35" s="82">
        <v>1.08</v>
      </c>
      <c r="T35" s="3" t="s">
        <v>49</v>
      </c>
      <c r="U35" s="57">
        <v>2.666666666666667</v>
      </c>
      <c r="V35" s="57">
        <v>2.3461827127385964</v>
      </c>
      <c r="W35" s="57">
        <v>3.030928099717614</v>
      </c>
    </row>
    <row r="36" spans="1:23" ht="18.75">
      <c r="B36" s="3" t="s">
        <v>25</v>
      </c>
      <c r="C36" s="7" t="s">
        <v>26</v>
      </c>
      <c r="D36" s="7" t="s">
        <v>3</v>
      </c>
      <c r="E36" s="7" t="s">
        <v>2</v>
      </c>
      <c r="F36" s="15" t="s">
        <v>15</v>
      </c>
      <c r="G36" s="6" t="s">
        <v>30</v>
      </c>
      <c r="H36" s="6" t="s">
        <v>29</v>
      </c>
      <c r="M36" s="24"/>
      <c r="N36" s="55" t="s">
        <v>42</v>
      </c>
      <c r="O36" s="24" t="s">
        <v>52</v>
      </c>
      <c r="P36" s="67">
        <v>0.36</v>
      </c>
      <c r="Q36" s="67">
        <v>0.34</v>
      </c>
      <c r="R36" s="83">
        <v>0.39</v>
      </c>
      <c r="T36" s="3" t="s">
        <v>50</v>
      </c>
      <c r="U36" s="57">
        <v>2.7777777777777777</v>
      </c>
      <c r="V36" s="57">
        <v>2.9411764705882351</v>
      </c>
      <c r="W36" s="57">
        <v>2.5641025641025639</v>
      </c>
    </row>
    <row r="37" spans="1:23">
      <c r="B37" t="s">
        <v>1</v>
      </c>
      <c r="C37" s="9">
        <f>EXP(C38)</f>
        <v>1</v>
      </c>
      <c r="D37" s="9">
        <f t="shared" ref="D37:E37" si="11">EXP(D38)</f>
        <v>0.45985861326491667</v>
      </c>
      <c r="E37" s="9">
        <f t="shared" si="11"/>
        <v>2.1745814281919671</v>
      </c>
      <c r="F37" s="18"/>
      <c r="M37" s="24"/>
      <c r="N37" s="55"/>
      <c r="O37" s="28"/>
      <c r="P37" s="28"/>
      <c r="Q37" s="28"/>
      <c r="R37" s="84"/>
      <c r="T37" s="3" t="s">
        <v>51</v>
      </c>
      <c r="U37" s="57">
        <v>5.0000000000000009</v>
      </c>
      <c r="V37" s="57">
        <v>4.3978109118896427</v>
      </c>
      <c r="W37" s="57">
        <v>5.6846464072412921</v>
      </c>
    </row>
    <row r="38" spans="1:23" ht="18">
      <c r="B38" s="12" t="s">
        <v>28</v>
      </c>
      <c r="C38" s="5">
        <f>C26-C30</f>
        <v>0</v>
      </c>
      <c r="D38" s="4">
        <f>C38-(F38*G38)</f>
        <v>-0.77683619921209335</v>
      </c>
      <c r="E38" s="4">
        <f>C38+(F38*G38)</f>
        <v>0.77683619921209335</v>
      </c>
      <c r="F38" s="17">
        <f>-NORMSINV(2.5/100)</f>
        <v>1.9599639845400538</v>
      </c>
      <c r="G38" s="4">
        <f>SQRT(H38)</f>
        <v>0.39635228266421135</v>
      </c>
      <c r="H38" s="4">
        <f>H26+H30</f>
        <v>0.15709513197313088</v>
      </c>
      <c r="M38" s="24"/>
      <c r="N38" s="56" t="s">
        <v>78</v>
      </c>
      <c r="O38" s="36" t="s">
        <v>79</v>
      </c>
      <c r="P38" s="85">
        <v>0.375</v>
      </c>
      <c r="Q38" s="85">
        <v>0.32993194397886511</v>
      </c>
      <c r="R38" s="86">
        <v>0.42622426402278951</v>
      </c>
      <c r="T38" s="3" t="s">
        <v>53</v>
      </c>
      <c r="U38" s="57">
        <v>5.5555555555555562</v>
      </c>
      <c r="V38" s="57">
        <v>4.2459297522543222</v>
      </c>
      <c r="W38" s="57">
        <v>7.2691258055970556</v>
      </c>
    </row>
    <row r="39" spans="1:23">
      <c r="C39" s="14" t="s">
        <v>33</v>
      </c>
      <c r="M39" s="24"/>
      <c r="N39" s="78" t="s">
        <v>80</v>
      </c>
      <c r="O39" s="79" t="s">
        <v>49</v>
      </c>
      <c r="P39" s="80">
        <f>1/P38</f>
        <v>2.6666666666666665</v>
      </c>
      <c r="Q39" s="80">
        <f t="shared" ref="Q39" si="12">1/Q38</f>
        <v>3.0309280997176145</v>
      </c>
      <c r="R39" s="80">
        <f t="shared" ref="R39" si="13">1/R38</f>
        <v>2.3461827127385964</v>
      </c>
    </row>
    <row r="46" spans="1:23">
      <c r="A46" s="77" t="s">
        <v>76</v>
      </c>
    </row>
    <row r="47" spans="1:23">
      <c r="A47" s="76" t="s">
        <v>77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/>
  </sheetViews>
  <sheetFormatPr baseColWidth="10" defaultRowHeight="15"/>
  <cols>
    <col min="2" max="2" width="13.7109375" customWidth="1"/>
    <col min="4" max="4" width="14.42578125" customWidth="1"/>
    <col min="5" max="5" width="13" customWidth="1"/>
    <col min="8" max="8" width="18.28515625" customWidth="1"/>
    <col min="9" max="9" width="13.140625" customWidth="1"/>
    <col min="12" max="13" width="12.85546875" customWidth="1"/>
  </cols>
  <sheetData>
    <row r="1" spans="1:19" ht="18">
      <c r="C1" s="3" t="s">
        <v>10</v>
      </c>
      <c r="D1" t="s">
        <v>4</v>
      </c>
      <c r="E1" s="3" t="s">
        <v>7</v>
      </c>
      <c r="F1" t="s">
        <v>6</v>
      </c>
      <c r="G1" s="3" t="s">
        <v>8</v>
      </c>
      <c r="H1" s="2" t="s">
        <v>13</v>
      </c>
      <c r="N1" s="1"/>
    </row>
    <row r="2" spans="1:19" ht="18.75">
      <c r="G2" s="3" t="s">
        <v>8</v>
      </c>
      <c r="H2" t="s">
        <v>12</v>
      </c>
      <c r="I2" s="94" t="s">
        <v>89</v>
      </c>
      <c r="J2" s="95" t="s">
        <v>90</v>
      </c>
      <c r="K2" s="95"/>
      <c r="L2" s="95" t="s">
        <v>91</v>
      </c>
      <c r="M2" s="95" t="s">
        <v>92</v>
      </c>
    </row>
    <row r="3" spans="1:19" ht="18">
      <c r="B3" s="15" t="s">
        <v>55</v>
      </c>
      <c r="C3" s="15"/>
      <c r="D3" s="58"/>
    </row>
    <row r="4" spans="1:19">
      <c r="B4" t="s">
        <v>75</v>
      </c>
      <c r="M4" s="13" t="s">
        <v>31</v>
      </c>
      <c r="N4" s="13"/>
      <c r="O4" s="13"/>
      <c r="P4" s="13"/>
    </row>
    <row r="5" spans="1:19">
      <c r="M5" s="13" t="s">
        <v>32</v>
      </c>
      <c r="N5" s="13"/>
      <c r="O5" s="13"/>
      <c r="P5" s="13"/>
    </row>
    <row r="6" spans="1:19" ht="21">
      <c r="A6" s="93" t="s">
        <v>85</v>
      </c>
    </row>
    <row r="7" spans="1:19">
      <c r="A7" s="77" t="s">
        <v>86</v>
      </c>
    </row>
    <row r="8" spans="1:19">
      <c r="A8" s="76" t="s">
        <v>87</v>
      </c>
    </row>
    <row r="9" spans="1:19" ht="15.75" thickBot="1">
      <c r="A9" s="10" t="s">
        <v>21</v>
      </c>
    </row>
    <row r="10" spans="1:19" ht="18.75" thickTop="1">
      <c r="A10" t="s">
        <v>16</v>
      </c>
      <c r="B10" t="s">
        <v>18</v>
      </c>
      <c r="C10" s="7" t="s">
        <v>82</v>
      </c>
      <c r="D10" s="7" t="s">
        <v>3</v>
      </c>
      <c r="E10" s="7" t="s">
        <v>2</v>
      </c>
      <c r="F10" s="40" t="s">
        <v>15</v>
      </c>
      <c r="G10" s="6" t="s">
        <v>5</v>
      </c>
      <c r="H10" s="6" t="s">
        <v>4</v>
      </c>
      <c r="M10" s="19" t="s">
        <v>36</v>
      </c>
      <c r="N10" s="20"/>
      <c r="O10" s="20"/>
      <c r="P10" s="21"/>
      <c r="Q10" s="22"/>
      <c r="R10" s="7"/>
      <c r="S10" s="7" t="s">
        <v>95</v>
      </c>
    </row>
    <row r="11" spans="1:19">
      <c r="B11" t="s">
        <v>1</v>
      </c>
      <c r="C11" s="48">
        <f>J11</f>
        <v>3</v>
      </c>
      <c r="D11" s="48">
        <f t="shared" ref="D11:E11" si="0">K11</f>
        <v>1</v>
      </c>
      <c r="E11" s="48">
        <f t="shared" si="0"/>
        <v>5</v>
      </c>
      <c r="F11" s="41"/>
      <c r="G11" s="6"/>
      <c r="I11" s="35" t="s">
        <v>43</v>
      </c>
      <c r="J11" s="89">
        <v>3</v>
      </c>
      <c r="K11" s="89">
        <v>1</v>
      </c>
      <c r="L11" s="44">
        <v>5</v>
      </c>
      <c r="M11" s="23" t="s">
        <v>37</v>
      </c>
      <c r="N11" s="24"/>
      <c r="O11" s="25" t="s">
        <v>38</v>
      </c>
      <c r="P11" s="24"/>
      <c r="Q11" s="26" t="s">
        <v>39</v>
      </c>
      <c r="R11" s="98" t="s">
        <v>94</v>
      </c>
      <c r="S11" s="7"/>
    </row>
    <row r="12" spans="1:19">
      <c r="B12" s="11" t="s">
        <v>83</v>
      </c>
      <c r="C12" s="4">
        <f>C11</f>
        <v>3</v>
      </c>
      <c r="D12" s="4">
        <f t="shared" ref="D12:E12" si="1">D11</f>
        <v>1</v>
      </c>
      <c r="E12" s="4">
        <f t="shared" si="1"/>
        <v>5</v>
      </c>
      <c r="F12" s="17">
        <f>-NORMSINV(2.5/100)</f>
        <v>1.9599639845400538</v>
      </c>
      <c r="G12" s="38">
        <f>(E12-D12)/(2*F12)</f>
        <v>1.0204269138493081</v>
      </c>
      <c r="H12" s="74">
        <f>G12^2</f>
        <v>1.0412710865080232</v>
      </c>
      <c r="I12" s="4"/>
      <c r="J12" s="90"/>
      <c r="K12" s="90"/>
      <c r="L12" s="91"/>
      <c r="M12" s="27"/>
      <c r="N12" s="28" t="s">
        <v>40</v>
      </c>
      <c r="O12" s="24"/>
      <c r="P12" s="29" t="s">
        <v>41</v>
      </c>
      <c r="Q12" s="30"/>
      <c r="R12" s="7"/>
      <c r="S12" s="7" t="s">
        <v>96</v>
      </c>
    </row>
    <row r="13" spans="1:19">
      <c r="F13" s="42"/>
      <c r="G13" s="6"/>
      <c r="H13" s="6"/>
      <c r="J13" s="90"/>
      <c r="K13" s="90"/>
      <c r="L13" s="91"/>
      <c r="M13" s="27"/>
      <c r="N13" s="24"/>
      <c r="O13" s="24" t="s">
        <v>42</v>
      </c>
      <c r="P13" s="24"/>
      <c r="Q13" s="30"/>
      <c r="R13" s="7"/>
      <c r="S13" s="7"/>
    </row>
    <row r="14" spans="1:19" ht="18.75" thickBot="1">
      <c r="A14" t="s">
        <v>16</v>
      </c>
      <c r="B14" t="s">
        <v>19</v>
      </c>
      <c r="C14" s="7" t="s">
        <v>82</v>
      </c>
      <c r="D14" s="7" t="s">
        <v>3</v>
      </c>
      <c r="E14" s="7" t="s">
        <v>2</v>
      </c>
      <c r="F14" s="40" t="s">
        <v>15</v>
      </c>
      <c r="G14" s="6" t="s">
        <v>5</v>
      </c>
      <c r="H14" s="6" t="s">
        <v>4</v>
      </c>
      <c r="J14" s="90"/>
      <c r="K14" s="90"/>
      <c r="L14" s="92"/>
      <c r="M14" s="31"/>
      <c r="N14" s="32"/>
      <c r="O14" s="32"/>
      <c r="P14" s="33"/>
      <c r="Q14" s="34"/>
    </row>
    <row r="15" spans="1:19" ht="15.75" thickTop="1">
      <c r="B15" t="s">
        <v>1</v>
      </c>
      <c r="C15" s="48">
        <f>J15</f>
        <v>2</v>
      </c>
      <c r="D15" s="48">
        <f t="shared" ref="D15:E15" si="2">K15</f>
        <v>1</v>
      </c>
      <c r="E15" s="48">
        <f t="shared" si="2"/>
        <v>3</v>
      </c>
      <c r="F15" s="41"/>
      <c r="G15" s="6"/>
      <c r="H15" s="6"/>
      <c r="I15" s="35" t="s">
        <v>44</v>
      </c>
      <c r="J15" s="89">
        <v>2</v>
      </c>
      <c r="K15" s="89">
        <v>1</v>
      </c>
      <c r="L15" s="44">
        <v>3</v>
      </c>
    </row>
    <row r="16" spans="1:19">
      <c r="B16" s="11" t="s">
        <v>83</v>
      </c>
      <c r="C16" s="4">
        <f>C15</f>
        <v>2</v>
      </c>
      <c r="D16" s="4">
        <f t="shared" ref="D16" si="3">D15</f>
        <v>1</v>
      </c>
      <c r="E16" s="4">
        <f t="shared" ref="E16" si="4">E15</f>
        <v>3</v>
      </c>
      <c r="F16" s="17">
        <f>-NORMSINV(2.5/100)</f>
        <v>1.9599639845400538</v>
      </c>
      <c r="G16" s="38">
        <f>(E16-D16)/(2*F16)</f>
        <v>0.51021345692465403</v>
      </c>
      <c r="H16" s="74">
        <f>G16^2</f>
        <v>0.26031777162700581</v>
      </c>
    </row>
    <row r="17" spans="1:18">
      <c r="F17" s="42"/>
      <c r="G17" s="6"/>
      <c r="H17" s="6"/>
    </row>
    <row r="18" spans="1:18" ht="18">
      <c r="A18" t="s">
        <v>17</v>
      </c>
      <c r="B18" t="s">
        <v>93</v>
      </c>
      <c r="C18" s="7" t="s">
        <v>82</v>
      </c>
      <c r="D18" s="7" t="s">
        <v>3</v>
      </c>
      <c r="E18" s="7" t="s">
        <v>2</v>
      </c>
      <c r="F18" s="40" t="s">
        <v>15</v>
      </c>
      <c r="G18" s="6" t="s">
        <v>5</v>
      </c>
      <c r="H18" s="6" t="s">
        <v>4</v>
      </c>
      <c r="I18" s="36"/>
      <c r="J18" s="36"/>
      <c r="K18" s="36"/>
      <c r="L18" s="36"/>
    </row>
    <row r="19" spans="1:18">
      <c r="B19" t="s">
        <v>1</v>
      </c>
      <c r="C19" s="9">
        <f>C20</f>
        <v>-1</v>
      </c>
      <c r="D19" s="9">
        <f t="shared" ref="D19:E19" si="5">D20</f>
        <v>-3.2360679774997898</v>
      </c>
      <c r="E19" s="9">
        <f t="shared" si="5"/>
        <v>1.2360679774997898</v>
      </c>
      <c r="F19" s="41"/>
      <c r="G19" s="6"/>
      <c r="H19" s="6"/>
      <c r="I19" s="37" t="s">
        <v>81</v>
      </c>
      <c r="J19" s="46">
        <f>C19</f>
        <v>-1</v>
      </c>
      <c r="K19" s="46">
        <f t="shared" ref="K19:L19" si="6">D19</f>
        <v>-3.2360679774997898</v>
      </c>
      <c r="L19" s="47">
        <f t="shared" si="6"/>
        <v>1.2360679774997898</v>
      </c>
    </row>
    <row r="20" spans="1:18">
      <c r="B20" s="11" t="s">
        <v>83</v>
      </c>
      <c r="C20" s="4">
        <f>C16-C12</f>
        <v>-1</v>
      </c>
      <c r="D20" s="4">
        <f>C20-(F20*G20)</f>
        <v>-3.2360679774997898</v>
      </c>
      <c r="E20" s="4">
        <f>C20+(F20*G20)</f>
        <v>1.2360679774997898</v>
      </c>
      <c r="F20" s="17">
        <f>-NORMSINV(2.5/100)</f>
        <v>1.9599639845400538</v>
      </c>
      <c r="G20" s="38">
        <f>SQRT(H20)</f>
        <v>1.1408719727186871</v>
      </c>
      <c r="H20" s="74">
        <f>H16+H12</f>
        <v>1.301588858135029</v>
      </c>
      <c r="I20" s="87" t="s">
        <v>45</v>
      </c>
      <c r="J20" s="97">
        <f>0-J19</f>
        <v>1</v>
      </c>
      <c r="K20" s="97">
        <f t="shared" ref="K20:L20" si="7">0-K19</f>
        <v>3.2360679774997898</v>
      </c>
      <c r="L20" s="97">
        <f t="shared" si="7"/>
        <v>-1.2360679774997898</v>
      </c>
    </row>
    <row r="21" spans="1:18">
      <c r="F21" s="42"/>
      <c r="G21" s="6"/>
    </row>
    <row r="22" spans="1:18">
      <c r="F22" s="42"/>
      <c r="G22" s="6"/>
    </row>
    <row r="23" spans="1:18">
      <c r="A23" s="10" t="s">
        <v>20</v>
      </c>
      <c r="F23" s="42"/>
      <c r="G23" s="6"/>
      <c r="Q23" s="7"/>
      <c r="R23" s="7" t="s">
        <v>95</v>
      </c>
    </row>
    <row r="24" spans="1:18" ht="18.75">
      <c r="A24" t="s">
        <v>16</v>
      </c>
      <c r="B24" t="s">
        <v>18</v>
      </c>
      <c r="C24" s="7" t="s">
        <v>82</v>
      </c>
      <c r="D24" s="7" t="s">
        <v>3</v>
      </c>
      <c r="E24" s="7" t="s">
        <v>2</v>
      </c>
      <c r="F24" s="40" t="s">
        <v>15</v>
      </c>
      <c r="G24" s="6" t="s">
        <v>5</v>
      </c>
      <c r="H24" s="7" t="s">
        <v>4</v>
      </c>
      <c r="I24" s="6" t="s">
        <v>34</v>
      </c>
      <c r="K24" s="98" t="s">
        <v>94</v>
      </c>
      <c r="L24" s="7" t="s">
        <v>95</v>
      </c>
      <c r="P24" s="99" t="s">
        <v>97</v>
      </c>
      <c r="Q24" s="98" t="s">
        <v>94</v>
      </c>
      <c r="R24" s="7"/>
    </row>
    <row r="25" spans="1:18">
      <c r="B25" t="s">
        <v>1</v>
      </c>
      <c r="C25" s="8">
        <v>2</v>
      </c>
      <c r="D25" s="8">
        <v>1</v>
      </c>
      <c r="E25" s="8">
        <v>3</v>
      </c>
      <c r="F25" s="41"/>
      <c r="G25" s="6"/>
      <c r="H25" s="39"/>
      <c r="Q25" s="7"/>
      <c r="R25" s="7" t="s">
        <v>96</v>
      </c>
    </row>
    <row r="26" spans="1:18">
      <c r="B26" s="11" t="s">
        <v>83</v>
      </c>
      <c r="C26" s="4">
        <f>C25</f>
        <v>2</v>
      </c>
      <c r="D26" s="4">
        <f t="shared" ref="D26:E26" si="8">D25</f>
        <v>1</v>
      </c>
      <c r="E26" s="4">
        <f t="shared" si="8"/>
        <v>3</v>
      </c>
      <c r="F26" s="17">
        <f>-NORMSINV(2.5/100)</f>
        <v>1.9599639845400538</v>
      </c>
      <c r="G26" s="38">
        <f>(E26-D26)/(2*F26)</f>
        <v>0.51021345692465403</v>
      </c>
      <c r="H26" s="74">
        <f>G26^2</f>
        <v>0.26031777162700581</v>
      </c>
      <c r="I26" s="4">
        <f>1/H26</f>
        <v>3.841458820694124</v>
      </c>
    </row>
    <row r="27" spans="1:18">
      <c r="F27" s="42"/>
      <c r="G27" s="6"/>
      <c r="H27" s="39"/>
    </row>
    <row r="28" spans="1:18" ht="18.75">
      <c r="A28" t="s">
        <v>17</v>
      </c>
      <c r="B28" t="s">
        <v>18</v>
      </c>
      <c r="C28" s="7" t="s">
        <v>82</v>
      </c>
      <c r="D28" s="7" t="s">
        <v>3</v>
      </c>
      <c r="E28" s="7" t="s">
        <v>2</v>
      </c>
      <c r="F28" s="40" t="s">
        <v>15</v>
      </c>
      <c r="G28" s="6" t="s">
        <v>5</v>
      </c>
      <c r="H28" s="7" t="s">
        <v>4</v>
      </c>
      <c r="I28" s="6" t="s">
        <v>35</v>
      </c>
    </row>
    <row r="29" spans="1:18">
      <c r="B29" t="s">
        <v>1</v>
      </c>
      <c r="C29" s="8">
        <v>2</v>
      </c>
      <c r="D29" s="8">
        <v>1</v>
      </c>
      <c r="E29" s="8">
        <v>3</v>
      </c>
      <c r="F29" s="41"/>
      <c r="G29" s="6"/>
      <c r="H29" s="39"/>
    </row>
    <row r="30" spans="1:18">
      <c r="B30" s="11" t="s">
        <v>83</v>
      </c>
      <c r="C30" s="4">
        <f>C29</f>
        <v>2</v>
      </c>
      <c r="D30" s="4">
        <f t="shared" ref="D30:E30" si="9">D29</f>
        <v>1</v>
      </c>
      <c r="E30" s="4">
        <f t="shared" si="9"/>
        <v>3</v>
      </c>
      <c r="F30" s="17">
        <f>-NORMSINV(2.5/100)</f>
        <v>1.9599639845400538</v>
      </c>
      <c r="G30" s="38">
        <f>(E30-D30)/(2*F30)</f>
        <v>0.51021345692465403</v>
      </c>
      <c r="H30" s="74">
        <f>G30^2</f>
        <v>0.26031777162700581</v>
      </c>
      <c r="I30" s="4">
        <f>1/H30</f>
        <v>3.841458820694124</v>
      </c>
    </row>
    <row r="31" spans="1:18">
      <c r="F31" s="42"/>
      <c r="G31" s="6"/>
      <c r="H31" s="39"/>
    </row>
    <row r="32" spans="1:18" ht="18">
      <c r="A32" t="s">
        <v>22</v>
      </c>
      <c r="B32" t="s">
        <v>18</v>
      </c>
      <c r="C32" s="7" t="s">
        <v>82</v>
      </c>
      <c r="D32" s="7" t="s">
        <v>3</v>
      </c>
      <c r="E32" s="7" t="s">
        <v>2</v>
      </c>
      <c r="F32" s="40" t="s">
        <v>15</v>
      </c>
      <c r="G32" s="6" t="s">
        <v>5</v>
      </c>
      <c r="H32" s="7" t="s">
        <v>23</v>
      </c>
      <c r="I32" s="6" t="s">
        <v>24</v>
      </c>
    </row>
    <row r="33" spans="2:9">
      <c r="B33" t="s">
        <v>1</v>
      </c>
      <c r="C33" s="9">
        <f>C34</f>
        <v>2</v>
      </c>
      <c r="D33" s="9">
        <f t="shared" ref="D33:E33" si="10">D34</f>
        <v>1.2928932188134525</v>
      </c>
      <c r="E33" s="9">
        <f t="shared" si="10"/>
        <v>2.7071067811865475</v>
      </c>
      <c r="F33" s="41"/>
      <c r="G33" s="6"/>
      <c r="H33" s="39"/>
    </row>
    <row r="34" spans="2:9">
      <c r="B34" s="11" t="s">
        <v>83</v>
      </c>
      <c r="C34" s="4">
        <f>((C26*I26)+(C30*I30))/(I26+I30)</f>
        <v>2</v>
      </c>
      <c r="D34" s="4">
        <f>C34-(F34*G34)</f>
        <v>1.2928932188134525</v>
      </c>
      <c r="E34" s="4">
        <f>C34+(F34*G34)</f>
        <v>2.7071067811865475</v>
      </c>
      <c r="F34" s="17">
        <f>-NORMSINV(2.5/100)</f>
        <v>1.9599639845400538</v>
      </c>
      <c r="G34" s="38">
        <f>SQRT(H34)</f>
        <v>0.36077539524405333</v>
      </c>
      <c r="H34" s="75">
        <f>1/(I26+I30)</f>
        <v>0.13015888581350291</v>
      </c>
      <c r="I34" s="5">
        <f>I26+I30</f>
        <v>7.6829176413882481</v>
      </c>
    </row>
    <row r="35" spans="2:9">
      <c r="F35" s="42"/>
      <c r="G35" s="6"/>
      <c r="H35" s="39"/>
    </row>
    <row r="36" spans="2:9" ht="18">
      <c r="B36" s="3" t="s">
        <v>25</v>
      </c>
      <c r="C36" s="7" t="s">
        <v>26</v>
      </c>
      <c r="D36" s="7" t="s">
        <v>3</v>
      </c>
      <c r="E36" s="7" t="s">
        <v>2</v>
      </c>
      <c r="F36" s="40" t="s">
        <v>15</v>
      </c>
      <c r="G36" s="6" t="s">
        <v>30</v>
      </c>
      <c r="H36" s="7" t="s">
        <v>29</v>
      </c>
    </row>
    <row r="37" spans="2:9">
      <c r="B37" t="s">
        <v>1</v>
      </c>
      <c r="C37" s="9">
        <f>EXP(C38)</f>
        <v>1</v>
      </c>
      <c r="D37" s="9">
        <f t="shared" ref="D37:E37" si="11">EXP(D38)</f>
        <v>0.24311673443421419</v>
      </c>
      <c r="E37" s="9">
        <f t="shared" si="11"/>
        <v>4.1132503787829275</v>
      </c>
      <c r="F37" s="42"/>
      <c r="G37" s="6"/>
      <c r="H37" s="39"/>
    </row>
    <row r="38" spans="2:9" ht="18">
      <c r="B38" s="12" t="s">
        <v>84</v>
      </c>
      <c r="C38" s="5">
        <f>C26-C30</f>
        <v>0</v>
      </c>
      <c r="D38" s="4">
        <f>C38-(F38*G38)</f>
        <v>-1.4142135623730951</v>
      </c>
      <c r="E38" s="4">
        <f>C38+(F38*G38)</f>
        <v>1.4142135623730951</v>
      </c>
      <c r="F38" s="17">
        <f>-NORMSINV(2.5/100)</f>
        <v>1.9599639845400538</v>
      </c>
      <c r="G38" s="38">
        <f>SQRT(H38)</f>
        <v>0.72155079048810666</v>
      </c>
      <c r="H38" s="75">
        <f>H26+H30</f>
        <v>0.52063554325401162</v>
      </c>
    </row>
    <row r="39" spans="2:9">
      <c r="C39" s="14" t="s">
        <v>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Relativos, Indir y Mixt</vt:lpstr>
      <vt:lpstr>RR Ej 1</vt:lpstr>
      <vt:lpstr>RR Ej 2</vt:lpstr>
      <vt:lpstr>Absolutos, Indir y Mix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2016-12-20T10:04:59Z</dcterms:created>
  <dcterms:modified xsi:type="dcterms:W3CDTF">2020-07-16T05:27:18Z</dcterms:modified>
</cp:coreProperties>
</file>