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50-Mód 5, MA\01-Eval GRADE MA 5ECA, Gluc [Int vs Usu]\"/>
    </mc:Choice>
  </mc:AlternateContent>
  <xr:revisionPtr revIDLastSave="0" documentId="13_ncr:1_{41432472-6C3E-4438-9FAC-BFD07D7646BB}" xr6:coauthVersionLast="47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t-nnt 1 a 6, desde MA" sheetId="9" r:id="rId1"/>
    <sheet name="Gr3 IAM-nf, 3x3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5" l="1"/>
  <c r="D6" i="15"/>
  <c r="C5" i="15"/>
  <c r="F2" i="15" s="1"/>
  <c r="N2" i="15" s="1"/>
  <c r="B1" i="15"/>
  <c r="D22" i="15" l="1"/>
  <c r="E7" i="15"/>
  <c r="I9" i="15"/>
  <c r="D7" i="15"/>
  <c r="D8" i="15"/>
  <c r="E8" i="15"/>
  <c r="D9" i="15"/>
  <c r="E10" i="15"/>
  <c r="E22" i="15" l="1"/>
  <c r="E23" i="15" s="1"/>
  <c r="C6" i="15"/>
  <c r="F8" i="15"/>
  <c r="D11" i="15"/>
  <c r="E6" i="15"/>
  <c r="F9" i="15"/>
  <c r="E11" i="15"/>
  <c r="C23" i="15" l="1"/>
  <c r="D23" i="15"/>
  <c r="V37" i="9" l="1"/>
  <c r="P5" i="9" l="1"/>
  <c r="Q20" i="9"/>
  <c r="E20" i="9"/>
  <c r="E19" i="9"/>
  <c r="D19" i="9"/>
  <c r="D22" i="9" s="1"/>
  <c r="D37" i="9" s="1"/>
  <c r="E18" i="9"/>
  <c r="F12" i="9"/>
  <c r="E14" i="9" s="1"/>
  <c r="E12" i="9"/>
  <c r="F14" i="9" s="1"/>
  <c r="D12" i="9"/>
  <c r="D14" i="9" s="1"/>
  <c r="E22" i="9" l="1"/>
  <c r="E37" i="9" s="1"/>
  <c r="F19" i="9"/>
  <c r="F15" i="9"/>
  <c r="F28" i="9" s="1"/>
  <c r="L20" i="9"/>
  <c r="E15" i="9"/>
  <c r="E32" i="9" s="1"/>
  <c r="F20" i="9"/>
  <c r="F18" i="9"/>
  <c r="D15" i="9"/>
  <c r="C19" i="9"/>
  <c r="L37" i="9" l="1"/>
  <c r="P37" i="9" s="1"/>
  <c r="C22" i="9"/>
  <c r="C37" i="9" s="1"/>
  <c r="K20" i="9"/>
  <c r="O20" i="9" s="1"/>
  <c r="G19" i="9"/>
  <c r="E33" i="9"/>
  <c r="E27" i="9"/>
  <c r="E34" i="9"/>
  <c r="E26" i="9"/>
  <c r="E31" i="9"/>
  <c r="E25" i="9"/>
  <c r="G18" i="9"/>
  <c r="D26" i="9"/>
  <c r="S3" i="9" s="1"/>
  <c r="D31" i="9"/>
  <c r="D25" i="9"/>
  <c r="P3" i="9" s="1"/>
  <c r="D33" i="9"/>
  <c r="D27" i="9"/>
  <c r="R3" i="9" s="1"/>
  <c r="D34" i="9"/>
  <c r="D28" i="9"/>
  <c r="Q3" i="9" s="1"/>
  <c r="D32" i="9"/>
  <c r="G20" i="9"/>
  <c r="F34" i="9"/>
  <c r="F31" i="9"/>
  <c r="F25" i="9"/>
  <c r="F33" i="9"/>
  <c r="F27" i="9"/>
  <c r="F26" i="9"/>
  <c r="P20" i="9"/>
  <c r="F32" i="9"/>
  <c r="E28" i="9"/>
  <c r="K37" i="9"/>
  <c r="O37" i="9" s="1"/>
  <c r="F22" i="9"/>
  <c r="F37" i="9" s="1"/>
  <c r="T37" i="9" l="1"/>
  <c r="P6" i="9"/>
  <c r="S6" i="9" s="1"/>
  <c r="P7" i="9"/>
  <c r="S7" i="9" s="1"/>
  <c r="M20" i="9"/>
  <c r="S37" i="9"/>
  <c r="G22" i="9"/>
  <c r="G37" i="9" s="1"/>
  <c r="P8" i="9" l="1"/>
  <c r="S8" i="9" s="1"/>
  <c r="R37" i="9"/>
  <c r="U37" i="9" s="1"/>
  <c r="P9" i="9" l="1"/>
  <c r="S9" i="9" s="1"/>
  <c r="Q6" i="9" l="1"/>
  <c r="Q7" i="9"/>
  <c r="Q8" i="9"/>
</calcChain>
</file>

<file path=xl/sharedStrings.xml><?xml version="1.0" encoding="utf-8"?>
<sst xmlns="http://schemas.openxmlformats.org/spreadsheetml/2006/main" count="187" uniqueCount="137">
  <si>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</si>
  <si>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</si>
  <si>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</si>
  <si>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</si>
  <si>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</si>
  <si>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</si>
  <si>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</si>
  <si>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</si>
  <si>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</si>
  <si>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</si>
  <si>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</si>
  <si>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</si>
  <si>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</si>
  <si>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Límite inferior del IC</t>
  </si>
  <si>
    <t>Límite superior del IC</t>
  </si>
  <si>
    <t>(</t>
  </si>
  <si>
    <t>-</t>
  </si>
  <si>
    <t>)</t>
  </si>
  <si>
    <t>%</t>
  </si>
  <si>
    <t>RAR</t>
  </si>
  <si>
    <t>a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</si>
  <si>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</si>
  <si>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</si>
  <si>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</si>
  <si>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</si>
  <si>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</si>
  <si>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</si>
  <si>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</si>
  <si>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</si>
  <si>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</si>
  <si>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</si>
  <si>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</si>
  <si>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RAR (IC 95%)</t>
  </si>
  <si>
    <t>NNT (IC 95%)</t>
  </si>
  <si>
    <t>Hoja información al usuario que no se maneja con los IC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</si>
  <si>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</si>
  <si>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</si>
  <si>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</si>
  <si>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</si>
  <si>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</si>
  <si>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Nº de personas con evento por cada 100 tratadas con</t>
  </si>
  <si>
    <t>% Interv (Fact Box)</t>
  </si>
  <si>
    <t>Cálculo de RAR y NNT a partir del RR de un metaanálisis y el % RA en el grupo control</t>
  </si>
  <si>
    <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RA</t>
    </r>
    <r>
      <rPr>
        <sz val="9"/>
        <rFont val="Calibri"/>
        <family val="2"/>
      </rPr>
      <t xml:space="preserve">: Riesgo Absoluto; </t>
    </r>
    <r>
      <rPr>
        <b/>
        <sz val="9"/>
        <rFont val="Calibri"/>
        <family val="2"/>
      </rPr>
      <t>RR</t>
    </r>
    <r>
      <rPr>
        <sz val="9"/>
        <rFont val="Calibri"/>
        <family val="2"/>
      </rPr>
      <t xml:space="preserve">: Riesgo Relativo; </t>
    </r>
    <r>
      <rPr>
        <b/>
        <sz val="9"/>
        <rFont val="Calibri"/>
        <family val="2"/>
      </rPr>
      <t>RAR</t>
    </r>
    <r>
      <rPr>
        <sz val="9"/>
        <rFont val="Calibri"/>
        <family val="2"/>
      </rPr>
      <t xml:space="preserve">: Reducción Absoluta del Riesgo; </t>
    </r>
    <r>
      <rPr>
        <b/>
        <sz val="9"/>
        <rFont val="Calibri"/>
        <family val="2"/>
      </rPr>
      <t>NNT</t>
    </r>
    <r>
      <rPr>
        <sz val="9"/>
        <rFont val="Calibri"/>
        <family val="2"/>
      </rPr>
      <t xml:space="preserve">: Número Necesario a Tratar para evitar un evento; </t>
    </r>
    <r>
      <rPr>
        <b/>
        <sz val="9"/>
        <rFont val="Calibri"/>
        <family val="2"/>
      </rPr>
      <t>IC 95%</t>
    </r>
    <r>
      <rPr>
        <sz val="9"/>
        <rFont val="Calibri"/>
        <family val="2"/>
      </rPr>
      <t>: intervalo de confianza al 95%</t>
    </r>
  </si>
  <si>
    <t>% RA control =</t>
  </si>
  <si>
    <t>RR (IC 95%) obtenido en el metaanálisis</t>
  </si>
  <si>
    <t>Estimación puntual</t>
  </si>
  <si>
    <t>% RA interv</t>
  </si>
  <si>
    <t>% RA control</t>
  </si>
  <si>
    <t>RAR (IC95%)</t>
  </si>
  <si>
    <t>Aplíquese únicamente cuando el NNT y sus intervalos de confianza son POSITIVOS</t>
  </si>
  <si>
    <t xml:space="preserve">NNT = </t>
  </si>
  <si>
    <t>Permanecerán sanos sin tomar el fármaco</t>
  </si>
  <si>
    <t>Permanecerán sanos por tomar el fármaco</t>
  </si>
  <si>
    <t>Enfermarán incluso tomando el fármaco</t>
  </si>
  <si>
    <t>Aplíquese únicamente cuando el NNT y sus intervalos de confianza son NEGATIVOS</t>
  </si>
  <si>
    <t xml:space="preserve">NND = </t>
  </si>
  <si>
    <t>Enfermarán por tomar el fármaco</t>
  </si>
  <si>
    <t>Enfermarán incluso sin tomar el fármaco</t>
  </si>
  <si>
    <t>Cálculos desde el RR (por efectos aleatorios) obtenido en el metaanálisis referido</t>
  </si>
  <si>
    <t>% Eventos ajustados</t>
  </si>
  <si>
    <t>% Eventos crudos</t>
  </si>
  <si>
    <t>Los 3 destinos del NNT (3dNNT)</t>
  </si>
  <si>
    <t>Los 3 tiempos biográficos (3tB)</t>
  </si>
  <si>
    <t>meses</t>
  </si>
  <si>
    <t>LI IC 95%</t>
  </si>
  <si>
    <t>LS IC 95%</t>
  </si>
  <si>
    <t>Mortalidad todas causas</t>
  </si>
  <si>
    <t>Los 3 destinos NNT</t>
  </si>
  <si>
    <t>[Dabi, Riva, Apix, Edox]</t>
  </si>
  <si>
    <t>[Warfarina TRT 64, 55, 62, 65%]</t>
  </si>
  <si>
    <r>
      <t>I</t>
    </r>
    <r>
      <rPr>
        <b/>
        <i/>
        <vertAlign val="superscript"/>
        <sz val="11"/>
        <color rgb="FF669900"/>
        <rFont val="Calibri"/>
        <family val="2"/>
      </rPr>
      <t xml:space="preserve">2 </t>
    </r>
    <r>
      <rPr>
        <b/>
        <sz val="11"/>
        <color rgb="FF669900"/>
        <rFont val="Calibri"/>
        <family val="2"/>
      </rPr>
      <t>= 0%</t>
    </r>
  </si>
  <si>
    <t>Índice de Heterogeneidad</t>
  </si>
  <si>
    <t>Estmación de la validez evidencia GRADE</t>
  </si>
  <si>
    <t>Nº de ECAs combinados</t>
  </si>
  <si>
    <r>
      <rPr>
        <b/>
        <sz val="10"/>
        <rFont val="Calibri"/>
        <family val="2"/>
      </rPr>
      <t>Índice de Heterogeneidad</t>
    </r>
    <r>
      <rPr>
        <b/>
        <i/>
        <sz val="10"/>
        <rFont val="Calibri"/>
        <family val="2"/>
      </rPr>
      <t xml:space="preserve"> I</t>
    </r>
    <r>
      <rPr>
        <b/>
        <i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</t>
    </r>
    <r>
      <rPr>
        <sz val="10"/>
        <color rgb="FF669900"/>
        <rFont val="Calibri"/>
        <family val="2"/>
      </rPr>
      <t>0%-25%: baja</t>
    </r>
    <r>
      <rPr>
        <sz val="1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rFont val="Calibri"/>
        <family val="2"/>
      </rPr>
      <t xml:space="preserve">; </t>
    </r>
    <r>
      <rPr>
        <sz val="10"/>
        <color rgb="FFFF3399"/>
        <rFont val="Calibri"/>
        <family val="2"/>
      </rPr>
      <t>50%-75%: alta</t>
    </r>
    <r>
      <rPr>
        <sz val="10"/>
        <rFont val="Calibri"/>
        <family val="2"/>
      </rPr>
      <t xml:space="preserve">; y </t>
    </r>
    <r>
      <rPr>
        <sz val="10"/>
        <color rgb="FFFF0000"/>
        <rFont val="Calibri"/>
        <family val="2"/>
      </rPr>
      <t xml:space="preserve">75%-100%: muy alta </t>
    </r>
  </si>
  <si>
    <t>Moderada</t>
  </si>
  <si>
    <t>8,88%</t>
  </si>
  <si>
    <t>8,79%</t>
  </si>
  <si>
    <t>1,01 (0,89-1,13)</t>
  </si>
  <si>
    <t>-0,09% (-1,14% a 0,97%)</t>
  </si>
  <si>
    <t>-1138 (103 a -88)</t>
  </si>
  <si>
    <t>5 ECA</t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</si>
  <si>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63%</t>
    </r>
  </si>
  <si>
    <t>2,24%</t>
  </si>
  <si>
    <t>2,54%</t>
  </si>
  <si>
    <t>0,88 (0,77-1,01)</t>
  </si>
  <si>
    <t>0,31% (-0,03% a 0,59%)</t>
  </si>
  <si>
    <t>327 (171 a -3929)</t>
  </si>
  <si>
    <t>IAM no fatal</t>
  </si>
  <si>
    <t>4,22%</t>
  </si>
  <si>
    <t>5,02%</t>
  </si>
  <si>
    <t>0,84 (0,76-0,93)</t>
  </si>
  <si>
    <t>0,8% (0,35% a 1,21%)</t>
  </si>
  <si>
    <t>124 (83 a 284)</t>
  </si>
  <si>
    <t>IAM fatal</t>
  </si>
  <si>
    <t>6,43%</t>
  </si>
  <si>
    <t>7,57%</t>
  </si>
  <si>
    <t>0,85 (0,79-0,92)</t>
  </si>
  <si>
    <t>1,14% (0,61% a 1,59%)</t>
  </si>
  <si>
    <t>88 (63 a 165)</t>
  </si>
  <si>
    <t>EnfCor (IAM fatal+No fatal)</t>
  </si>
  <si>
    <t>3,41%</t>
  </si>
  <si>
    <t>3,59%</t>
  </si>
  <si>
    <t>0,95 (0,85-1,07)</t>
  </si>
  <si>
    <t>0,18% (-0,25% a 0,54%)</t>
  </si>
  <si>
    <t>557 (186 a -398)</t>
  </si>
  <si>
    <t>ACV</t>
  </si>
  <si>
    <t>Hipoglucemia grave</t>
  </si>
  <si>
    <t>6,09%</t>
  </si>
  <si>
    <t>2,73%</t>
  </si>
  <si>
    <t>2,23 (1,72-2,89)</t>
  </si>
  <si>
    <t>-3,36% (-5,16% a -1,97%)</t>
  </si>
  <si>
    <t>-30 (-51 a -19)</t>
  </si>
  <si>
    <r>
      <t>I</t>
    </r>
    <r>
      <rPr>
        <b/>
        <i/>
        <vertAlign val="superscript"/>
        <sz val="11"/>
        <color rgb="FFFF0000"/>
        <rFont val="Calibri"/>
        <family val="2"/>
      </rPr>
      <t xml:space="preserve">2 </t>
    </r>
    <r>
      <rPr>
        <b/>
        <sz val="11"/>
        <color rgb="FFFF0000"/>
        <rFont val="Calibri"/>
        <family val="2"/>
      </rPr>
      <t>= 76%</t>
    </r>
  </si>
  <si>
    <r>
      <t>I</t>
    </r>
    <r>
      <rPr>
        <b/>
        <i/>
        <vertAlign val="superscript"/>
        <sz val="10"/>
        <color rgb="FF669900"/>
        <rFont val="Calibri"/>
        <family val="2"/>
      </rPr>
      <t xml:space="preserve">2 </t>
    </r>
    <r>
      <rPr>
        <b/>
        <sz val="10"/>
        <color rgb="FF669900"/>
        <rFont val="Calibri"/>
        <family val="2"/>
      </rPr>
      <t>= 0%</t>
    </r>
  </si>
  <si>
    <t>Media de seguimiento 60 meses</t>
  </si>
  <si>
    <t>hipoglucemiantes tratamiento intensivo; n= 17.267</t>
  </si>
  <si>
    <t>hipoglucemiantes tratamiento convencional; n= 15.773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</si>
  <si>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>:</t>
    </r>
    <r>
      <rPr>
        <b/>
        <sz val="10"/>
        <rFont val="Calibri"/>
        <family val="2"/>
      </rPr>
      <t xml:space="preserve"> ACV: </t>
    </r>
    <r>
      <rPr>
        <sz val="10"/>
        <rFont val="Calibri"/>
        <family val="2"/>
      </rPr>
      <t xml:space="preserve">accidente cerebrovascular; </t>
    </r>
    <r>
      <rPr>
        <b/>
        <sz val="10"/>
        <rFont val="Calibri"/>
        <family val="2"/>
      </rPr>
      <t>ECA:</t>
    </r>
    <r>
      <rPr>
        <sz val="10"/>
        <rFont val="Calibri"/>
        <family val="2"/>
      </rPr>
      <t xml:space="preserve"> estudio controlado aleatorizado (ensayo clínico);</t>
    </r>
    <r>
      <rPr>
        <b/>
        <sz val="10"/>
        <rFont val="Calibri"/>
        <family val="2"/>
      </rPr>
      <t xml:space="preserve"> EnfCor: </t>
    </r>
    <r>
      <rPr>
        <sz val="10"/>
        <rFont val="Calibri"/>
        <family val="2"/>
      </rPr>
      <t>enfermedad coronaria;</t>
    </r>
    <r>
      <rPr>
        <b/>
        <i/>
        <sz val="10"/>
        <rFont val="Calibri"/>
        <family val="2"/>
      </rPr>
      <t xml:space="preserve"> I</t>
    </r>
    <r>
      <rPr>
        <b/>
        <i/>
        <vertAlign val="superscript"/>
        <sz val="10"/>
        <rFont val="Calibri"/>
        <family val="2"/>
      </rPr>
      <t>2</t>
    </r>
    <r>
      <rPr>
        <b/>
        <i/>
        <sz val="10"/>
        <rFont val="Calibri"/>
        <family val="2"/>
      </rPr>
      <t xml:space="preserve">: </t>
    </r>
    <r>
      <rPr>
        <sz val="10"/>
        <rFont val="Calibri"/>
        <family val="2"/>
      </rPr>
      <t xml:space="preserve">índice de heterogenidad ; </t>
    </r>
    <r>
      <rPr>
        <b/>
        <sz val="10"/>
        <rFont val="Calibri"/>
        <family val="2"/>
      </rPr>
      <t>IAM:</t>
    </r>
    <r>
      <rPr>
        <sz val="10"/>
        <rFont val="Calibri"/>
        <family val="2"/>
      </rPr>
      <t xml:space="preserve"> infarto agudo de miocardio;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</si>
  <si>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MA 5ECA, DM2, Hipoglucemiantes [Intens vs Usu]</t>
  </si>
  <si>
    <t>Los 3 destinos de cada 100 (3d%)</t>
  </si>
  <si>
    <t>20220430-ECA Peace1, CáPrSC-m TDA [DCTX vs no] x [Abi vs no]. Fizazi</t>
  </si>
  <si>
    <t xml:space="preserve">Fizazi K, Foulon S, Carles J, Roubaud G, on behalf of the PEACE-1 investigators. Abiraterone plus prednisone added to androgen deprivation therapy and docetaxel in de novo metastatic castration-sensitive prostate cancer (PEACE-1): a multicentre, open-label, randomised, phase 3 study with a 2 × 2 factorial design. Lancet. 2022 Apr 30;399(10336):1695-1707. </t>
  </si>
  <si>
    <r>
      <rPr>
        <b/>
        <sz val="24"/>
        <color rgb="FF993300"/>
        <rFont val="Calibri"/>
        <family val="2"/>
        <scheme val="minor"/>
      </rPr>
      <t>Gráfico g-2 [hipoglucemiantes intensivo vs convencional]</t>
    </r>
    <r>
      <rPr>
        <b/>
        <sz val="24"/>
        <color theme="1"/>
        <rFont val="Calibri"/>
        <family val="2"/>
        <scheme val="minor"/>
      </rPr>
      <t>: Cruce de "Los 3 tiempos biográficos (3tB)” con "Los 3 destinos de cada 100 personas (3d%)” en Infarto de miocardio no fatal, a los 60 meses.</t>
    </r>
  </si>
  <si>
    <t>60 meses -------&gt;</t>
  </si>
  <si>
    <t>&lt;----- 124 personas</t>
  </si>
  <si>
    <t>Infarto de miocardio no fatal</t>
  </si>
  <si>
    <t>Grupo de hipoglucemiantes tratamiento intensivo</t>
  </si>
  <si>
    <t>Grupo de hipoglucemiantes tratamiento convencional</t>
  </si>
  <si>
    <t>Hipoglucemiantes tratamiento intensivo; n= 17.267</t>
  </si>
  <si>
    <t>Hipoglucemiantes tratamiento convencional; n= 15.773</t>
  </si>
  <si>
    <t>En 60 meses, incidencias desde el RR del Metaanálisis</t>
  </si>
  <si>
    <t>p &lt; 0,05</t>
  </si>
  <si>
    <t>20090523-MA 5ECA, DM2, IntervGluc [Intens vs Usu] =Mort ACV -IAM EnfCor. Ray</t>
  </si>
  <si>
    <t>Ray KK, Seshasai SR, Wijesuriya S, ET AL. Effect of intensive control of glucose on cardiovascular outcomes and death in patients with diabetes mellitus: a meta-analysis of randomised controlled trials. Lancet. 2009 May 23;373(9677):1765-72.</t>
  </si>
  <si>
    <r>
      <t>Tabla nnt 1 a 6</t>
    </r>
    <r>
      <rPr>
        <b/>
        <sz val="12"/>
        <rFont val="Calibri"/>
        <family val="2"/>
      </rPr>
      <t xml:space="preserve">: Metaanálisis de 5 Ensayos Clínicos: Eventos cardiovasculares mayores y glicémicos en pacientes con DM2, en tratamiento hipoglucemiante intensivo frente al convencional.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</si>
</sst>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\ _€_-;\-* #,##0\ _€_-;_-* &quot;-&quot;??\ _€_-;_-@_-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00000\ _€_-;\-* #,##0.000000\ _€_-;_-* &quot;-&quot;??\ _€_-;_-@_-"/>
    <numFmt numFmtId="172" formatCode="0.0000"/>
    <numFmt numFmtId="173" formatCode="0.0000%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12"/>
      <name val="Calibri"/>
      <family val="2"/>
    </font>
    <font>
      <b/>
      <sz val="10"/>
      <color indexed="14"/>
      <name val="Calibri"/>
      <family val="2"/>
    </font>
    <font>
      <b/>
      <sz val="10"/>
      <color indexed="57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2"/>
      <color rgb="FF008000"/>
      <name val="Calibri"/>
      <family val="2"/>
      <scheme val="minor"/>
    </font>
    <font>
      <i/>
      <sz val="12"/>
      <color rgb="FF008000"/>
      <name val="Calibri"/>
      <family val="2"/>
      <scheme val="minor"/>
    </font>
    <font>
      <u/>
      <sz val="10"/>
      <name val="Calibri"/>
      <family val="2"/>
    </font>
    <font>
      <b/>
      <i/>
      <sz val="11"/>
      <color rgb="FFFF3399"/>
      <name val="Calibri"/>
      <family val="2"/>
      <scheme val="minor"/>
    </font>
    <font>
      <b/>
      <i/>
      <vertAlign val="superscript"/>
      <sz val="11"/>
      <color rgb="FFFF3399"/>
      <name val="Calibri"/>
      <family val="2"/>
    </font>
    <font>
      <b/>
      <sz val="11"/>
      <color rgb="FFFF3399"/>
      <name val="Calibri"/>
      <family val="2"/>
    </font>
    <font>
      <b/>
      <i/>
      <sz val="11"/>
      <color rgb="FF669900"/>
      <name val="Calibri"/>
      <family val="2"/>
      <scheme val="minor"/>
    </font>
    <font>
      <b/>
      <i/>
      <vertAlign val="superscript"/>
      <sz val="11"/>
      <color rgb="FF669900"/>
      <name val="Calibri"/>
      <family val="2"/>
    </font>
    <font>
      <b/>
      <sz val="11"/>
      <color rgb="FF669900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vertAlign val="superscript"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12"/>
      <name val="Calibri"/>
      <family val="2"/>
      <scheme val="minor"/>
    </font>
    <font>
      <sz val="10"/>
      <color rgb="FF669900"/>
      <name val="Calibri"/>
      <family val="2"/>
    </font>
    <font>
      <sz val="10"/>
      <color rgb="FFFF9900"/>
      <name val="Calibri"/>
      <family val="2"/>
    </font>
    <font>
      <sz val="10"/>
      <color rgb="FFFF3399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669900"/>
      <name val="Calibri"/>
      <family val="2"/>
      <scheme val="minor"/>
    </font>
    <font>
      <b/>
      <i/>
      <vertAlign val="superscript"/>
      <sz val="10"/>
      <color rgb="FF669900"/>
      <name val="Calibri"/>
      <family val="2"/>
    </font>
    <font>
      <b/>
      <sz val="10"/>
      <color rgb="FF669900"/>
      <name val="Calibri"/>
      <family val="2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9933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009900"/>
      <name val="Calibri"/>
      <family val="2"/>
    </font>
    <font>
      <sz val="10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6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i/>
      <sz val="10"/>
      <color rgb="FF0099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Alignment="1">
      <alignment vertical="center"/>
    </xf>
    <xf numFmtId="166" fontId="13" fillId="0" borderId="0" xfId="2" applyNumberFormat="1" applyFont="1" applyAlignment="1">
      <alignment horizontal="left" vertical="center"/>
    </xf>
    <xf numFmtId="0" fontId="13" fillId="0" borderId="0" xfId="0" applyFont="1"/>
    <xf numFmtId="49" fontId="13" fillId="0" borderId="0" xfId="0" applyNumberFormat="1" applyFont="1"/>
    <xf numFmtId="0" fontId="13" fillId="0" borderId="5" xfId="0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66" fontId="7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2" fontId="14" fillId="2" borderId="5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vertical="center"/>
    </xf>
    <xf numFmtId="1" fontId="10" fillId="0" borderId="5" xfId="0" applyNumberFormat="1" applyFont="1" applyBorder="1" applyAlignment="1">
      <alignment vertical="center"/>
    </xf>
    <xf numFmtId="166" fontId="11" fillId="0" borderId="0" xfId="2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vertical="center"/>
    </xf>
    <xf numFmtId="1" fontId="15" fillId="0" borderId="5" xfId="0" applyNumberFormat="1" applyFont="1" applyBorder="1" applyAlignment="1">
      <alignment horizontal="right" vertical="center"/>
    </xf>
    <xf numFmtId="9" fontId="13" fillId="0" borderId="0" xfId="0" applyNumberFormat="1" applyFont="1"/>
    <xf numFmtId="0" fontId="13" fillId="0" borderId="0" xfId="0" applyFont="1" applyAlignment="1">
      <alignment horizontal="left" vertical="top"/>
    </xf>
    <xf numFmtId="0" fontId="12" fillId="0" borderId="0" xfId="0" applyFont="1"/>
    <xf numFmtId="0" fontId="0" fillId="5" borderId="5" xfId="0" applyFill="1" applyBorder="1"/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0" fontId="2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72" fontId="2" fillId="0" borderId="0" xfId="1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0" fontId="13" fillId="0" borderId="16" xfId="0" applyNumberFormat="1" applyFont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1" fontId="22" fillId="0" borderId="5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5" fillId="4" borderId="5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distributed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distributed"/>
    </xf>
    <xf numFmtId="0" fontId="16" fillId="0" borderId="0" xfId="0" applyFont="1" applyFill="1" applyBorder="1"/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6" fillId="0" borderId="0" xfId="0" applyNumberFormat="1" applyFont="1" applyFill="1" applyBorder="1" applyAlignment="1">
      <alignment horizontal="center" vertical="center" textRotation="90"/>
    </xf>
    <xf numFmtId="0" fontId="16" fillId="0" borderId="0" xfId="0" applyNumberFormat="1" applyFont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/>
    <xf numFmtId="0" fontId="17" fillId="0" borderId="0" xfId="0" applyFont="1" applyFill="1"/>
    <xf numFmtId="169" fontId="17" fillId="0" borderId="0" xfId="1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10" fontId="16" fillId="0" borderId="5" xfId="2" applyNumberFormat="1" applyFont="1" applyFill="1" applyBorder="1" applyAlignment="1">
      <alignment horizontal="center" vertical="center"/>
    </xf>
    <xf numFmtId="164" fontId="17" fillId="0" borderId="0" xfId="1" applyFont="1" applyFill="1" applyBorder="1" applyAlignment="1"/>
    <xf numFmtId="170" fontId="16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0" fontId="41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/>
    <xf numFmtId="0" fontId="16" fillId="0" borderId="5" xfId="0" applyFont="1" applyFill="1" applyBorder="1" applyAlignment="1">
      <alignment horizontal="center" vertical="center"/>
    </xf>
    <xf numFmtId="10" fontId="16" fillId="0" borderId="6" xfId="0" applyNumberFormat="1" applyFont="1" applyFill="1" applyBorder="1" applyAlignment="1">
      <alignment horizontal="center" vertical="center"/>
    </xf>
    <xf numFmtId="10" fontId="16" fillId="0" borderId="5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/>
    <xf numFmtId="164" fontId="16" fillId="0" borderId="0" xfId="1" applyFont="1" applyFill="1" applyBorder="1"/>
    <xf numFmtId="164" fontId="17" fillId="0" borderId="0" xfId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6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10" fontId="16" fillId="0" borderId="2" xfId="2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2" fillId="0" borderId="19" xfId="0" applyFont="1" applyFill="1" applyBorder="1" applyAlignment="1"/>
    <xf numFmtId="10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distributed"/>
    </xf>
    <xf numFmtId="0" fontId="2" fillId="0" borderId="4" xfId="0" applyFont="1" applyFill="1" applyBorder="1" applyAlignment="1"/>
    <xf numFmtId="0" fontId="17" fillId="0" borderId="0" xfId="0" applyFont="1"/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distributed"/>
    </xf>
    <xf numFmtId="10" fontId="2" fillId="0" borderId="5" xfId="2" applyNumberFormat="1" applyFont="1" applyBorder="1" applyAlignment="1">
      <alignment horizontal="center" vertical="distributed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Border="1"/>
    <xf numFmtId="0" fontId="16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164" fontId="16" fillId="0" borderId="5" xfId="1" applyFont="1" applyFill="1" applyBorder="1" applyAlignment="1">
      <alignment vertical="center" wrapText="1"/>
    </xf>
    <xf numFmtId="164" fontId="16" fillId="0" borderId="0" xfId="1" applyFont="1" applyFill="1" applyBorder="1" applyAlignment="1">
      <alignment horizontal="right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8" fontId="2" fillId="0" borderId="5" xfId="1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distributed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165" fontId="16" fillId="0" borderId="5" xfId="0" applyNumberFormat="1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2" fontId="16" fillId="0" borderId="0" xfId="0" applyNumberFormat="1" applyFont="1"/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6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166" fontId="11" fillId="0" borderId="0" xfId="2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0" fontId="19" fillId="4" borderId="5" xfId="0" applyNumberFormat="1" applyFont="1" applyFill="1" applyBorder="1" applyAlignment="1">
      <alignment horizontal="center" vertical="center"/>
    </xf>
    <xf numFmtId="165" fontId="38" fillId="4" borderId="5" xfId="0" applyNumberFormat="1" applyFont="1" applyFill="1" applyBorder="1" applyAlignment="1">
      <alignment horizontal="center" vertical="center"/>
    </xf>
    <xf numFmtId="165" fontId="39" fillId="4" borderId="5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 wrapText="1"/>
    </xf>
    <xf numFmtId="173" fontId="16" fillId="0" borderId="5" xfId="2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" fontId="14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" fontId="45" fillId="0" borderId="0" xfId="0" applyNumberFormat="1" applyFont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1" fontId="45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0" fillId="11" borderId="5" xfId="0" applyFill="1" applyBorder="1"/>
    <xf numFmtId="0" fontId="13" fillId="0" borderId="0" xfId="0" applyFont="1" applyAlignment="1">
      <alignment horizontal="center"/>
    </xf>
    <xf numFmtId="9" fontId="13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6" fillId="12" borderId="5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52" fillId="4" borderId="5" xfId="0" applyFont="1" applyFill="1" applyBorder="1" applyAlignment="1">
      <alignment horizontal="center" vertical="center" wrapText="1"/>
    </xf>
    <xf numFmtId="0" fontId="55" fillId="4" borderId="0" xfId="0" applyFont="1" applyFill="1"/>
    <xf numFmtId="0" fontId="49" fillId="4" borderId="5" xfId="0" applyFont="1" applyFill="1" applyBorder="1" applyAlignment="1">
      <alignment horizontal="center" vertical="center" wrapText="1"/>
    </xf>
    <xf numFmtId="0" fontId="56" fillId="4" borderId="5" xfId="0" applyFont="1" applyFill="1" applyBorder="1" applyAlignment="1">
      <alignment horizontal="center" vertical="distributed" wrapText="1"/>
    </xf>
    <xf numFmtId="0" fontId="16" fillId="4" borderId="0" xfId="0" applyFont="1" applyFill="1" applyAlignment="1">
      <alignment horizontal="left"/>
    </xf>
    <xf numFmtId="0" fontId="2" fillId="4" borderId="0" xfId="0" applyFont="1" applyFill="1"/>
    <xf numFmtId="165" fontId="33" fillId="4" borderId="5" xfId="0" applyNumberFormat="1" applyFont="1" applyFill="1" applyBorder="1" applyAlignment="1">
      <alignment horizontal="center" vertical="center"/>
    </xf>
    <xf numFmtId="2" fontId="34" fillId="4" borderId="5" xfId="0" applyNumberFormat="1" applyFont="1" applyFill="1" applyBorder="1" applyAlignment="1">
      <alignment horizontal="center" vertical="center"/>
    </xf>
    <xf numFmtId="1" fontId="35" fillId="4" borderId="5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/>
    <xf numFmtId="2" fontId="16" fillId="4" borderId="0" xfId="0" applyNumberFormat="1" applyFont="1" applyFill="1"/>
    <xf numFmtId="1" fontId="16" fillId="4" borderId="0" xfId="0" applyNumberFormat="1" applyFont="1" applyFill="1"/>
    <xf numFmtId="0" fontId="16" fillId="4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textRotation="90" wrapText="1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distributed"/>
    </xf>
    <xf numFmtId="0" fontId="16" fillId="4" borderId="0" xfId="0" applyFont="1" applyFill="1" applyAlignment="1">
      <alignment horizontal="left" vertical="center"/>
    </xf>
    <xf numFmtId="0" fontId="0" fillId="5" borderId="36" xfId="0" applyFill="1" applyBorder="1"/>
    <xf numFmtId="0" fontId="0" fillId="5" borderId="7" xfId="0" applyFill="1" applyBorder="1"/>
    <xf numFmtId="0" fontId="0" fillId="6" borderId="37" xfId="0" applyFill="1" applyBorder="1"/>
    <xf numFmtId="0" fontId="0" fillId="11" borderId="36" xfId="0" applyFill="1" applyBorder="1"/>
    <xf numFmtId="10" fontId="2" fillId="2" borderId="11" xfId="2" applyNumberFormat="1" applyFont="1" applyFill="1" applyBorder="1" applyAlignment="1">
      <alignment horizontal="center" vertical="distributed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69" fillId="4" borderId="0" xfId="0" applyFont="1" applyFill="1"/>
    <xf numFmtId="0" fontId="71" fillId="4" borderId="0" xfId="0" applyFont="1" applyFill="1" applyAlignment="1">
      <alignment horizontal="left" vertical="center"/>
    </xf>
    <xf numFmtId="165" fontId="70" fillId="4" borderId="0" xfId="0" applyNumberFormat="1" applyFont="1" applyFill="1" applyBorder="1" applyAlignment="1">
      <alignment horizontal="center" vertical="center"/>
    </xf>
    <xf numFmtId="2" fontId="70" fillId="4" borderId="0" xfId="0" applyNumberFormat="1" applyFont="1" applyFill="1" applyBorder="1" applyAlignment="1">
      <alignment horizontal="center" vertical="center"/>
    </xf>
    <xf numFmtId="1" fontId="70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1" fontId="67" fillId="4" borderId="5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26" fillId="4" borderId="5" xfId="0" applyNumberFormat="1" applyFont="1" applyFill="1" applyBorder="1" applyAlignment="1">
      <alignment horizontal="center" vertical="center"/>
    </xf>
    <xf numFmtId="1" fontId="25" fillId="4" borderId="5" xfId="0" applyNumberFormat="1" applyFont="1" applyFill="1" applyBorder="1" applyAlignment="1">
      <alignment horizontal="center" vertical="center"/>
    </xf>
    <xf numFmtId="0" fontId="72" fillId="1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10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4" fillId="4" borderId="5" xfId="0" applyFont="1" applyFill="1" applyBorder="1" applyAlignment="1">
      <alignment horizontal="center" vertical="center" wrapText="1"/>
    </xf>
    <xf numFmtId="1" fontId="38" fillId="4" borderId="5" xfId="0" applyNumberFormat="1" applyFont="1" applyFill="1" applyBorder="1" applyAlignment="1">
      <alignment horizontal="center" vertical="center"/>
    </xf>
    <xf numFmtId="1" fontId="39" fillId="4" borderId="5" xfId="0" applyNumberFormat="1" applyFont="1" applyFill="1" applyBorder="1" applyAlignment="1">
      <alignment horizontal="center" vertical="center"/>
    </xf>
    <xf numFmtId="165" fontId="77" fillId="4" borderId="5" xfId="0" applyNumberFormat="1" applyFont="1" applyFill="1" applyBorder="1" applyAlignment="1">
      <alignment horizontal="center" vertical="center"/>
    </xf>
    <xf numFmtId="2" fontId="78" fillId="4" borderId="5" xfId="0" applyNumberFormat="1" applyFont="1" applyFill="1" applyBorder="1" applyAlignment="1">
      <alignment horizontal="center" vertical="center"/>
    </xf>
    <xf numFmtId="2" fontId="39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165" fontId="13" fillId="3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81" fillId="0" borderId="0" xfId="0" applyFont="1"/>
    <xf numFmtId="165" fontId="82" fillId="0" borderId="0" xfId="1" applyNumberFormat="1" applyFont="1" applyFill="1" applyBorder="1" applyAlignment="1">
      <alignment horizontal="left" vertical="center"/>
    </xf>
    <xf numFmtId="1" fontId="82" fillId="0" borderId="0" xfId="1" applyNumberFormat="1" applyFont="1" applyFill="1" applyBorder="1" applyAlignment="1">
      <alignment horizontal="left" vertical="center"/>
    </xf>
    <xf numFmtId="165" fontId="45" fillId="0" borderId="0" xfId="0" applyNumberFormat="1" applyFont="1"/>
    <xf numFmtId="1" fontId="83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168" fontId="13" fillId="0" borderId="0" xfId="1" applyNumberFormat="1" applyFont="1" applyFill="1" applyBorder="1" applyAlignment="1">
      <alignment horizontal="center" vertical="center"/>
    </xf>
    <xf numFmtId="168" fontId="4" fillId="0" borderId="0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9" fontId="6" fillId="0" borderId="0" xfId="2" applyFont="1" applyAlignment="1">
      <alignment horizontal="center"/>
    </xf>
    <xf numFmtId="0" fontId="14" fillId="0" borderId="5" xfId="0" applyFont="1" applyBorder="1" applyAlignment="1">
      <alignment horizontal="right" vertical="center" wrapText="1"/>
    </xf>
    <xf numFmtId="1" fontId="45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9" fontId="15" fillId="0" borderId="0" xfId="0" applyNumberFormat="1" applyFont="1"/>
    <xf numFmtId="0" fontId="69" fillId="0" borderId="0" xfId="0" applyFont="1"/>
    <xf numFmtId="0" fontId="8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12" fillId="2" borderId="1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5" fillId="0" borderId="0" xfId="0" applyFont="1" applyAlignment="1">
      <alignment horizontal="left" vertical="center"/>
    </xf>
    <xf numFmtId="0" fontId="31" fillId="0" borderId="0" xfId="0" applyFont="1"/>
    <xf numFmtId="0" fontId="10" fillId="0" borderId="0" xfId="0" applyFont="1" applyAlignment="1">
      <alignment horizontal="left" vertical="top" wrapText="1"/>
    </xf>
    <xf numFmtId="1" fontId="0" fillId="0" borderId="0" xfId="0" applyNumberFormat="1"/>
    <xf numFmtId="0" fontId="5" fillId="0" borderId="0" xfId="0" applyFont="1" applyAlignment="1">
      <alignment horizontal="left" vertical="center"/>
    </xf>
    <xf numFmtId="1" fontId="8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/>
    </xf>
    <xf numFmtId="0" fontId="87" fillId="0" borderId="0" xfId="0" applyFont="1" applyAlignment="1">
      <alignment vertical="top" textRotation="90"/>
    </xf>
    <xf numFmtId="165" fontId="6" fillId="2" borderId="21" xfId="0" applyNumberFormat="1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6" fontId="13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8" fillId="0" borderId="0" xfId="0" applyFont="1"/>
    <xf numFmtId="0" fontId="87" fillId="0" borderId="0" xfId="0" applyFont="1" applyAlignment="1">
      <alignment textRotation="90"/>
    </xf>
    <xf numFmtId="0" fontId="89" fillId="0" borderId="0" xfId="0" applyFont="1" applyBorder="1" applyAlignment="1">
      <alignment horizontal="center" vertical="center" textRotation="90"/>
    </xf>
    <xf numFmtId="0" fontId="5" fillId="0" borderId="0" xfId="0" applyFont="1"/>
    <xf numFmtId="0" fontId="90" fillId="0" borderId="0" xfId="0" applyFont="1"/>
    <xf numFmtId="0" fontId="90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90" fillId="0" borderId="12" xfId="0" applyFont="1" applyBorder="1"/>
    <xf numFmtId="0" fontId="90" fillId="0" borderId="11" xfId="0" applyFont="1" applyBorder="1" applyAlignment="1">
      <alignment horizontal="left"/>
    </xf>
    <xf numFmtId="0" fontId="91" fillId="0" borderId="11" xfId="0" applyFont="1" applyBorder="1" applyAlignment="1">
      <alignment horizontal="left"/>
    </xf>
    <xf numFmtId="0" fontId="91" fillId="11" borderId="37" xfId="0" applyFont="1" applyFill="1" applyBorder="1"/>
    <xf numFmtId="0" fontId="92" fillId="0" borderId="0" xfId="0" applyFont="1" applyAlignment="1">
      <alignment horizontal="center" vertical="center"/>
    </xf>
    <xf numFmtId="0" fontId="90" fillId="10" borderId="0" xfId="0" applyFont="1" applyFill="1"/>
    <xf numFmtId="0" fontId="90" fillId="10" borderId="0" xfId="0" applyFont="1" applyFill="1" applyAlignment="1">
      <alignment horizontal="left"/>
    </xf>
    <xf numFmtId="165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/>
    </xf>
    <xf numFmtId="0" fontId="62" fillId="9" borderId="12" xfId="0" applyFont="1" applyFill="1" applyBorder="1" applyAlignment="1">
      <alignment horizontal="center"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top" wrapText="1"/>
    </xf>
    <xf numFmtId="0" fontId="31" fillId="4" borderId="30" xfId="0" applyFont="1" applyFill="1" applyBorder="1" applyAlignment="1">
      <alignment horizontal="center" vertical="top" wrapText="1"/>
    </xf>
    <xf numFmtId="0" fontId="31" fillId="4" borderId="28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5" fillId="4" borderId="3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distributed"/>
    </xf>
    <xf numFmtId="0" fontId="28" fillId="0" borderId="10" xfId="0" applyFont="1" applyBorder="1" applyAlignment="1">
      <alignment horizontal="left" vertical="distributed"/>
    </xf>
    <xf numFmtId="0" fontId="28" fillId="0" borderId="11" xfId="0" applyFont="1" applyBorder="1" applyAlignment="1">
      <alignment horizontal="left" vertical="distributed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27" fillId="9" borderId="12" xfId="0" applyFont="1" applyFill="1" applyBorder="1" applyAlignment="1">
      <alignment horizontal="left" vertical="center" wrapText="1"/>
    </xf>
    <xf numFmtId="0" fontId="27" fillId="9" borderId="10" xfId="0" applyFont="1" applyFill="1" applyBorder="1" applyAlignment="1">
      <alignment horizontal="left" vertical="center" wrapText="1"/>
    </xf>
    <xf numFmtId="0" fontId="27" fillId="9" borderId="11" xfId="0" applyFont="1" applyFill="1" applyBorder="1" applyAlignment="1">
      <alignment horizontal="left" vertical="center" wrapText="1"/>
    </xf>
    <xf numFmtId="0" fontId="32" fillId="4" borderId="24" xfId="0" applyFont="1" applyFill="1" applyBorder="1" applyAlignment="1">
      <alignment horizontal="center" vertical="top" wrapText="1"/>
    </xf>
    <xf numFmtId="0" fontId="32" fillId="4" borderId="30" xfId="0" applyFont="1" applyFill="1" applyBorder="1" applyAlignment="1">
      <alignment horizontal="center" vertical="top" wrapText="1"/>
    </xf>
    <xf numFmtId="0" fontId="32" fillId="4" borderId="28" xfId="0" applyFont="1" applyFill="1" applyBorder="1" applyAlignment="1">
      <alignment horizontal="center" vertical="top" wrapText="1"/>
    </xf>
    <xf numFmtId="0" fontId="30" fillId="4" borderId="24" xfId="0" applyFont="1" applyFill="1" applyBorder="1" applyAlignment="1">
      <alignment horizontal="center" vertical="top" wrapText="1"/>
    </xf>
    <xf numFmtId="0" fontId="30" fillId="4" borderId="30" xfId="0" applyFont="1" applyFill="1" applyBorder="1" applyAlignment="1">
      <alignment horizontal="center" vertical="top" wrapText="1"/>
    </xf>
    <xf numFmtId="0" fontId="30" fillId="4" borderId="28" xfId="0" applyFont="1" applyFill="1" applyBorder="1" applyAlignment="1">
      <alignment horizontal="center" vertical="top" wrapText="1"/>
    </xf>
    <xf numFmtId="0" fontId="59" fillId="4" borderId="5" xfId="0" applyFont="1" applyFill="1" applyBorder="1" applyAlignment="1">
      <alignment horizontal="center" textRotation="90" wrapText="1"/>
    </xf>
    <xf numFmtId="0" fontId="17" fillId="4" borderId="36" xfId="0" applyFont="1" applyFill="1" applyBorder="1" applyAlignment="1">
      <alignment horizontal="center" textRotation="90" wrapText="1"/>
    </xf>
    <xf numFmtId="0" fontId="17" fillId="4" borderId="7" xfId="0" applyFont="1" applyFill="1" applyBorder="1" applyAlignment="1">
      <alignment horizontal="center" textRotation="90" wrapText="1"/>
    </xf>
    <xf numFmtId="0" fontId="79" fillId="0" borderId="12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87" fillId="0" borderId="0" xfId="0" applyFont="1" applyAlignment="1">
      <alignment horizontal="left" vertical="top" textRotation="9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00"/>
      <color rgb="FFFF7C80"/>
      <color rgb="FFFF3399"/>
      <color rgb="FF669900"/>
      <color rgb="FFFF9900"/>
      <color rgb="FF0000FF"/>
      <color rgb="FFFFFFCC"/>
      <color rgb="FF008000"/>
      <color rgb="FF99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</a:t>
            </a:r>
            <a:r>
              <a:rPr lang="es-ES" sz="1200" b="1" baseline="0">
                <a:solidFill>
                  <a:srgbClr val="993300"/>
                </a:solidFill>
              </a:rPr>
              <a:t> "Los 3 tiempos biográficos (3tB)": </a:t>
            </a:r>
            <a:r>
              <a:rPr lang="es-ES" sz="1200" b="1">
                <a:solidFill>
                  <a:schemeClr val="tx1"/>
                </a:solidFill>
              </a:rPr>
              <a:t>Prolongación</a:t>
            </a:r>
            <a:r>
              <a:rPr lang="es-ES" sz="1200" b="1" baseline="0">
                <a:solidFill>
                  <a:schemeClr val="tx1"/>
                </a:solidFill>
              </a:rPr>
              <a:t> del tiempo medio de Supervivencia Libre de Evento (PtSLEv)</a:t>
            </a:r>
            <a:endParaRPr lang="es-E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2344513191285912"/>
          <c:y val="3.4083997596675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49781277340329"/>
          <c:y val="0.20934182590233547"/>
          <c:w val="0.78894663167104107"/>
          <c:h val="0.582018824080110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't-nnt 1 a 6, desde MA'!$O$6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5833333333333334"/>
                  <c:y val="4.42887473460721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6,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6, desde MA'!$P$6</c:f>
              <c:numCache>
                <c:formatCode>0.0</c:formatCode>
                <c:ptCount val="1"/>
                <c:pt idx="0">
                  <c:v>1.506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DC9-AA4C-4213BE680851}"/>
            </c:ext>
          </c:extLst>
        </c:ser>
        <c:ser>
          <c:idx val="1"/>
          <c:order val="1"/>
          <c:tx>
            <c:strRef>
              <c:f>'t-nnt 1 a 6, desde MA'!$O$7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111111111111118"/>
                  <c:y val="-8.0679405520169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6,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6, desde MA'!$P$7</c:f>
              <c:numCache>
                <c:formatCode>0.0</c:formatCode>
                <c:ptCount val="1"/>
                <c:pt idx="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DC9-AA4C-4213BE680851}"/>
            </c:ext>
          </c:extLst>
        </c:ser>
        <c:ser>
          <c:idx val="2"/>
          <c:order val="2"/>
          <c:tx>
            <c:strRef>
              <c:f>'t-nnt 1 a 6, desde MA'!$O$8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9444444444444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6,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6, desde MA'!$P$8</c:f>
              <c:numCache>
                <c:formatCode>0.0</c:formatCode>
                <c:ptCount val="1"/>
                <c:pt idx="0">
                  <c:v>58.253999999999998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1-4DC9-AA4C-4213BE680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615648"/>
        <c:axId val="288606912"/>
      </c:barChart>
      <c:catAx>
        <c:axId val="2886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606912"/>
        <c:crosses val="autoZero"/>
        <c:auto val="1"/>
        <c:lblAlgn val="ctr"/>
        <c:lblOffset val="100"/>
        <c:noMultiLvlLbl val="0"/>
      </c:catAx>
      <c:valAx>
        <c:axId val="2886069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 de seguimiento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9.46921443736730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615648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325211</xdr:colOff>
      <xdr:row>0</xdr:row>
      <xdr:rowOff>76200</xdr:rowOff>
    </xdr:from>
    <xdr:to>
      <xdr:col>28</xdr:col>
      <xdr:colOff>325211</xdr:colOff>
      <xdr:row>36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99786</xdr:rowOff>
    </xdr:from>
    <xdr:to>
      <xdr:col>30</xdr:col>
      <xdr:colOff>0</xdr:colOff>
      <xdr:row>18</xdr:row>
      <xdr:rowOff>100433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606B6BF8-53E8-4454-8623-B50D336AAF72}"/>
            </a:ext>
          </a:extLst>
        </xdr:cNvPr>
        <xdr:cNvCxnSpPr/>
      </xdr:nvCxnSpPr>
      <xdr:spPr>
        <a:xfrm flipV="1">
          <a:off x="4753429" y="4508500"/>
          <a:ext cx="1995714" cy="64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71</xdr:col>
      <xdr:colOff>27214</xdr:colOff>
      <xdr:row>18</xdr:row>
      <xdr:rowOff>108857</xdr:rowOff>
    </xdr:from>
    <xdr:to>
      <xdr:col>93</xdr:col>
      <xdr:colOff>9071</xdr:colOff>
      <xdr:row>18</xdr:row>
      <xdr:rowOff>117933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329EEF1-7C15-4330-85FA-FA48C16CC7DD}"/>
            </a:ext>
          </a:extLst>
        </xdr:cNvPr>
        <xdr:cNvCxnSpPr/>
      </xdr:nvCxnSpPr>
      <xdr:spPr>
        <a:xfrm>
          <a:off x="11321143" y="4517571"/>
          <a:ext cx="1977571" cy="90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14942</xdr:colOff>
      <xdr:row>24</xdr:row>
      <xdr:rowOff>101383</xdr:rowOff>
    </xdr:from>
    <xdr:to>
      <xdr:col>68</xdr:col>
      <xdr:colOff>51227</xdr:colOff>
      <xdr:row>24</xdr:row>
      <xdr:rowOff>102034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BBF349-DEFE-449A-BDBD-E06DC26EDA22}"/>
            </a:ext>
          </a:extLst>
        </xdr:cNvPr>
        <xdr:cNvCxnSpPr/>
      </xdr:nvCxnSpPr>
      <xdr:spPr>
        <a:xfrm flipV="1">
          <a:off x="4766236" y="5681912"/>
          <a:ext cx="5415109" cy="65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71</xdr:col>
      <xdr:colOff>0</xdr:colOff>
      <xdr:row>24</xdr:row>
      <xdr:rowOff>99790</xdr:rowOff>
    </xdr:from>
    <xdr:to>
      <xdr:col>131</xdr:col>
      <xdr:colOff>36285</xdr:colOff>
      <xdr:row>24</xdr:row>
      <xdr:rowOff>100441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11D3A1FE-4BCF-4461-B01D-5D324D0178B9}"/>
            </a:ext>
          </a:extLst>
        </xdr:cNvPr>
        <xdr:cNvCxnSpPr/>
      </xdr:nvCxnSpPr>
      <xdr:spPr>
        <a:xfrm flipV="1">
          <a:off x="11293929" y="5624290"/>
          <a:ext cx="5479142" cy="65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22</xdr:row>
      <xdr:rowOff>90710</xdr:rowOff>
    </xdr:from>
    <xdr:to>
      <xdr:col>68</xdr:col>
      <xdr:colOff>0</xdr:colOff>
      <xdr:row>22</xdr:row>
      <xdr:rowOff>90710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66D2B6D6-9889-4E9D-9D23-D354BEB53558}"/>
            </a:ext>
          </a:extLst>
        </xdr:cNvPr>
        <xdr:cNvCxnSpPr/>
      </xdr:nvCxnSpPr>
      <xdr:spPr>
        <a:xfrm>
          <a:off x="4753429" y="5243281"/>
          <a:ext cx="5442857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71</xdr:col>
      <xdr:colOff>27213</xdr:colOff>
      <xdr:row>22</xdr:row>
      <xdr:rowOff>81643</xdr:rowOff>
    </xdr:from>
    <xdr:to>
      <xdr:col>100</xdr:col>
      <xdr:colOff>0</xdr:colOff>
      <xdr:row>22</xdr:row>
      <xdr:rowOff>90710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3DDDD0C-B028-4FE6-92B1-8F718AD2BF90}"/>
            </a:ext>
          </a:extLst>
        </xdr:cNvPr>
        <xdr:cNvCxnSpPr/>
      </xdr:nvCxnSpPr>
      <xdr:spPr>
        <a:xfrm flipV="1">
          <a:off x="11321142" y="5234214"/>
          <a:ext cx="2603501" cy="9067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7"/>
  <sheetViews>
    <sheetView tabSelected="1" zoomScale="70" zoomScaleNormal="70" workbookViewId="0">
      <selection activeCell="B1" sqref="B1"/>
    </sheetView>
  </sheetViews>
  <sheetFormatPr baseColWidth="10" defaultRowHeight="13" x14ac:dyDescent="0.3"/>
  <cols>
    <col min="1" max="1" width="1.26953125" style="71" customWidth="1"/>
    <col min="2" max="2" width="25.453125" style="71" customWidth="1"/>
    <col min="3" max="3" width="18.7265625" style="71" customWidth="1"/>
    <col min="4" max="4" width="18.81640625" style="71" customWidth="1"/>
    <col min="5" max="5" width="22.81640625" style="71" customWidth="1"/>
    <col min="6" max="6" width="26.453125" style="71" customWidth="1"/>
    <col min="7" max="7" width="22.7265625" style="71" customWidth="1"/>
    <col min="8" max="8" width="0.90625" style="72" customWidth="1"/>
    <col min="9" max="10" width="8.26953125" style="72" customWidth="1"/>
    <col min="11" max="11" width="15.26953125" style="71" hidden="1" customWidth="1"/>
    <col min="12" max="12" width="15.54296875" style="73" hidden="1" customWidth="1"/>
    <col min="13" max="13" width="10.453125" style="71" customWidth="1"/>
    <col min="14" max="14" width="0.7265625" style="71" customWidth="1"/>
    <col min="15" max="15" width="15.1796875" style="71" customWidth="1"/>
    <col min="16" max="16" width="15.453125" style="71" customWidth="1"/>
    <col min="17" max="17" width="10.453125" style="71" customWidth="1"/>
    <col min="18" max="18" width="12.7265625" style="71" customWidth="1"/>
    <col min="19" max="19" width="12.81640625" style="71" customWidth="1"/>
    <col min="20" max="20" width="12" style="71" customWidth="1"/>
    <col min="21" max="21" width="13" style="71" customWidth="1"/>
    <col min="22" max="22" width="6.54296875" style="71" customWidth="1"/>
    <col min="23" max="259" width="11.453125" style="71"/>
    <col min="260" max="260" width="9.54296875" style="71" customWidth="1"/>
    <col min="261" max="261" width="18.7265625" style="71" customWidth="1"/>
    <col min="262" max="262" width="18.26953125" style="71" customWidth="1"/>
    <col min="263" max="263" width="17.26953125" style="71" customWidth="1"/>
    <col min="264" max="264" width="22.81640625" style="71" customWidth="1"/>
    <col min="265" max="265" width="26.453125" style="71" customWidth="1"/>
    <col min="266" max="266" width="21.81640625" style="71" customWidth="1"/>
    <col min="267" max="267" width="8.26953125" style="71" customWidth="1"/>
    <col min="268" max="268" width="17" style="71" customWidth="1"/>
    <col min="269" max="269" width="19.54296875" style="71" customWidth="1"/>
    <col min="270" max="515" width="11.453125" style="71"/>
    <col min="516" max="516" width="9.54296875" style="71" customWidth="1"/>
    <col min="517" max="517" width="18.7265625" style="71" customWidth="1"/>
    <col min="518" max="518" width="18.26953125" style="71" customWidth="1"/>
    <col min="519" max="519" width="17.26953125" style="71" customWidth="1"/>
    <col min="520" max="520" width="22.81640625" style="71" customWidth="1"/>
    <col min="521" max="521" width="26.453125" style="71" customWidth="1"/>
    <col min="522" max="522" width="21.81640625" style="71" customWidth="1"/>
    <col min="523" max="523" width="8.26953125" style="71" customWidth="1"/>
    <col min="524" max="524" width="17" style="71" customWidth="1"/>
    <col min="525" max="525" width="19.54296875" style="71" customWidth="1"/>
    <col min="526" max="771" width="11.453125" style="71"/>
    <col min="772" max="772" width="9.54296875" style="71" customWidth="1"/>
    <col min="773" max="773" width="18.7265625" style="71" customWidth="1"/>
    <col min="774" max="774" width="18.26953125" style="71" customWidth="1"/>
    <col min="775" max="775" width="17.26953125" style="71" customWidth="1"/>
    <col min="776" max="776" width="22.81640625" style="71" customWidth="1"/>
    <col min="777" max="777" width="26.453125" style="71" customWidth="1"/>
    <col min="778" max="778" width="21.81640625" style="71" customWidth="1"/>
    <col min="779" max="779" width="8.26953125" style="71" customWidth="1"/>
    <col min="780" max="780" width="17" style="71" customWidth="1"/>
    <col min="781" max="781" width="19.54296875" style="71" customWidth="1"/>
    <col min="782" max="1027" width="11.453125" style="71"/>
    <col min="1028" max="1028" width="9.54296875" style="71" customWidth="1"/>
    <col min="1029" max="1029" width="18.7265625" style="71" customWidth="1"/>
    <col min="1030" max="1030" width="18.26953125" style="71" customWidth="1"/>
    <col min="1031" max="1031" width="17.26953125" style="71" customWidth="1"/>
    <col min="1032" max="1032" width="22.81640625" style="71" customWidth="1"/>
    <col min="1033" max="1033" width="26.453125" style="71" customWidth="1"/>
    <col min="1034" max="1034" width="21.81640625" style="71" customWidth="1"/>
    <col min="1035" max="1035" width="8.26953125" style="71" customWidth="1"/>
    <col min="1036" max="1036" width="17" style="71" customWidth="1"/>
    <col min="1037" max="1037" width="19.54296875" style="71" customWidth="1"/>
    <col min="1038" max="1283" width="11.453125" style="71"/>
    <col min="1284" max="1284" width="9.54296875" style="71" customWidth="1"/>
    <col min="1285" max="1285" width="18.7265625" style="71" customWidth="1"/>
    <col min="1286" max="1286" width="18.26953125" style="71" customWidth="1"/>
    <col min="1287" max="1287" width="17.26953125" style="71" customWidth="1"/>
    <col min="1288" max="1288" width="22.81640625" style="71" customWidth="1"/>
    <col min="1289" max="1289" width="26.453125" style="71" customWidth="1"/>
    <col min="1290" max="1290" width="21.81640625" style="71" customWidth="1"/>
    <col min="1291" max="1291" width="8.26953125" style="71" customWidth="1"/>
    <col min="1292" max="1292" width="17" style="71" customWidth="1"/>
    <col min="1293" max="1293" width="19.54296875" style="71" customWidth="1"/>
    <col min="1294" max="1539" width="11.453125" style="71"/>
    <col min="1540" max="1540" width="9.54296875" style="71" customWidth="1"/>
    <col min="1541" max="1541" width="18.7265625" style="71" customWidth="1"/>
    <col min="1542" max="1542" width="18.26953125" style="71" customWidth="1"/>
    <col min="1543" max="1543" width="17.26953125" style="71" customWidth="1"/>
    <col min="1544" max="1544" width="22.81640625" style="71" customWidth="1"/>
    <col min="1545" max="1545" width="26.453125" style="71" customWidth="1"/>
    <col min="1546" max="1546" width="21.81640625" style="71" customWidth="1"/>
    <col min="1547" max="1547" width="8.26953125" style="71" customWidth="1"/>
    <col min="1548" max="1548" width="17" style="71" customWidth="1"/>
    <col min="1549" max="1549" width="19.54296875" style="71" customWidth="1"/>
    <col min="1550" max="1795" width="11.453125" style="71"/>
    <col min="1796" max="1796" width="9.54296875" style="71" customWidth="1"/>
    <col min="1797" max="1797" width="18.7265625" style="71" customWidth="1"/>
    <col min="1798" max="1798" width="18.26953125" style="71" customWidth="1"/>
    <col min="1799" max="1799" width="17.26953125" style="71" customWidth="1"/>
    <col min="1800" max="1800" width="22.81640625" style="71" customWidth="1"/>
    <col min="1801" max="1801" width="26.453125" style="71" customWidth="1"/>
    <col min="1802" max="1802" width="21.81640625" style="71" customWidth="1"/>
    <col min="1803" max="1803" width="8.26953125" style="71" customWidth="1"/>
    <col min="1804" max="1804" width="17" style="71" customWidth="1"/>
    <col min="1805" max="1805" width="19.54296875" style="71" customWidth="1"/>
    <col min="1806" max="2051" width="11.453125" style="71"/>
    <col min="2052" max="2052" width="9.54296875" style="71" customWidth="1"/>
    <col min="2053" max="2053" width="18.7265625" style="71" customWidth="1"/>
    <col min="2054" max="2054" width="18.26953125" style="71" customWidth="1"/>
    <col min="2055" max="2055" width="17.26953125" style="71" customWidth="1"/>
    <col min="2056" max="2056" width="22.81640625" style="71" customWidth="1"/>
    <col min="2057" max="2057" width="26.453125" style="71" customWidth="1"/>
    <col min="2058" max="2058" width="21.81640625" style="71" customWidth="1"/>
    <col min="2059" max="2059" width="8.26953125" style="71" customWidth="1"/>
    <col min="2060" max="2060" width="17" style="71" customWidth="1"/>
    <col min="2061" max="2061" width="19.54296875" style="71" customWidth="1"/>
    <col min="2062" max="2307" width="11.453125" style="71"/>
    <col min="2308" max="2308" width="9.54296875" style="71" customWidth="1"/>
    <col min="2309" max="2309" width="18.7265625" style="71" customWidth="1"/>
    <col min="2310" max="2310" width="18.26953125" style="71" customWidth="1"/>
    <col min="2311" max="2311" width="17.26953125" style="71" customWidth="1"/>
    <col min="2312" max="2312" width="22.81640625" style="71" customWidth="1"/>
    <col min="2313" max="2313" width="26.453125" style="71" customWidth="1"/>
    <col min="2314" max="2314" width="21.81640625" style="71" customWidth="1"/>
    <col min="2315" max="2315" width="8.26953125" style="71" customWidth="1"/>
    <col min="2316" max="2316" width="17" style="71" customWidth="1"/>
    <col min="2317" max="2317" width="19.54296875" style="71" customWidth="1"/>
    <col min="2318" max="2563" width="11.453125" style="71"/>
    <col min="2564" max="2564" width="9.54296875" style="71" customWidth="1"/>
    <col min="2565" max="2565" width="18.7265625" style="71" customWidth="1"/>
    <col min="2566" max="2566" width="18.26953125" style="71" customWidth="1"/>
    <col min="2567" max="2567" width="17.26953125" style="71" customWidth="1"/>
    <col min="2568" max="2568" width="22.81640625" style="71" customWidth="1"/>
    <col min="2569" max="2569" width="26.453125" style="71" customWidth="1"/>
    <col min="2570" max="2570" width="21.81640625" style="71" customWidth="1"/>
    <col min="2571" max="2571" width="8.26953125" style="71" customWidth="1"/>
    <col min="2572" max="2572" width="17" style="71" customWidth="1"/>
    <col min="2573" max="2573" width="19.54296875" style="71" customWidth="1"/>
    <col min="2574" max="2819" width="11.453125" style="71"/>
    <col min="2820" max="2820" width="9.54296875" style="71" customWidth="1"/>
    <col min="2821" max="2821" width="18.7265625" style="71" customWidth="1"/>
    <col min="2822" max="2822" width="18.26953125" style="71" customWidth="1"/>
    <col min="2823" max="2823" width="17.26953125" style="71" customWidth="1"/>
    <col min="2824" max="2824" width="22.81640625" style="71" customWidth="1"/>
    <col min="2825" max="2825" width="26.453125" style="71" customWidth="1"/>
    <col min="2826" max="2826" width="21.81640625" style="71" customWidth="1"/>
    <col min="2827" max="2827" width="8.26953125" style="71" customWidth="1"/>
    <col min="2828" max="2828" width="17" style="71" customWidth="1"/>
    <col min="2829" max="2829" width="19.54296875" style="71" customWidth="1"/>
    <col min="2830" max="3075" width="11.453125" style="71"/>
    <col min="3076" max="3076" width="9.54296875" style="71" customWidth="1"/>
    <col min="3077" max="3077" width="18.7265625" style="71" customWidth="1"/>
    <col min="3078" max="3078" width="18.26953125" style="71" customWidth="1"/>
    <col min="3079" max="3079" width="17.26953125" style="71" customWidth="1"/>
    <col min="3080" max="3080" width="22.81640625" style="71" customWidth="1"/>
    <col min="3081" max="3081" width="26.453125" style="71" customWidth="1"/>
    <col min="3082" max="3082" width="21.81640625" style="71" customWidth="1"/>
    <col min="3083" max="3083" width="8.26953125" style="71" customWidth="1"/>
    <col min="3084" max="3084" width="17" style="71" customWidth="1"/>
    <col min="3085" max="3085" width="19.54296875" style="71" customWidth="1"/>
    <col min="3086" max="3331" width="11.453125" style="71"/>
    <col min="3332" max="3332" width="9.54296875" style="71" customWidth="1"/>
    <col min="3333" max="3333" width="18.7265625" style="71" customWidth="1"/>
    <col min="3334" max="3334" width="18.26953125" style="71" customWidth="1"/>
    <col min="3335" max="3335" width="17.26953125" style="71" customWidth="1"/>
    <col min="3336" max="3336" width="22.81640625" style="71" customWidth="1"/>
    <col min="3337" max="3337" width="26.453125" style="71" customWidth="1"/>
    <col min="3338" max="3338" width="21.81640625" style="71" customWidth="1"/>
    <col min="3339" max="3339" width="8.26953125" style="71" customWidth="1"/>
    <col min="3340" max="3340" width="17" style="71" customWidth="1"/>
    <col min="3341" max="3341" width="19.54296875" style="71" customWidth="1"/>
    <col min="3342" max="3587" width="11.453125" style="71"/>
    <col min="3588" max="3588" width="9.54296875" style="71" customWidth="1"/>
    <col min="3589" max="3589" width="18.7265625" style="71" customWidth="1"/>
    <col min="3590" max="3590" width="18.26953125" style="71" customWidth="1"/>
    <col min="3591" max="3591" width="17.26953125" style="71" customWidth="1"/>
    <col min="3592" max="3592" width="22.81640625" style="71" customWidth="1"/>
    <col min="3593" max="3593" width="26.453125" style="71" customWidth="1"/>
    <col min="3594" max="3594" width="21.81640625" style="71" customWidth="1"/>
    <col min="3595" max="3595" width="8.26953125" style="71" customWidth="1"/>
    <col min="3596" max="3596" width="17" style="71" customWidth="1"/>
    <col min="3597" max="3597" width="19.54296875" style="71" customWidth="1"/>
    <col min="3598" max="3843" width="11.453125" style="71"/>
    <col min="3844" max="3844" width="9.54296875" style="71" customWidth="1"/>
    <col min="3845" max="3845" width="18.7265625" style="71" customWidth="1"/>
    <col min="3846" max="3846" width="18.26953125" style="71" customWidth="1"/>
    <col min="3847" max="3847" width="17.26953125" style="71" customWidth="1"/>
    <col min="3848" max="3848" width="22.81640625" style="71" customWidth="1"/>
    <col min="3849" max="3849" width="26.453125" style="71" customWidth="1"/>
    <col min="3850" max="3850" width="21.81640625" style="71" customWidth="1"/>
    <col min="3851" max="3851" width="8.26953125" style="71" customWidth="1"/>
    <col min="3852" max="3852" width="17" style="71" customWidth="1"/>
    <col min="3853" max="3853" width="19.54296875" style="71" customWidth="1"/>
    <col min="3854" max="4099" width="11.453125" style="71"/>
    <col min="4100" max="4100" width="9.54296875" style="71" customWidth="1"/>
    <col min="4101" max="4101" width="18.7265625" style="71" customWidth="1"/>
    <col min="4102" max="4102" width="18.26953125" style="71" customWidth="1"/>
    <col min="4103" max="4103" width="17.26953125" style="71" customWidth="1"/>
    <col min="4104" max="4104" width="22.81640625" style="71" customWidth="1"/>
    <col min="4105" max="4105" width="26.453125" style="71" customWidth="1"/>
    <col min="4106" max="4106" width="21.81640625" style="71" customWidth="1"/>
    <col min="4107" max="4107" width="8.26953125" style="71" customWidth="1"/>
    <col min="4108" max="4108" width="17" style="71" customWidth="1"/>
    <col min="4109" max="4109" width="19.54296875" style="71" customWidth="1"/>
    <col min="4110" max="4355" width="11.453125" style="71"/>
    <col min="4356" max="4356" width="9.54296875" style="71" customWidth="1"/>
    <col min="4357" max="4357" width="18.7265625" style="71" customWidth="1"/>
    <col min="4358" max="4358" width="18.26953125" style="71" customWidth="1"/>
    <col min="4359" max="4359" width="17.26953125" style="71" customWidth="1"/>
    <col min="4360" max="4360" width="22.81640625" style="71" customWidth="1"/>
    <col min="4361" max="4361" width="26.453125" style="71" customWidth="1"/>
    <col min="4362" max="4362" width="21.81640625" style="71" customWidth="1"/>
    <col min="4363" max="4363" width="8.26953125" style="71" customWidth="1"/>
    <col min="4364" max="4364" width="17" style="71" customWidth="1"/>
    <col min="4365" max="4365" width="19.54296875" style="71" customWidth="1"/>
    <col min="4366" max="4611" width="11.453125" style="71"/>
    <col min="4612" max="4612" width="9.54296875" style="71" customWidth="1"/>
    <col min="4613" max="4613" width="18.7265625" style="71" customWidth="1"/>
    <col min="4614" max="4614" width="18.26953125" style="71" customWidth="1"/>
    <col min="4615" max="4615" width="17.26953125" style="71" customWidth="1"/>
    <col min="4616" max="4616" width="22.81640625" style="71" customWidth="1"/>
    <col min="4617" max="4617" width="26.453125" style="71" customWidth="1"/>
    <col min="4618" max="4618" width="21.81640625" style="71" customWidth="1"/>
    <col min="4619" max="4619" width="8.26953125" style="71" customWidth="1"/>
    <col min="4620" max="4620" width="17" style="71" customWidth="1"/>
    <col min="4621" max="4621" width="19.54296875" style="71" customWidth="1"/>
    <col min="4622" max="4867" width="11.453125" style="71"/>
    <col min="4868" max="4868" width="9.54296875" style="71" customWidth="1"/>
    <col min="4869" max="4869" width="18.7265625" style="71" customWidth="1"/>
    <col min="4870" max="4870" width="18.26953125" style="71" customWidth="1"/>
    <col min="4871" max="4871" width="17.26953125" style="71" customWidth="1"/>
    <col min="4872" max="4872" width="22.81640625" style="71" customWidth="1"/>
    <col min="4873" max="4873" width="26.453125" style="71" customWidth="1"/>
    <col min="4874" max="4874" width="21.81640625" style="71" customWidth="1"/>
    <col min="4875" max="4875" width="8.26953125" style="71" customWidth="1"/>
    <col min="4876" max="4876" width="17" style="71" customWidth="1"/>
    <col min="4877" max="4877" width="19.54296875" style="71" customWidth="1"/>
    <col min="4878" max="5123" width="11.453125" style="71"/>
    <col min="5124" max="5124" width="9.54296875" style="71" customWidth="1"/>
    <col min="5125" max="5125" width="18.7265625" style="71" customWidth="1"/>
    <col min="5126" max="5126" width="18.26953125" style="71" customWidth="1"/>
    <col min="5127" max="5127" width="17.26953125" style="71" customWidth="1"/>
    <col min="5128" max="5128" width="22.81640625" style="71" customWidth="1"/>
    <col min="5129" max="5129" width="26.453125" style="71" customWidth="1"/>
    <col min="5130" max="5130" width="21.81640625" style="71" customWidth="1"/>
    <col min="5131" max="5131" width="8.26953125" style="71" customWidth="1"/>
    <col min="5132" max="5132" width="17" style="71" customWidth="1"/>
    <col min="5133" max="5133" width="19.54296875" style="71" customWidth="1"/>
    <col min="5134" max="5379" width="11.453125" style="71"/>
    <col min="5380" max="5380" width="9.54296875" style="71" customWidth="1"/>
    <col min="5381" max="5381" width="18.7265625" style="71" customWidth="1"/>
    <col min="5382" max="5382" width="18.26953125" style="71" customWidth="1"/>
    <col min="5383" max="5383" width="17.26953125" style="71" customWidth="1"/>
    <col min="5384" max="5384" width="22.81640625" style="71" customWidth="1"/>
    <col min="5385" max="5385" width="26.453125" style="71" customWidth="1"/>
    <col min="5386" max="5386" width="21.81640625" style="71" customWidth="1"/>
    <col min="5387" max="5387" width="8.26953125" style="71" customWidth="1"/>
    <col min="5388" max="5388" width="17" style="71" customWidth="1"/>
    <col min="5389" max="5389" width="19.54296875" style="71" customWidth="1"/>
    <col min="5390" max="5635" width="11.453125" style="71"/>
    <col min="5636" max="5636" width="9.54296875" style="71" customWidth="1"/>
    <col min="5637" max="5637" width="18.7265625" style="71" customWidth="1"/>
    <col min="5638" max="5638" width="18.26953125" style="71" customWidth="1"/>
    <col min="5639" max="5639" width="17.26953125" style="71" customWidth="1"/>
    <col min="5640" max="5640" width="22.81640625" style="71" customWidth="1"/>
    <col min="5641" max="5641" width="26.453125" style="71" customWidth="1"/>
    <col min="5642" max="5642" width="21.81640625" style="71" customWidth="1"/>
    <col min="5643" max="5643" width="8.26953125" style="71" customWidth="1"/>
    <col min="5644" max="5644" width="17" style="71" customWidth="1"/>
    <col min="5645" max="5645" width="19.54296875" style="71" customWidth="1"/>
    <col min="5646" max="5891" width="11.453125" style="71"/>
    <col min="5892" max="5892" width="9.54296875" style="71" customWidth="1"/>
    <col min="5893" max="5893" width="18.7265625" style="71" customWidth="1"/>
    <col min="5894" max="5894" width="18.26953125" style="71" customWidth="1"/>
    <col min="5895" max="5895" width="17.26953125" style="71" customWidth="1"/>
    <col min="5896" max="5896" width="22.81640625" style="71" customWidth="1"/>
    <col min="5897" max="5897" width="26.453125" style="71" customWidth="1"/>
    <col min="5898" max="5898" width="21.81640625" style="71" customWidth="1"/>
    <col min="5899" max="5899" width="8.26953125" style="71" customWidth="1"/>
    <col min="5900" max="5900" width="17" style="71" customWidth="1"/>
    <col min="5901" max="5901" width="19.54296875" style="71" customWidth="1"/>
    <col min="5902" max="6147" width="11.453125" style="71"/>
    <col min="6148" max="6148" width="9.54296875" style="71" customWidth="1"/>
    <col min="6149" max="6149" width="18.7265625" style="71" customWidth="1"/>
    <col min="6150" max="6150" width="18.26953125" style="71" customWidth="1"/>
    <col min="6151" max="6151" width="17.26953125" style="71" customWidth="1"/>
    <col min="6152" max="6152" width="22.81640625" style="71" customWidth="1"/>
    <col min="6153" max="6153" width="26.453125" style="71" customWidth="1"/>
    <col min="6154" max="6154" width="21.81640625" style="71" customWidth="1"/>
    <col min="6155" max="6155" width="8.26953125" style="71" customWidth="1"/>
    <col min="6156" max="6156" width="17" style="71" customWidth="1"/>
    <col min="6157" max="6157" width="19.54296875" style="71" customWidth="1"/>
    <col min="6158" max="6403" width="11.453125" style="71"/>
    <col min="6404" max="6404" width="9.54296875" style="71" customWidth="1"/>
    <col min="6405" max="6405" width="18.7265625" style="71" customWidth="1"/>
    <col min="6406" max="6406" width="18.26953125" style="71" customWidth="1"/>
    <col min="6407" max="6407" width="17.26953125" style="71" customWidth="1"/>
    <col min="6408" max="6408" width="22.81640625" style="71" customWidth="1"/>
    <col min="6409" max="6409" width="26.453125" style="71" customWidth="1"/>
    <col min="6410" max="6410" width="21.81640625" style="71" customWidth="1"/>
    <col min="6411" max="6411" width="8.26953125" style="71" customWidth="1"/>
    <col min="6412" max="6412" width="17" style="71" customWidth="1"/>
    <col min="6413" max="6413" width="19.54296875" style="71" customWidth="1"/>
    <col min="6414" max="6659" width="11.453125" style="71"/>
    <col min="6660" max="6660" width="9.54296875" style="71" customWidth="1"/>
    <col min="6661" max="6661" width="18.7265625" style="71" customWidth="1"/>
    <col min="6662" max="6662" width="18.26953125" style="71" customWidth="1"/>
    <col min="6663" max="6663" width="17.26953125" style="71" customWidth="1"/>
    <col min="6664" max="6664" width="22.81640625" style="71" customWidth="1"/>
    <col min="6665" max="6665" width="26.453125" style="71" customWidth="1"/>
    <col min="6666" max="6666" width="21.81640625" style="71" customWidth="1"/>
    <col min="6667" max="6667" width="8.26953125" style="71" customWidth="1"/>
    <col min="6668" max="6668" width="17" style="71" customWidth="1"/>
    <col min="6669" max="6669" width="19.54296875" style="71" customWidth="1"/>
    <col min="6670" max="6915" width="11.453125" style="71"/>
    <col min="6916" max="6916" width="9.54296875" style="71" customWidth="1"/>
    <col min="6917" max="6917" width="18.7265625" style="71" customWidth="1"/>
    <col min="6918" max="6918" width="18.26953125" style="71" customWidth="1"/>
    <col min="6919" max="6919" width="17.26953125" style="71" customWidth="1"/>
    <col min="6920" max="6920" width="22.81640625" style="71" customWidth="1"/>
    <col min="6921" max="6921" width="26.453125" style="71" customWidth="1"/>
    <col min="6922" max="6922" width="21.81640625" style="71" customWidth="1"/>
    <col min="6923" max="6923" width="8.26953125" style="71" customWidth="1"/>
    <col min="6924" max="6924" width="17" style="71" customWidth="1"/>
    <col min="6925" max="6925" width="19.54296875" style="71" customWidth="1"/>
    <col min="6926" max="7171" width="11.453125" style="71"/>
    <col min="7172" max="7172" width="9.54296875" style="71" customWidth="1"/>
    <col min="7173" max="7173" width="18.7265625" style="71" customWidth="1"/>
    <col min="7174" max="7174" width="18.26953125" style="71" customWidth="1"/>
    <col min="7175" max="7175" width="17.26953125" style="71" customWidth="1"/>
    <col min="7176" max="7176" width="22.81640625" style="71" customWidth="1"/>
    <col min="7177" max="7177" width="26.453125" style="71" customWidth="1"/>
    <col min="7178" max="7178" width="21.81640625" style="71" customWidth="1"/>
    <col min="7179" max="7179" width="8.26953125" style="71" customWidth="1"/>
    <col min="7180" max="7180" width="17" style="71" customWidth="1"/>
    <col min="7181" max="7181" width="19.54296875" style="71" customWidth="1"/>
    <col min="7182" max="7427" width="11.453125" style="71"/>
    <col min="7428" max="7428" width="9.54296875" style="71" customWidth="1"/>
    <col min="7429" max="7429" width="18.7265625" style="71" customWidth="1"/>
    <col min="7430" max="7430" width="18.26953125" style="71" customWidth="1"/>
    <col min="7431" max="7431" width="17.26953125" style="71" customWidth="1"/>
    <col min="7432" max="7432" width="22.81640625" style="71" customWidth="1"/>
    <col min="7433" max="7433" width="26.453125" style="71" customWidth="1"/>
    <col min="7434" max="7434" width="21.81640625" style="71" customWidth="1"/>
    <col min="7435" max="7435" width="8.26953125" style="71" customWidth="1"/>
    <col min="7436" max="7436" width="17" style="71" customWidth="1"/>
    <col min="7437" max="7437" width="19.54296875" style="71" customWidth="1"/>
    <col min="7438" max="7683" width="11.453125" style="71"/>
    <col min="7684" max="7684" width="9.54296875" style="71" customWidth="1"/>
    <col min="7685" max="7685" width="18.7265625" style="71" customWidth="1"/>
    <col min="7686" max="7686" width="18.26953125" style="71" customWidth="1"/>
    <col min="7687" max="7687" width="17.26953125" style="71" customWidth="1"/>
    <col min="7688" max="7688" width="22.81640625" style="71" customWidth="1"/>
    <col min="7689" max="7689" width="26.453125" style="71" customWidth="1"/>
    <col min="7690" max="7690" width="21.81640625" style="71" customWidth="1"/>
    <col min="7691" max="7691" width="8.26953125" style="71" customWidth="1"/>
    <col min="7692" max="7692" width="17" style="71" customWidth="1"/>
    <col min="7693" max="7693" width="19.54296875" style="71" customWidth="1"/>
    <col min="7694" max="7939" width="11.453125" style="71"/>
    <col min="7940" max="7940" width="9.54296875" style="71" customWidth="1"/>
    <col min="7941" max="7941" width="18.7265625" style="71" customWidth="1"/>
    <col min="7942" max="7942" width="18.26953125" style="71" customWidth="1"/>
    <col min="7943" max="7943" width="17.26953125" style="71" customWidth="1"/>
    <col min="7944" max="7944" width="22.81640625" style="71" customWidth="1"/>
    <col min="7945" max="7945" width="26.453125" style="71" customWidth="1"/>
    <col min="7946" max="7946" width="21.81640625" style="71" customWidth="1"/>
    <col min="7947" max="7947" width="8.26953125" style="71" customWidth="1"/>
    <col min="7948" max="7948" width="17" style="71" customWidth="1"/>
    <col min="7949" max="7949" width="19.54296875" style="71" customWidth="1"/>
    <col min="7950" max="8195" width="11.453125" style="71"/>
    <col min="8196" max="8196" width="9.54296875" style="71" customWidth="1"/>
    <col min="8197" max="8197" width="18.7265625" style="71" customWidth="1"/>
    <col min="8198" max="8198" width="18.26953125" style="71" customWidth="1"/>
    <col min="8199" max="8199" width="17.26953125" style="71" customWidth="1"/>
    <col min="8200" max="8200" width="22.81640625" style="71" customWidth="1"/>
    <col min="8201" max="8201" width="26.453125" style="71" customWidth="1"/>
    <col min="8202" max="8202" width="21.81640625" style="71" customWidth="1"/>
    <col min="8203" max="8203" width="8.26953125" style="71" customWidth="1"/>
    <col min="8204" max="8204" width="17" style="71" customWidth="1"/>
    <col min="8205" max="8205" width="19.54296875" style="71" customWidth="1"/>
    <col min="8206" max="8451" width="11.453125" style="71"/>
    <col min="8452" max="8452" width="9.54296875" style="71" customWidth="1"/>
    <col min="8453" max="8453" width="18.7265625" style="71" customWidth="1"/>
    <col min="8454" max="8454" width="18.26953125" style="71" customWidth="1"/>
    <col min="8455" max="8455" width="17.26953125" style="71" customWidth="1"/>
    <col min="8456" max="8456" width="22.81640625" style="71" customWidth="1"/>
    <col min="8457" max="8457" width="26.453125" style="71" customWidth="1"/>
    <col min="8458" max="8458" width="21.81640625" style="71" customWidth="1"/>
    <col min="8459" max="8459" width="8.26953125" style="71" customWidth="1"/>
    <col min="8460" max="8460" width="17" style="71" customWidth="1"/>
    <col min="8461" max="8461" width="19.54296875" style="71" customWidth="1"/>
    <col min="8462" max="8707" width="11.453125" style="71"/>
    <col min="8708" max="8708" width="9.54296875" style="71" customWidth="1"/>
    <col min="8709" max="8709" width="18.7265625" style="71" customWidth="1"/>
    <col min="8710" max="8710" width="18.26953125" style="71" customWidth="1"/>
    <col min="8711" max="8711" width="17.26953125" style="71" customWidth="1"/>
    <col min="8712" max="8712" width="22.81640625" style="71" customWidth="1"/>
    <col min="8713" max="8713" width="26.453125" style="71" customWidth="1"/>
    <col min="8714" max="8714" width="21.81640625" style="71" customWidth="1"/>
    <col min="8715" max="8715" width="8.26953125" style="71" customWidth="1"/>
    <col min="8716" max="8716" width="17" style="71" customWidth="1"/>
    <col min="8717" max="8717" width="19.54296875" style="71" customWidth="1"/>
    <col min="8718" max="8963" width="11.453125" style="71"/>
    <col min="8964" max="8964" width="9.54296875" style="71" customWidth="1"/>
    <col min="8965" max="8965" width="18.7265625" style="71" customWidth="1"/>
    <col min="8966" max="8966" width="18.26953125" style="71" customWidth="1"/>
    <col min="8967" max="8967" width="17.26953125" style="71" customWidth="1"/>
    <col min="8968" max="8968" width="22.81640625" style="71" customWidth="1"/>
    <col min="8969" max="8969" width="26.453125" style="71" customWidth="1"/>
    <col min="8970" max="8970" width="21.81640625" style="71" customWidth="1"/>
    <col min="8971" max="8971" width="8.26953125" style="71" customWidth="1"/>
    <col min="8972" max="8972" width="17" style="71" customWidth="1"/>
    <col min="8973" max="8973" width="19.54296875" style="71" customWidth="1"/>
    <col min="8974" max="9219" width="11.453125" style="71"/>
    <col min="9220" max="9220" width="9.54296875" style="71" customWidth="1"/>
    <col min="9221" max="9221" width="18.7265625" style="71" customWidth="1"/>
    <col min="9222" max="9222" width="18.26953125" style="71" customWidth="1"/>
    <col min="9223" max="9223" width="17.26953125" style="71" customWidth="1"/>
    <col min="9224" max="9224" width="22.81640625" style="71" customWidth="1"/>
    <col min="9225" max="9225" width="26.453125" style="71" customWidth="1"/>
    <col min="9226" max="9226" width="21.81640625" style="71" customWidth="1"/>
    <col min="9227" max="9227" width="8.26953125" style="71" customWidth="1"/>
    <col min="9228" max="9228" width="17" style="71" customWidth="1"/>
    <col min="9229" max="9229" width="19.54296875" style="71" customWidth="1"/>
    <col min="9230" max="9475" width="11.453125" style="71"/>
    <col min="9476" max="9476" width="9.54296875" style="71" customWidth="1"/>
    <col min="9477" max="9477" width="18.7265625" style="71" customWidth="1"/>
    <col min="9478" max="9478" width="18.26953125" style="71" customWidth="1"/>
    <col min="9479" max="9479" width="17.26953125" style="71" customWidth="1"/>
    <col min="9480" max="9480" width="22.81640625" style="71" customWidth="1"/>
    <col min="9481" max="9481" width="26.453125" style="71" customWidth="1"/>
    <col min="9482" max="9482" width="21.81640625" style="71" customWidth="1"/>
    <col min="9483" max="9483" width="8.26953125" style="71" customWidth="1"/>
    <col min="9484" max="9484" width="17" style="71" customWidth="1"/>
    <col min="9485" max="9485" width="19.54296875" style="71" customWidth="1"/>
    <col min="9486" max="9731" width="11.453125" style="71"/>
    <col min="9732" max="9732" width="9.54296875" style="71" customWidth="1"/>
    <col min="9733" max="9733" width="18.7265625" style="71" customWidth="1"/>
    <col min="9734" max="9734" width="18.26953125" style="71" customWidth="1"/>
    <col min="9735" max="9735" width="17.26953125" style="71" customWidth="1"/>
    <col min="9736" max="9736" width="22.81640625" style="71" customWidth="1"/>
    <col min="9737" max="9737" width="26.453125" style="71" customWidth="1"/>
    <col min="9738" max="9738" width="21.81640625" style="71" customWidth="1"/>
    <col min="9739" max="9739" width="8.26953125" style="71" customWidth="1"/>
    <col min="9740" max="9740" width="17" style="71" customWidth="1"/>
    <col min="9741" max="9741" width="19.54296875" style="71" customWidth="1"/>
    <col min="9742" max="9987" width="11.453125" style="71"/>
    <col min="9988" max="9988" width="9.54296875" style="71" customWidth="1"/>
    <col min="9989" max="9989" width="18.7265625" style="71" customWidth="1"/>
    <col min="9990" max="9990" width="18.26953125" style="71" customWidth="1"/>
    <col min="9991" max="9991" width="17.26953125" style="71" customWidth="1"/>
    <col min="9992" max="9992" width="22.81640625" style="71" customWidth="1"/>
    <col min="9993" max="9993" width="26.453125" style="71" customWidth="1"/>
    <col min="9994" max="9994" width="21.81640625" style="71" customWidth="1"/>
    <col min="9995" max="9995" width="8.26953125" style="71" customWidth="1"/>
    <col min="9996" max="9996" width="17" style="71" customWidth="1"/>
    <col min="9997" max="9997" width="19.54296875" style="71" customWidth="1"/>
    <col min="9998" max="10243" width="11.453125" style="71"/>
    <col min="10244" max="10244" width="9.54296875" style="71" customWidth="1"/>
    <col min="10245" max="10245" width="18.7265625" style="71" customWidth="1"/>
    <col min="10246" max="10246" width="18.26953125" style="71" customWidth="1"/>
    <col min="10247" max="10247" width="17.26953125" style="71" customWidth="1"/>
    <col min="10248" max="10248" width="22.81640625" style="71" customWidth="1"/>
    <col min="10249" max="10249" width="26.453125" style="71" customWidth="1"/>
    <col min="10250" max="10250" width="21.81640625" style="71" customWidth="1"/>
    <col min="10251" max="10251" width="8.26953125" style="71" customWidth="1"/>
    <col min="10252" max="10252" width="17" style="71" customWidth="1"/>
    <col min="10253" max="10253" width="19.54296875" style="71" customWidth="1"/>
    <col min="10254" max="10499" width="11.453125" style="71"/>
    <col min="10500" max="10500" width="9.54296875" style="71" customWidth="1"/>
    <col min="10501" max="10501" width="18.7265625" style="71" customWidth="1"/>
    <col min="10502" max="10502" width="18.26953125" style="71" customWidth="1"/>
    <col min="10503" max="10503" width="17.26953125" style="71" customWidth="1"/>
    <col min="10504" max="10504" width="22.81640625" style="71" customWidth="1"/>
    <col min="10505" max="10505" width="26.453125" style="71" customWidth="1"/>
    <col min="10506" max="10506" width="21.81640625" style="71" customWidth="1"/>
    <col min="10507" max="10507" width="8.26953125" style="71" customWidth="1"/>
    <col min="10508" max="10508" width="17" style="71" customWidth="1"/>
    <col min="10509" max="10509" width="19.54296875" style="71" customWidth="1"/>
    <col min="10510" max="10755" width="11.453125" style="71"/>
    <col min="10756" max="10756" width="9.54296875" style="71" customWidth="1"/>
    <col min="10757" max="10757" width="18.7265625" style="71" customWidth="1"/>
    <col min="10758" max="10758" width="18.26953125" style="71" customWidth="1"/>
    <col min="10759" max="10759" width="17.26953125" style="71" customWidth="1"/>
    <col min="10760" max="10760" width="22.81640625" style="71" customWidth="1"/>
    <col min="10761" max="10761" width="26.453125" style="71" customWidth="1"/>
    <col min="10762" max="10762" width="21.81640625" style="71" customWidth="1"/>
    <col min="10763" max="10763" width="8.26953125" style="71" customWidth="1"/>
    <col min="10764" max="10764" width="17" style="71" customWidth="1"/>
    <col min="10765" max="10765" width="19.54296875" style="71" customWidth="1"/>
    <col min="10766" max="11011" width="11.453125" style="71"/>
    <col min="11012" max="11012" width="9.54296875" style="71" customWidth="1"/>
    <col min="11013" max="11013" width="18.7265625" style="71" customWidth="1"/>
    <col min="11014" max="11014" width="18.26953125" style="71" customWidth="1"/>
    <col min="11015" max="11015" width="17.26953125" style="71" customWidth="1"/>
    <col min="11016" max="11016" width="22.81640625" style="71" customWidth="1"/>
    <col min="11017" max="11017" width="26.453125" style="71" customWidth="1"/>
    <col min="11018" max="11018" width="21.81640625" style="71" customWidth="1"/>
    <col min="11019" max="11019" width="8.26953125" style="71" customWidth="1"/>
    <col min="11020" max="11020" width="17" style="71" customWidth="1"/>
    <col min="11021" max="11021" width="19.54296875" style="71" customWidth="1"/>
    <col min="11022" max="11267" width="11.453125" style="71"/>
    <col min="11268" max="11268" width="9.54296875" style="71" customWidth="1"/>
    <col min="11269" max="11269" width="18.7265625" style="71" customWidth="1"/>
    <col min="11270" max="11270" width="18.26953125" style="71" customWidth="1"/>
    <col min="11271" max="11271" width="17.26953125" style="71" customWidth="1"/>
    <col min="11272" max="11272" width="22.81640625" style="71" customWidth="1"/>
    <col min="11273" max="11273" width="26.453125" style="71" customWidth="1"/>
    <col min="11274" max="11274" width="21.81640625" style="71" customWidth="1"/>
    <col min="11275" max="11275" width="8.26953125" style="71" customWidth="1"/>
    <col min="11276" max="11276" width="17" style="71" customWidth="1"/>
    <col min="11277" max="11277" width="19.54296875" style="71" customWidth="1"/>
    <col min="11278" max="11523" width="11.453125" style="71"/>
    <col min="11524" max="11524" width="9.54296875" style="71" customWidth="1"/>
    <col min="11525" max="11525" width="18.7265625" style="71" customWidth="1"/>
    <col min="11526" max="11526" width="18.26953125" style="71" customWidth="1"/>
    <col min="11527" max="11527" width="17.26953125" style="71" customWidth="1"/>
    <col min="11528" max="11528" width="22.81640625" style="71" customWidth="1"/>
    <col min="11529" max="11529" width="26.453125" style="71" customWidth="1"/>
    <col min="11530" max="11530" width="21.81640625" style="71" customWidth="1"/>
    <col min="11531" max="11531" width="8.26953125" style="71" customWidth="1"/>
    <col min="11532" max="11532" width="17" style="71" customWidth="1"/>
    <col min="11533" max="11533" width="19.54296875" style="71" customWidth="1"/>
    <col min="11534" max="11779" width="11.453125" style="71"/>
    <col min="11780" max="11780" width="9.54296875" style="71" customWidth="1"/>
    <col min="11781" max="11781" width="18.7265625" style="71" customWidth="1"/>
    <col min="11782" max="11782" width="18.26953125" style="71" customWidth="1"/>
    <col min="11783" max="11783" width="17.26953125" style="71" customWidth="1"/>
    <col min="11784" max="11784" width="22.81640625" style="71" customWidth="1"/>
    <col min="11785" max="11785" width="26.453125" style="71" customWidth="1"/>
    <col min="11786" max="11786" width="21.81640625" style="71" customWidth="1"/>
    <col min="11787" max="11787" width="8.26953125" style="71" customWidth="1"/>
    <col min="11788" max="11788" width="17" style="71" customWidth="1"/>
    <col min="11789" max="11789" width="19.54296875" style="71" customWidth="1"/>
    <col min="11790" max="12035" width="11.453125" style="71"/>
    <col min="12036" max="12036" width="9.54296875" style="71" customWidth="1"/>
    <col min="12037" max="12037" width="18.7265625" style="71" customWidth="1"/>
    <col min="12038" max="12038" width="18.26953125" style="71" customWidth="1"/>
    <col min="12039" max="12039" width="17.26953125" style="71" customWidth="1"/>
    <col min="12040" max="12040" width="22.81640625" style="71" customWidth="1"/>
    <col min="12041" max="12041" width="26.453125" style="71" customWidth="1"/>
    <col min="12042" max="12042" width="21.81640625" style="71" customWidth="1"/>
    <col min="12043" max="12043" width="8.26953125" style="71" customWidth="1"/>
    <col min="12044" max="12044" width="17" style="71" customWidth="1"/>
    <col min="12045" max="12045" width="19.54296875" style="71" customWidth="1"/>
    <col min="12046" max="12291" width="11.453125" style="71"/>
    <col min="12292" max="12292" width="9.54296875" style="71" customWidth="1"/>
    <col min="12293" max="12293" width="18.7265625" style="71" customWidth="1"/>
    <col min="12294" max="12294" width="18.26953125" style="71" customWidth="1"/>
    <col min="12295" max="12295" width="17.26953125" style="71" customWidth="1"/>
    <col min="12296" max="12296" width="22.81640625" style="71" customWidth="1"/>
    <col min="12297" max="12297" width="26.453125" style="71" customWidth="1"/>
    <col min="12298" max="12298" width="21.81640625" style="71" customWidth="1"/>
    <col min="12299" max="12299" width="8.26953125" style="71" customWidth="1"/>
    <col min="12300" max="12300" width="17" style="71" customWidth="1"/>
    <col min="12301" max="12301" width="19.54296875" style="71" customWidth="1"/>
    <col min="12302" max="12547" width="11.453125" style="71"/>
    <col min="12548" max="12548" width="9.54296875" style="71" customWidth="1"/>
    <col min="12549" max="12549" width="18.7265625" style="71" customWidth="1"/>
    <col min="12550" max="12550" width="18.26953125" style="71" customWidth="1"/>
    <col min="12551" max="12551" width="17.26953125" style="71" customWidth="1"/>
    <col min="12552" max="12552" width="22.81640625" style="71" customWidth="1"/>
    <col min="12553" max="12553" width="26.453125" style="71" customWidth="1"/>
    <col min="12554" max="12554" width="21.81640625" style="71" customWidth="1"/>
    <col min="12555" max="12555" width="8.26953125" style="71" customWidth="1"/>
    <col min="12556" max="12556" width="17" style="71" customWidth="1"/>
    <col min="12557" max="12557" width="19.54296875" style="71" customWidth="1"/>
    <col min="12558" max="12803" width="11.453125" style="71"/>
    <col min="12804" max="12804" width="9.54296875" style="71" customWidth="1"/>
    <col min="12805" max="12805" width="18.7265625" style="71" customWidth="1"/>
    <col min="12806" max="12806" width="18.26953125" style="71" customWidth="1"/>
    <col min="12807" max="12807" width="17.26953125" style="71" customWidth="1"/>
    <col min="12808" max="12808" width="22.81640625" style="71" customWidth="1"/>
    <col min="12809" max="12809" width="26.453125" style="71" customWidth="1"/>
    <col min="12810" max="12810" width="21.81640625" style="71" customWidth="1"/>
    <col min="12811" max="12811" width="8.26953125" style="71" customWidth="1"/>
    <col min="12812" max="12812" width="17" style="71" customWidth="1"/>
    <col min="12813" max="12813" width="19.54296875" style="71" customWidth="1"/>
    <col min="12814" max="13059" width="11.453125" style="71"/>
    <col min="13060" max="13060" width="9.54296875" style="71" customWidth="1"/>
    <col min="13061" max="13061" width="18.7265625" style="71" customWidth="1"/>
    <col min="13062" max="13062" width="18.26953125" style="71" customWidth="1"/>
    <col min="13063" max="13063" width="17.26953125" style="71" customWidth="1"/>
    <col min="13064" max="13064" width="22.81640625" style="71" customWidth="1"/>
    <col min="13065" max="13065" width="26.453125" style="71" customWidth="1"/>
    <col min="13066" max="13066" width="21.81640625" style="71" customWidth="1"/>
    <col min="13067" max="13067" width="8.26953125" style="71" customWidth="1"/>
    <col min="13068" max="13068" width="17" style="71" customWidth="1"/>
    <col min="13069" max="13069" width="19.54296875" style="71" customWidth="1"/>
    <col min="13070" max="13315" width="11.453125" style="71"/>
    <col min="13316" max="13316" width="9.54296875" style="71" customWidth="1"/>
    <col min="13317" max="13317" width="18.7265625" style="71" customWidth="1"/>
    <col min="13318" max="13318" width="18.26953125" style="71" customWidth="1"/>
    <col min="13319" max="13319" width="17.26953125" style="71" customWidth="1"/>
    <col min="13320" max="13320" width="22.81640625" style="71" customWidth="1"/>
    <col min="13321" max="13321" width="26.453125" style="71" customWidth="1"/>
    <col min="13322" max="13322" width="21.81640625" style="71" customWidth="1"/>
    <col min="13323" max="13323" width="8.26953125" style="71" customWidth="1"/>
    <col min="13324" max="13324" width="17" style="71" customWidth="1"/>
    <col min="13325" max="13325" width="19.54296875" style="71" customWidth="1"/>
    <col min="13326" max="13571" width="11.453125" style="71"/>
    <col min="13572" max="13572" width="9.54296875" style="71" customWidth="1"/>
    <col min="13573" max="13573" width="18.7265625" style="71" customWidth="1"/>
    <col min="13574" max="13574" width="18.26953125" style="71" customWidth="1"/>
    <col min="13575" max="13575" width="17.26953125" style="71" customWidth="1"/>
    <col min="13576" max="13576" width="22.81640625" style="71" customWidth="1"/>
    <col min="13577" max="13577" width="26.453125" style="71" customWidth="1"/>
    <col min="13578" max="13578" width="21.81640625" style="71" customWidth="1"/>
    <col min="13579" max="13579" width="8.26953125" style="71" customWidth="1"/>
    <col min="13580" max="13580" width="17" style="71" customWidth="1"/>
    <col min="13581" max="13581" width="19.54296875" style="71" customWidth="1"/>
    <col min="13582" max="13827" width="11.453125" style="71"/>
    <col min="13828" max="13828" width="9.54296875" style="71" customWidth="1"/>
    <col min="13829" max="13829" width="18.7265625" style="71" customWidth="1"/>
    <col min="13830" max="13830" width="18.26953125" style="71" customWidth="1"/>
    <col min="13831" max="13831" width="17.26953125" style="71" customWidth="1"/>
    <col min="13832" max="13832" width="22.81640625" style="71" customWidth="1"/>
    <col min="13833" max="13833" width="26.453125" style="71" customWidth="1"/>
    <col min="13834" max="13834" width="21.81640625" style="71" customWidth="1"/>
    <col min="13835" max="13835" width="8.26953125" style="71" customWidth="1"/>
    <col min="13836" max="13836" width="17" style="71" customWidth="1"/>
    <col min="13837" max="13837" width="19.54296875" style="71" customWidth="1"/>
    <col min="13838" max="14083" width="11.453125" style="71"/>
    <col min="14084" max="14084" width="9.54296875" style="71" customWidth="1"/>
    <col min="14085" max="14085" width="18.7265625" style="71" customWidth="1"/>
    <col min="14086" max="14086" width="18.26953125" style="71" customWidth="1"/>
    <col min="14087" max="14087" width="17.26953125" style="71" customWidth="1"/>
    <col min="14088" max="14088" width="22.81640625" style="71" customWidth="1"/>
    <col min="14089" max="14089" width="26.453125" style="71" customWidth="1"/>
    <col min="14090" max="14090" width="21.81640625" style="71" customWidth="1"/>
    <col min="14091" max="14091" width="8.26953125" style="71" customWidth="1"/>
    <col min="14092" max="14092" width="17" style="71" customWidth="1"/>
    <col min="14093" max="14093" width="19.54296875" style="71" customWidth="1"/>
    <col min="14094" max="14339" width="11.453125" style="71"/>
    <col min="14340" max="14340" width="9.54296875" style="71" customWidth="1"/>
    <col min="14341" max="14341" width="18.7265625" style="71" customWidth="1"/>
    <col min="14342" max="14342" width="18.26953125" style="71" customWidth="1"/>
    <col min="14343" max="14343" width="17.26953125" style="71" customWidth="1"/>
    <col min="14344" max="14344" width="22.81640625" style="71" customWidth="1"/>
    <col min="14345" max="14345" width="26.453125" style="71" customWidth="1"/>
    <col min="14346" max="14346" width="21.81640625" style="71" customWidth="1"/>
    <col min="14347" max="14347" width="8.26953125" style="71" customWidth="1"/>
    <col min="14348" max="14348" width="17" style="71" customWidth="1"/>
    <col min="14349" max="14349" width="19.54296875" style="71" customWidth="1"/>
    <col min="14350" max="14595" width="11.453125" style="71"/>
    <col min="14596" max="14596" width="9.54296875" style="71" customWidth="1"/>
    <col min="14597" max="14597" width="18.7265625" style="71" customWidth="1"/>
    <col min="14598" max="14598" width="18.26953125" style="71" customWidth="1"/>
    <col min="14599" max="14599" width="17.26953125" style="71" customWidth="1"/>
    <col min="14600" max="14600" width="22.81640625" style="71" customWidth="1"/>
    <col min="14601" max="14601" width="26.453125" style="71" customWidth="1"/>
    <col min="14602" max="14602" width="21.81640625" style="71" customWidth="1"/>
    <col min="14603" max="14603" width="8.26953125" style="71" customWidth="1"/>
    <col min="14604" max="14604" width="17" style="71" customWidth="1"/>
    <col min="14605" max="14605" width="19.54296875" style="71" customWidth="1"/>
    <col min="14606" max="14851" width="11.453125" style="71"/>
    <col min="14852" max="14852" width="9.54296875" style="71" customWidth="1"/>
    <col min="14853" max="14853" width="18.7265625" style="71" customWidth="1"/>
    <col min="14854" max="14854" width="18.26953125" style="71" customWidth="1"/>
    <col min="14855" max="14855" width="17.26953125" style="71" customWidth="1"/>
    <col min="14856" max="14856" width="22.81640625" style="71" customWidth="1"/>
    <col min="14857" max="14857" width="26.453125" style="71" customWidth="1"/>
    <col min="14858" max="14858" width="21.81640625" style="71" customWidth="1"/>
    <col min="14859" max="14859" width="8.26953125" style="71" customWidth="1"/>
    <col min="14860" max="14860" width="17" style="71" customWidth="1"/>
    <col min="14861" max="14861" width="19.54296875" style="71" customWidth="1"/>
    <col min="14862" max="15107" width="11.453125" style="71"/>
    <col min="15108" max="15108" width="9.54296875" style="71" customWidth="1"/>
    <col min="15109" max="15109" width="18.7265625" style="71" customWidth="1"/>
    <col min="15110" max="15110" width="18.26953125" style="71" customWidth="1"/>
    <col min="15111" max="15111" width="17.26953125" style="71" customWidth="1"/>
    <col min="15112" max="15112" width="22.81640625" style="71" customWidth="1"/>
    <col min="15113" max="15113" width="26.453125" style="71" customWidth="1"/>
    <col min="15114" max="15114" width="21.81640625" style="71" customWidth="1"/>
    <col min="15115" max="15115" width="8.26953125" style="71" customWidth="1"/>
    <col min="15116" max="15116" width="17" style="71" customWidth="1"/>
    <col min="15117" max="15117" width="19.54296875" style="71" customWidth="1"/>
    <col min="15118" max="15363" width="11.453125" style="71"/>
    <col min="15364" max="15364" width="9.54296875" style="71" customWidth="1"/>
    <col min="15365" max="15365" width="18.7265625" style="71" customWidth="1"/>
    <col min="15366" max="15366" width="18.26953125" style="71" customWidth="1"/>
    <col min="15367" max="15367" width="17.26953125" style="71" customWidth="1"/>
    <col min="15368" max="15368" width="22.81640625" style="71" customWidth="1"/>
    <col min="15369" max="15369" width="26.453125" style="71" customWidth="1"/>
    <col min="15370" max="15370" width="21.81640625" style="71" customWidth="1"/>
    <col min="15371" max="15371" width="8.26953125" style="71" customWidth="1"/>
    <col min="15372" max="15372" width="17" style="71" customWidth="1"/>
    <col min="15373" max="15373" width="19.54296875" style="71" customWidth="1"/>
    <col min="15374" max="15619" width="11.453125" style="71"/>
    <col min="15620" max="15620" width="9.54296875" style="71" customWidth="1"/>
    <col min="15621" max="15621" width="18.7265625" style="71" customWidth="1"/>
    <col min="15622" max="15622" width="18.26953125" style="71" customWidth="1"/>
    <col min="15623" max="15623" width="17.26953125" style="71" customWidth="1"/>
    <col min="15624" max="15624" width="22.81640625" style="71" customWidth="1"/>
    <col min="15625" max="15625" width="26.453125" style="71" customWidth="1"/>
    <col min="15626" max="15626" width="21.81640625" style="71" customWidth="1"/>
    <col min="15627" max="15627" width="8.26953125" style="71" customWidth="1"/>
    <col min="15628" max="15628" width="17" style="71" customWidth="1"/>
    <col min="15629" max="15629" width="19.54296875" style="71" customWidth="1"/>
    <col min="15630" max="15875" width="11.453125" style="71"/>
    <col min="15876" max="15876" width="9.54296875" style="71" customWidth="1"/>
    <col min="15877" max="15877" width="18.7265625" style="71" customWidth="1"/>
    <col min="15878" max="15878" width="18.26953125" style="71" customWidth="1"/>
    <col min="15879" max="15879" width="17.26953125" style="71" customWidth="1"/>
    <col min="15880" max="15880" width="22.81640625" style="71" customWidth="1"/>
    <col min="15881" max="15881" width="26.453125" style="71" customWidth="1"/>
    <col min="15882" max="15882" width="21.81640625" style="71" customWidth="1"/>
    <col min="15883" max="15883" width="8.26953125" style="71" customWidth="1"/>
    <col min="15884" max="15884" width="17" style="71" customWidth="1"/>
    <col min="15885" max="15885" width="19.54296875" style="71" customWidth="1"/>
    <col min="15886" max="16131" width="11.453125" style="71"/>
    <col min="16132" max="16132" width="9.54296875" style="71" customWidth="1"/>
    <col min="16133" max="16133" width="18.7265625" style="71" customWidth="1"/>
    <col min="16134" max="16134" width="18.26953125" style="71" customWidth="1"/>
    <col min="16135" max="16135" width="17.26953125" style="71" customWidth="1"/>
    <col min="16136" max="16136" width="22.81640625" style="71" customWidth="1"/>
    <col min="16137" max="16137" width="26.453125" style="71" customWidth="1"/>
    <col min="16138" max="16138" width="21.81640625" style="71" customWidth="1"/>
    <col min="16139" max="16139" width="8.26953125" style="71" customWidth="1"/>
    <col min="16140" max="16140" width="17" style="71" customWidth="1"/>
    <col min="16141" max="16141" width="19.54296875" style="71" customWidth="1"/>
    <col min="16142" max="16384" width="11.453125" style="71"/>
  </cols>
  <sheetData>
    <row r="1" spans="1:29" ht="6.75" customHeight="1" thickBot="1" x14ac:dyDescent="0.35"/>
    <row r="2" spans="1:29" ht="31.5" customHeight="1" thickBot="1" x14ac:dyDescent="0.35">
      <c r="B2" s="339" t="s">
        <v>42</v>
      </c>
      <c r="C2" s="340"/>
      <c r="D2" s="340"/>
      <c r="E2" s="340"/>
      <c r="F2" s="341"/>
      <c r="O2" s="26" t="s">
        <v>62</v>
      </c>
      <c r="P2" s="3"/>
      <c r="Q2" s="49" t="s">
        <v>30</v>
      </c>
      <c r="R2" s="48" t="s">
        <v>28</v>
      </c>
      <c r="S2" s="47" t="s">
        <v>29</v>
      </c>
    </row>
    <row r="3" spans="1:29" ht="27.75" customHeight="1" thickBot="1" x14ac:dyDescent="0.35">
      <c r="B3" s="342" t="s">
        <v>43</v>
      </c>
      <c r="C3" s="343"/>
      <c r="D3" s="343"/>
      <c r="E3" s="343"/>
      <c r="F3" s="344"/>
      <c r="G3" s="65" t="s">
        <v>25</v>
      </c>
      <c r="H3" s="217"/>
      <c r="I3" s="239">
        <v>60</v>
      </c>
      <c r="J3" s="64" t="s">
        <v>64</v>
      </c>
      <c r="O3" s="50" t="s">
        <v>11</v>
      </c>
      <c r="P3" s="51">
        <f>D25</f>
        <v>124.42023543875129</v>
      </c>
      <c r="Q3" s="172">
        <f>D28</f>
        <v>5.2499999999999982</v>
      </c>
      <c r="R3" s="173">
        <f>D27</f>
        <v>1</v>
      </c>
      <c r="S3" s="174">
        <f>D26</f>
        <v>118.17023543875131</v>
      </c>
    </row>
    <row r="4" spans="1:29" ht="13.5" thickBot="1" x14ac:dyDescent="0.35">
      <c r="A4" s="74"/>
      <c r="O4" s="28"/>
      <c r="P4" s="28"/>
      <c r="Q4" s="28"/>
      <c r="R4" s="28"/>
      <c r="S4" s="28"/>
    </row>
    <row r="5" spans="1:29" ht="22.5" customHeight="1" thickBot="1" x14ac:dyDescent="0.35">
      <c r="A5" s="74"/>
      <c r="B5" s="75" t="s">
        <v>44</v>
      </c>
      <c r="C5" s="233">
        <v>5.0232986442761585E-2</v>
      </c>
      <c r="D5" s="334" t="s">
        <v>45</v>
      </c>
      <c r="E5" s="335"/>
      <c r="F5" s="336"/>
      <c r="G5" s="76"/>
      <c r="H5" s="76"/>
      <c r="I5" s="77"/>
      <c r="J5" s="77"/>
      <c r="K5" s="78"/>
      <c r="L5" s="78"/>
      <c r="M5" s="79"/>
      <c r="N5" s="79"/>
      <c r="O5" s="175" t="s">
        <v>63</v>
      </c>
      <c r="P5" s="46" t="str">
        <f>J3</f>
        <v>meses</v>
      </c>
      <c r="Q5" s="156"/>
      <c r="R5" s="157"/>
      <c r="S5" s="46" t="s">
        <v>0</v>
      </c>
      <c r="U5" s="80"/>
      <c r="V5" s="80"/>
      <c r="W5" s="80"/>
      <c r="X5" s="80"/>
      <c r="Y5" s="80"/>
      <c r="Z5" s="80"/>
      <c r="AA5" s="80"/>
      <c r="AB5" s="80"/>
      <c r="AC5" s="80"/>
    </row>
    <row r="6" spans="1:29" ht="27.75" customHeight="1" thickBot="1" x14ac:dyDescent="0.35">
      <c r="A6" s="81"/>
      <c r="B6" s="82"/>
      <c r="C6" s="156"/>
      <c r="D6" s="234" t="s">
        <v>46</v>
      </c>
      <c r="E6" s="235" t="s">
        <v>65</v>
      </c>
      <c r="F6" s="234" t="s">
        <v>66</v>
      </c>
      <c r="G6" s="83"/>
      <c r="H6" s="83"/>
      <c r="I6" s="76"/>
      <c r="J6" s="76"/>
      <c r="K6" s="76"/>
      <c r="L6" s="76"/>
      <c r="M6" s="80"/>
      <c r="N6" s="80"/>
      <c r="O6" s="158" t="s">
        <v>1</v>
      </c>
      <c r="P6" s="301">
        <f>P20</f>
        <v>1.506</v>
      </c>
      <c r="Q6" s="12">
        <f>P6/P9</f>
        <v>2.5100000000000001E-2</v>
      </c>
      <c r="R6" s="157"/>
      <c r="S6" s="166">
        <f>P6*365.25/12</f>
        <v>45.838875000000002</v>
      </c>
      <c r="U6" s="80"/>
      <c r="V6" s="80"/>
      <c r="W6" s="80"/>
      <c r="X6" s="80"/>
      <c r="Y6" s="80"/>
      <c r="Z6" s="80"/>
      <c r="AA6" s="80"/>
      <c r="AB6" s="80"/>
      <c r="AC6" s="80"/>
    </row>
    <row r="7" spans="1:29" ht="18.75" customHeight="1" thickBot="1" x14ac:dyDescent="0.35">
      <c r="A7" s="81"/>
      <c r="B7" s="81"/>
      <c r="C7" s="156"/>
      <c r="D7" s="236">
        <v>0.84</v>
      </c>
      <c r="E7" s="237">
        <v>0.76</v>
      </c>
      <c r="F7" s="238">
        <v>0.93</v>
      </c>
      <c r="G7" s="84"/>
      <c r="H7" s="218"/>
      <c r="I7" s="84"/>
      <c r="J7" s="84"/>
      <c r="K7" s="85"/>
      <c r="L7" s="86"/>
      <c r="M7" s="87"/>
      <c r="N7" s="87"/>
      <c r="O7" s="159" t="s">
        <v>3</v>
      </c>
      <c r="P7" s="319">
        <f>O20</f>
        <v>0.24</v>
      </c>
      <c r="Q7" s="160">
        <f>P7/P9</f>
        <v>4.0000000000000001E-3</v>
      </c>
      <c r="R7" s="157"/>
      <c r="S7" s="194">
        <f t="shared" ref="S7:S8" si="0">P7*365.25/12</f>
        <v>7.3049999999999997</v>
      </c>
      <c r="U7" s="80"/>
      <c r="V7" s="80"/>
      <c r="W7" s="80"/>
      <c r="X7" s="80"/>
      <c r="Y7" s="80"/>
      <c r="Z7" s="80"/>
      <c r="AA7" s="80"/>
      <c r="AB7" s="80"/>
      <c r="AC7" s="80"/>
    </row>
    <row r="8" spans="1:29" ht="26.25" customHeight="1" x14ac:dyDescent="0.3">
      <c r="A8" s="88"/>
      <c r="B8" s="72"/>
      <c r="C8" s="72"/>
      <c r="D8" s="89"/>
      <c r="E8" s="89"/>
      <c r="F8" s="89"/>
      <c r="G8" s="89"/>
      <c r="H8" s="89"/>
      <c r="I8" s="80"/>
      <c r="J8" s="80"/>
      <c r="K8" s="80"/>
      <c r="L8" s="90"/>
      <c r="M8" s="87"/>
      <c r="N8" s="87"/>
      <c r="O8" s="161" t="s">
        <v>2</v>
      </c>
      <c r="P8" s="320">
        <f>M20</f>
        <v>58.253999999999998</v>
      </c>
      <c r="Q8" s="163">
        <f>P8/P9</f>
        <v>0.97089999999999999</v>
      </c>
      <c r="R8" s="157"/>
      <c r="S8" s="195">
        <f t="shared" si="0"/>
        <v>1773.106125</v>
      </c>
      <c r="U8" s="80"/>
      <c r="V8" s="80"/>
      <c r="W8" s="80"/>
      <c r="X8" s="80"/>
      <c r="Y8" s="80"/>
      <c r="Z8" s="80"/>
      <c r="AA8" s="80"/>
      <c r="AB8" s="80"/>
      <c r="AC8" s="80"/>
    </row>
    <row r="9" spans="1:29" ht="26.25" customHeight="1" x14ac:dyDescent="0.3">
      <c r="A9" s="88"/>
      <c r="B9" s="72"/>
      <c r="C9" s="72"/>
      <c r="D9" s="72"/>
      <c r="E9" s="72"/>
      <c r="F9" s="72"/>
      <c r="G9" s="89"/>
      <c r="H9" s="89"/>
      <c r="I9" s="80"/>
      <c r="J9" s="80"/>
      <c r="K9" s="80"/>
      <c r="L9" s="90"/>
      <c r="M9" s="87"/>
      <c r="N9" s="87"/>
      <c r="O9" s="161"/>
      <c r="P9" s="321">
        <f>SUM(P6:P8)</f>
        <v>60</v>
      </c>
      <c r="Q9" s="156"/>
      <c r="R9" s="157"/>
      <c r="S9" s="165">
        <f>P9*365.25/12</f>
        <v>1826.25</v>
      </c>
      <c r="U9" s="80"/>
      <c r="V9" s="80"/>
      <c r="W9" s="80"/>
      <c r="X9" s="80"/>
      <c r="Y9" s="80"/>
      <c r="Z9" s="80"/>
      <c r="AA9" s="80"/>
      <c r="AB9" s="80"/>
      <c r="AC9" s="80"/>
    </row>
    <row r="10" spans="1:29" ht="26.25" hidden="1" customHeight="1" x14ac:dyDescent="0.3">
      <c r="A10" s="88"/>
      <c r="B10" s="72"/>
      <c r="C10" s="72"/>
      <c r="D10" s="89"/>
      <c r="E10" s="89"/>
      <c r="F10" s="89"/>
      <c r="G10" s="89"/>
      <c r="H10" s="89"/>
      <c r="I10" s="80"/>
      <c r="J10" s="80"/>
      <c r="K10" s="80"/>
      <c r="L10" s="90"/>
      <c r="M10" s="87"/>
      <c r="N10" s="87"/>
      <c r="O10" s="80"/>
      <c r="P10" s="161"/>
      <c r="Q10" s="162"/>
      <c r="R10" s="163"/>
      <c r="S10" s="157"/>
      <c r="T10" s="164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ht="26.25" hidden="1" customHeight="1" x14ac:dyDescent="0.3">
      <c r="A11" s="88"/>
      <c r="B11" s="72"/>
      <c r="C11" s="72"/>
      <c r="D11" s="89"/>
      <c r="E11" s="89"/>
      <c r="F11" s="89"/>
      <c r="G11" s="89"/>
      <c r="H11" s="89"/>
      <c r="I11" s="80"/>
      <c r="J11" s="80"/>
      <c r="K11" s="80"/>
      <c r="L11" s="90"/>
      <c r="M11" s="87"/>
      <c r="N11" s="87"/>
      <c r="O11" s="80"/>
      <c r="P11" s="161"/>
      <c r="Q11" s="162"/>
      <c r="R11" s="163"/>
      <c r="S11" s="157"/>
      <c r="T11" s="164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ht="13.5" hidden="1" customHeight="1" x14ac:dyDescent="0.3">
      <c r="A12" s="88"/>
      <c r="B12" s="91"/>
      <c r="C12" s="91"/>
      <c r="D12" s="171">
        <f>C5*D7</f>
        <v>4.2195708611919729E-2</v>
      </c>
      <c r="E12" s="92">
        <f>C5*E7</f>
        <v>3.8177069696498804E-2</v>
      </c>
      <c r="F12" s="92">
        <f>C5*F7</f>
        <v>4.6716677391768276E-2</v>
      </c>
      <c r="G12" s="89"/>
      <c r="H12" s="89"/>
      <c r="I12" s="93"/>
      <c r="J12" s="93"/>
      <c r="K12" s="80"/>
      <c r="L12" s="94"/>
      <c r="M12" s="80"/>
      <c r="N12" s="80"/>
      <c r="O12" s="80"/>
      <c r="P12" s="156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13.5" hidden="1" customHeight="1" x14ac:dyDescent="0.3">
      <c r="A13" s="88"/>
      <c r="B13" s="95"/>
      <c r="C13" s="96"/>
      <c r="D13" s="97"/>
      <c r="E13" s="97"/>
      <c r="F13" s="97"/>
      <c r="G13" s="89"/>
      <c r="H13" s="89"/>
      <c r="I13" s="80"/>
      <c r="J13" s="80"/>
      <c r="K13" s="80"/>
      <c r="L13" s="98"/>
      <c r="M13" s="99"/>
      <c r="N13" s="9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15.75" hidden="1" customHeight="1" x14ac:dyDescent="0.3">
      <c r="A14" s="88"/>
      <c r="B14" s="95"/>
      <c r="C14" s="100" t="s">
        <v>32</v>
      </c>
      <c r="D14" s="101">
        <f>C5-D12</f>
        <v>8.037277830841856E-3</v>
      </c>
      <c r="E14" s="102">
        <f>C5-F12</f>
        <v>3.516309050993309E-3</v>
      </c>
      <c r="F14" s="102">
        <f>C5-E12</f>
        <v>1.2055916746262781E-2</v>
      </c>
      <c r="G14" s="89"/>
      <c r="H14" s="89"/>
      <c r="I14" s="80"/>
      <c r="J14" s="80"/>
      <c r="K14" s="80"/>
      <c r="L14" s="87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3.5" hidden="1" customHeight="1" x14ac:dyDescent="0.3">
      <c r="A15" s="88"/>
      <c r="B15" s="95"/>
      <c r="C15" s="100" t="s">
        <v>33</v>
      </c>
      <c r="D15" s="103">
        <f>1/D14</f>
        <v>124.42023543875129</v>
      </c>
      <c r="E15" s="104">
        <f>1/F14</f>
        <v>82.946823625834213</v>
      </c>
      <c r="F15" s="104">
        <f>1/E14</f>
        <v>284.38910957428891</v>
      </c>
      <c r="G15" s="89"/>
      <c r="H15" s="89"/>
      <c r="I15" s="71"/>
      <c r="J15" s="71"/>
      <c r="K15" s="72"/>
      <c r="L15" s="105"/>
      <c r="M15" s="72"/>
      <c r="N15" s="72"/>
      <c r="O15" s="72"/>
      <c r="P15" s="72"/>
      <c r="Q15" s="72"/>
    </row>
    <row r="16" spans="1:29" ht="12.75" hidden="1" customHeight="1" x14ac:dyDescent="0.3">
      <c r="A16" s="88"/>
      <c r="B16" s="72"/>
      <c r="C16" s="89"/>
      <c r="D16" s="89"/>
      <c r="E16" s="89"/>
      <c r="F16" s="89"/>
      <c r="G16" s="89"/>
      <c r="H16" s="89"/>
      <c r="I16" s="71"/>
      <c r="J16" s="71"/>
    </row>
    <row r="17" spans="1:17" s="72" customFormat="1" ht="12.75" hidden="1" customHeight="1" x14ac:dyDescent="0.3">
      <c r="A17" s="106"/>
      <c r="B17" s="107"/>
      <c r="C17" s="108"/>
      <c r="D17" s="109"/>
      <c r="E17" s="110"/>
      <c r="F17" s="109"/>
      <c r="G17" s="89"/>
      <c r="H17" s="89"/>
      <c r="L17" s="105"/>
    </row>
    <row r="18" spans="1:17" ht="12.75" hidden="1" customHeight="1" x14ac:dyDescent="0.3">
      <c r="A18" s="88"/>
      <c r="B18" s="111" t="s">
        <v>15</v>
      </c>
      <c r="C18" s="112"/>
      <c r="D18" s="112"/>
      <c r="E18" s="113">
        <f>ROUND(D7,2)</f>
        <v>0.84</v>
      </c>
      <c r="F18" s="114">
        <f>ROUND(D14,4)</f>
        <v>8.0000000000000002E-3</v>
      </c>
      <c r="G18" s="115">
        <f>ROUND(D15,0)</f>
        <v>124</v>
      </c>
      <c r="H18" s="215"/>
      <c r="I18" s="71"/>
      <c r="J18" s="71"/>
      <c r="K18" s="4" t="s">
        <v>22</v>
      </c>
      <c r="L18" s="3"/>
      <c r="M18" s="27"/>
      <c r="N18" s="27"/>
      <c r="O18" s="25"/>
      <c r="P18" s="25"/>
      <c r="Q18" s="3"/>
    </row>
    <row r="19" spans="1:17" ht="12.75" hidden="1" customHeight="1" x14ac:dyDescent="0.3">
      <c r="A19" s="88"/>
      <c r="B19" s="116" t="s">
        <v>16</v>
      </c>
      <c r="C19" s="117">
        <f>ROUND(D12,4)</f>
        <v>4.2200000000000001E-2</v>
      </c>
      <c r="D19" s="117">
        <f>ROUND(C5,4)</f>
        <v>5.0200000000000002E-2</v>
      </c>
      <c r="E19" s="118">
        <f>ROUND(E7,2)</f>
        <v>0.76</v>
      </c>
      <c r="F19" s="119">
        <f>ROUND(E14,4)</f>
        <v>3.5000000000000001E-3</v>
      </c>
      <c r="G19" s="120">
        <f>ROUND(E15,0)</f>
        <v>83</v>
      </c>
      <c r="H19" s="215"/>
      <c r="I19" s="71"/>
      <c r="J19" s="71"/>
      <c r="K19" s="30" t="s">
        <v>23</v>
      </c>
      <c r="L19" s="30" t="s">
        <v>24</v>
      </c>
      <c r="M19" s="33" t="s">
        <v>2</v>
      </c>
      <c r="N19" s="33"/>
      <c r="O19" s="34" t="s">
        <v>3</v>
      </c>
      <c r="P19" s="35" t="s">
        <v>1</v>
      </c>
      <c r="Q19" s="3"/>
    </row>
    <row r="20" spans="1:17" ht="12.75" hidden="1" customHeight="1" x14ac:dyDescent="0.3">
      <c r="A20" s="88"/>
      <c r="B20" s="116" t="s">
        <v>17</v>
      </c>
      <c r="C20" s="87"/>
      <c r="D20" s="87"/>
      <c r="E20" s="118">
        <f>ROUND(F7,2)</f>
        <v>0.93</v>
      </c>
      <c r="F20" s="119">
        <f>ROUND(F14,4)</f>
        <v>1.21E-2</v>
      </c>
      <c r="G20" s="120">
        <f>ROUND(F15,0)</f>
        <v>284</v>
      </c>
      <c r="H20" s="215"/>
      <c r="I20" s="71"/>
      <c r="J20" s="71"/>
      <c r="K20" s="31">
        <f>C19*I3/2</f>
        <v>1.266</v>
      </c>
      <c r="L20" s="32">
        <f>D19*I3/2</f>
        <v>1.506</v>
      </c>
      <c r="M20" s="36">
        <f>I3-O20-P20</f>
        <v>58.253999999999998</v>
      </c>
      <c r="N20" s="36"/>
      <c r="O20" s="36">
        <f>L20-K20</f>
        <v>0.24</v>
      </c>
      <c r="P20" s="36">
        <f>L20</f>
        <v>1.506</v>
      </c>
      <c r="Q20" s="3" t="str">
        <f>J3</f>
        <v>meses</v>
      </c>
    </row>
    <row r="21" spans="1:17" ht="12.75" hidden="1" customHeight="1" x14ac:dyDescent="0.3">
      <c r="A21" s="88"/>
      <c r="B21" s="116" t="s">
        <v>18</v>
      </c>
      <c r="C21" s="121" t="s">
        <v>47</v>
      </c>
      <c r="D21" s="121" t="s">
        <v>48</v>
      </c>
      <c r="E21" s="122" t="s">
        <v>31</v>
      </c>
      <c r="F21" s="122" t="s">
        <v>49</v>
      </c>
      <c r="G21" s="121" t="s">
        <v>33</v>
      </c>
      <c r="H21" s="87"/>
      <c r="I21" s="71"/>
      <c r="J21" s="71"/>
      <c r="P21" s="154"/>
    </row>
    <row r="22" spans="1:17" ht="12.75" hidden="1" customHeight="1" x14ac:dyDescent="0.3">
      <c r="A22" s="88"/>
      <c r="B22" s="123" t="s">
        <v>20</v>
      </c>
      <c r="C22" s="121" t="str">
        <f>CONCATENATE(C19*100,B21)</f>
        <v>4,22%</v>
      </c>
      <c r="D22" s="121" t="str">
        <f>CONCATENATE(D19*100,B21)</f>
        <v>5,02%</v>
      </c>
      <c r="E22" s="121" t="str">
        <f>CONCATENATE(E18," ",B18,E19,B19,E20,B20)</f>
        <v>0,84 (0,76-0,93)</v>
      </c>
      <c r="F22" s="121" t="str">
        <f>CONCATENATE(F18*100,B21," ",B18,F19*100,B21," ",B22," ",F20*100,B21,B20)</f>
        <v>0,8% (0,35% a 1,21%)</v>
      </c>
      <c r="G22" s="121" t="str">
        <f>CONCATENATE(G18," ",B18,G19," ",B22," ",G20,B20)</f>
        <v>124 (83 a 284)</v>
      </c>
      <c r="H22" s="87"/>
      <c r="I22" s="71"/>
      <c r="J22" s="71"/>
    </row>
    <row r="23" spans="1:17" hidden="1" x14ac:dyDescent="0.3">
      <c r="A23" s="128"/>
      <c r="B23" s="129"/>
      <c r="C23" s="131"/>
      <c r="D23" s="131"/>
      <c r="E23" s="131"/>
      <c r="F23" s="131"/>
      <c r="G23" s="131"/>
      <c r="H23" s="219"/>
      <c r="I23" s="130"/>
      <c r="J23" s="130"/>
      <c r="K23" s="130"/>
      <c r="L23" s="105"/>
      <c r="M23" s="72"/>
      <c r="N23" s="72"/>
      <c r="O23" s="72"/>
    </row>
    <row r="24" spans="1:17" ht="26.25" hidden="1" customHeight="1" x14ac:dyDescent="0.3">
      <c r="A24" s="129"/>
      <c r="B24" s="149" t="s">
        <v>50</v>
      </c>
      <c r="C24" s="141"/>
      <c r="D24" s="142" t="s">
        <v>46</v>
      </c>
      <c r="E24" s="143" t="s">
        <v>13</v>
      </c>
      <c r="F24" s="143" t="s">
        <v>14</v>
      </c>
      <c r="G24" s="131"/>
      <c r="H24" s="219"/>
      <c r="I24" s="130"/>
      <c r="J24" s="130"/>
      <c r="K24" s="130"/>
      <c r="L24" s="105"/>
      <c r="M24" s="89"/>
      <c r="N24" s="89"/>
      <c r="O24" s="72"/>
    </row>
    <row r="25" spans="1:17" hidden="1" x14ac:dyDescent="0.3">
      <c r="A25" s="132"/>
      <c r="B25" s="146" t="s">
        <v>51</v>
      </c>
      <c r="C25" s="147"/>
      <c r="D25" s="152">
        <f>D15</f>
        <v>124.42023543875129</v>
      </c>
      <c r="E25" s="144">
        <f>E15</f>
        <v>82.946823625834213</v>
      </c>
      <c r="F25" s="144">
        <f>F15</f>
        <v>284.38910957428891</v>
      </c>
      <c r="G25" s="131"/>
      <c r="H25" s="219"/>
      <c r="I25" s="130"/>
      <c r="J25" s="130"/>
      <c r="K25" s="130"/>
      <c r="L25" s="105"/>
      <c r="M25" s="89"/>
      <c r="N25" s="89"/>
      <c r="O25" s="72"/>
    </row>
    <row r="26" spans="1:17" hidden="1" x14ac:dyDescent="0.3">
      <c r="A26" s="132"/>
      <c r="B26" s="150" t="s">
        <v>52</v>
      </c>
      <c r="C26" s="137"/>
      <c r="D26" s="152">
        <f>(1-C5)*D15</f>
        <v>118.17023543875131</v>
      </c>
      <c r="E26" s="144">
        <f>(1-C5)*E15</f>
        <v>78.780156959167556</v>
      </c>
      <c r="F26" s="144">
        <f>(1-C5)*F15</f>
        <v>270.10339528857463</v>
      </c>
      <c r="G26" s="131"/>
      <c r="H26" s="219"/>
      <c r="I26" s="130"/>
      <c r="J26" s="130"/>
      <c r="K26" s="130"/>
      <c r="L26" s="105"/>
      <c r="M26" s="72"/>
      <c r="N26" s="72"/>
      <c r="O26" s="72"/>
    </row>
    <row r="27" spans="1:17" hidden="1" x14ac:dyDescent="0.3">
      <c r="A27" s="133"/>
      <c r="B27" s="151" t="s">
        <v>53</v>
      </c>
      <c r="C27" s="137"/>
      <c r="D27" s="152">
        <f>D15*D14</f>
        <v>1</v>
      </c>
      <c r="E27" s="144">
        <f>E15*F14</f>
        <v>0.99999999999999989</v>
      </c>
      <c r="F27" s="144">
        <f>F15*E14</f>
        <v>1</v>
      </c>
      <c r="G27" s="131"/>
      <c r="H27" s="219"/>
      <c r="I27" s="74"/>
      <c r="J27" s="74"/>
      <c r="K27" s="74"/>
    </row>
    <row r="28" spans="1:17" hidden="1" x14ac:dyDescent="0.3">
      <c r="A28" s="132"/>
      <c r="B28" s="151" t="s">
        <v>54</v>
      </c>
      <c r="C28" s="138"/>
      <c r="D28" s="152">
        <f>(C5-D14)*D15</f>
        <v>5.2499999999999982</v>
      </c>
      <c r="E28" s="144">
        <f>(C5-F14)*E15</f>
        <v>3.1666666666666665</v>
      </c>
      <c r="F28" s="144">
        <f>(C5-E14)*F15</f>
        <v>13.285714285714294</v>
      </c>
      <c r="G28" s="131"/>
      <c r="H28" s="219"/>
      <c r="I28" s="74"/>
      <c r="J28" s="74"/>
      <c r="K28" s="74"/>
    </row>
    <row r="29" spans="1:17" hidden="1" x14ac:dyDescent="0.3">
      <c r="A29" s="132"/>
      <c r="B29" s="136"/>
      <c r="C29" s="139"/>
      <c r="D29" s="140"/>
      <c r="E29" s="140"/>
      <c r="F29" s="140"/>
      <c r="G29" s="131"/>
      <c r="H29" s="219"/>
      <c r="I29" s="130"/>
      <c r="J29" s="130"/>
      <c r="K29" s="74"/>
    </row>
    <row r="30" spans="1:17" hidden="1" x14ac:dyDescent="0.3">
      <c r="A30" s="129"/>
      <c r="B30" s="149" t="s">
        <v>55</v>
      </c>
      <c r="C30" s="145"/>
      <c r="D30" s="142" t="s">
        <v>46</v>
      </c>
      <c r="E30" s="143" t="s">
        <v>13</v>
      </c>
      <c r="F30" s="143" t="s">
        <v>14</v>
      </c>
      <c r="G30" s="131"/>
      <c r="H30" s="219"/>
      <c r="I30" s="130"/>
      <c r="J30" s="130"/>
      <c r="K30" s="74"/>
    </row>
    <row r="31" spans="1:17" hidden="1" x14ac:dyDescent="0.3">
      <c r="A31" s="129"/>
      <c r="B31" s="146" t="s">
        <v>56</v>
      </c>
      <c r="C31" s="147"/>
      <c r="D31" s="140">
        <f>D15</f>
        <v>124.42023543875129</v>
      </c>
      <c r="E31" s="140">
        <f>E15</f>
        <v>82.946823625834213</v>
      </c>
      <c r="F31" s="148">
        <f>F15</f>
        <v>284.38910957428891</v>
      </c>
      <c r="G31" s="131"/>
      <c r="H31" s="219"/>
      <c r="I31" s="130"/>
      <c r="J31" s="130"/>
      <c r="K31" s="74"/>
    </row>
    <row r="32" spans="1:17" s="72" customFormat="1" hidden="1" x14ac:dyDescent="0.3">
      <c r="A32" s="134"/>
      <c r="B32" s="150" t="s">
        <v>52</v>
      </c>
      <c r="C32" s="137"/>
      <c r="D32" s="144">
        <f>ABS((1-(C5-D14))*D15)</f>
        <v>119.17023543875131</v>
      </c>
      <c r="E32" s="144">
        <f>ABS((1-(C5-F14))*E15)</f>
        <v>79.780156959167542</v>
      </c>
      <c r="F32" s="144">
        <f>ABS((1-(C5-E14))*F15)</f>
        <v>271.10339528857457</v>
      </c>
      <c r="G32" s="131"/>
      <c r="H32" s="219"/>
      <c r="I32" s="130"/>
      <c r="J32" s="130"/>
      <c r="K32" s="74"/>
      <c r="L32" s="73"/>
    </row>
    <row r="33" spans="1:22" hidden="1" x14ac:dyDescent="0.3">
      <c r="A33" s="129"/>
      <c r="B33" s="151" t="s">
        <v>57</v>
      </c>
      <c r="C33" s="137"/>
      <c r="D33" s="144">
        <f>D15*D14</f>
        <v>1</v>
      </c>
      <c r="E33" s="144">
        <f>E15*F14</f>
        <v>0.99999999999999989</v>
      </c>
      <c r="F33" s="144">
        <f>F15*E14</f>
        <v>1</v>
      </c>
      <c r="G33" s="131"/>
      <c r="H33" s="219"/>
      <c r="I33" s="130"/>
      <c r="J33" s="130"/>
      <c r="K33" s="74"/>
    </row>
    <row r="34" spans="1:22" hidden="1" x14ac:dyDescent="0.3">
      <c r="A34" s="129"/>
      <c r="B34" s="151" t="s">
        <v>58</v>
      </c>
      <c r="C34" s="138"/>
      <c r="D34" s="144">
        <f>ABS(C5*D15)</f>
        <v>6.2499999999999982</v>
      </c>
      <c r="E34" s="144">
        <f>ABS(C5*E15)</f>
        <v>4.1666666666666661</v>
      </c>
      <c r="F34" s="144">
        <f>ABS(C5*F15)</f>
        <v>14.285714285714294</v>
      </c>
      <c r="G34" s="131"/>
      <c r="H34" s="219"/>
      <c r="I34" s="130"/>
      <c r="J34" s="130"/>
      <c r="K34" s="74"/>
    </row>
    <row r="35" spans="1:22" x14ac:dyDescent="0.3">
      <c r="A35" s="129"/>
      <c r="B35" s="129"/>
      <c r="C35" s="131"/>
      <c r="D35" s="131"/>
      <c r="E35" s="131"/>
      <c r="F35" s="131"/>
      <c r="G35" s="131"/>
      <c r="H35" s="219"/>
      <c r="I35" s="130"/>
      <c r="J35" s="130"/>
      <c r="K35" s="74"/>
    </row>
    <row r="36" spans="1:22" ht="27.75" customHeight="1" x14ac:dyDescent="0.3">
      <c r="A36" s="88"/>
      <c r="B36" s="124"/>
      <c r="C36" s="125" t="s">
        <v>47</v>
      </c>
      <c r="D36" s="125" t="s">
        <v>48</v>
      </c>
      <c r="E36" s="125" t="s">
        <v>31</v>
      </c>
      <c r="F36" s="125" t="s">
        <v>32</v>
      </c>
      <c r="G36" s="125" t="s">
        <v>33</v>
      </c>
      <c r="H36" s="220"/>
      <c r="K36" s="153" t="s">
        <v>41</v>
      </c>
      <c r="L36" s="153" t="s">
        <v>21</v>
      </c>
      <c r="M36" s="1"/>
      <c r="N36" s="1"/>
      <c r="O36" s="70" t="s">
        <v>41</v>
      </c>
      <c r="P36" s="70" t="s">
        <v>21</v>
      </c>
      <c r="Q36" s="1"/>
      <c r="R36" s="33" t="s">
        <v>2</v>
      </c>
      <c r="S36" s="34" t="s">
        <v>3</v>
      </c>
      <c r="T36" s="155" t="s">
        <v>1</v>
      </c>
      <c r="U36" s="29" t="s">
        <v>38</v>
      </c>
    </row>
    <row r="37" spans="1:22" ht="21" customHeight="1" x14ac:dyDescent="0.3">
      <c r="A37" s="88"/>
      <c r="B37" s="124"/>
      <c r="C37" s="126" t="str">
        <f>C22</f>
        <v>4,22%</v>
      </c>
      <c r="D37" s="126" t="str">
        <f>D22</f>
        <v>5,02%</v>
      </c>
      <c r="E37" s="126" t="str">
        <f>E22</f>
        <v>0,84 (0,76-0,93)</v>
      </c>
      <c r="F37" s="126" t="str">
        <f>F22</f>
        <v>0,8% (0,35% a 1,21%)</v>
      </c>
      <c r="G37" s="126" t="str">
        <f>G22</f>
        <v>124 (83 a 284)</v>
      </c>
      <c r="H37" s="219"/>
      <c r="K37" s="127">
        <f>IF((F19*F20&lt;0),(C19+D19)/2,C19)</f>
        <v>4.2200000000000001E-2</v>
      </c>
      <c r="L37" s="127">
        <f>IF((F19*F20&lt;0),(C19+D19)/2,D19)</f>
        <v>5.0200000000000002E-2</v>
      </c>
      <c r="M37" s="89"/>
      <c r="N37" s="89"/>
      <c r="O37" s="168">
        <f>K37*100</f>
        <v>4.22</v>
      </c>
      <c r="P37" s="169">
        <f>L37*100</f>
        <v>5.0200000000000005</v>
      </c>
      <c r="R37" s="37">
        <f>M20</f>
        <v>58.253999999999998</v>
      </c>
      <c r="S37" s="38">
        <f>O20</f>
        <v>0.24</v>
      </c>
      <c r="T37" s="66">
        <f>P20</f>
        <v>1.506</v>
      </c>
      <c r="U37" s="67">
        <f>SUM(R37:T37)</f>
        <v>60</v>
      </c>
      <c r="V37" s="190" t="str">
        <f>J3</f>
        <v>meses</v>
      </c>
    </row>
    <row r="38" spans="1:22" x14ac:dyDescent="0.3">
      <c r="A38" s="129"/>
      <c r="B38" s="129"/>
      <c r="C38" s="131"/>
      <c r="D38" s="131"/>
      <c r="E38" s="131"/>
      <c r="F38" s="131"/>
      <c r="G38" s="131"/>
      <c r="H38" s="219"/>
      <c r="I38" s="130"/>
      <c r="J38" s="130"/>
      <c r="K38" s="74"/>
    </row>
    <row r="39" spans="1:22" x14ac:dyDescent="0.3">
      <c r="A39" s="129"/>
      <c r="B39" s="179" t="s">
        <v>134</v>
      </c>
      <c r="C39" s="131"/>
      <c r="D39" s="131"/>
      <c r="E39" s="131"/>
      <c r="F39" s="131"/>
      <c r="G39" s="131"/>
      <c r="H39" s="219"/>
      <c r="I39" s="130"/>
      <c r="J39" s="130"/>
      <c r="K39" s="74"/>
      <c r="R39" s="195"/>
      <c r="S39" s="194"/>
      <c r="T39" s="166"/>
      <c r="U39" s="88"/>
    </row>
    <row r="40" spans="1:22" ht="13.5" thickBot="1" x14ac:dyDescent="0.35">
      <c r="A40" s="228"/>
      <c r="B40" s="181" t="s">
        <v>135</v>
      </c>
      <c r="C40" s="131"/>
      <c r="D40" s="131"/>
      <c r="E40" s="131"/>
      <c r="F40" s="131"/>
      <c r="G40" s="131"/>
      <c r="H40" s="219"/>
      <c r="I40" s="130"/>
      <c r="J40" s="130"/>
      <c r="K40" s="74"/>
      <c r="Q40" s="196"/>
    </row>
    <row r="41" spans="1:22" ht="44.5" customHeight="1" thickBot="1" x14ac:dyDescent="0.35">
      <c r="A41" s="203"/>
      <c r="B41" s="345" t="s">
        <v>136</v>
      </c>
      <c r="C41" s="346"/>
      <c r="D41" s="346"/>
      <c r="E41" s="346"/>
      <c r="F41" s="346"/>
      <c r="G41" s="347"/>
      <c r="H41" s="221"/>
      <c r="I41" s="196"/>
      <c r="J41" s="196"/>
      <c r="K41" s="196"/>
      <c r="L41" s="197"/>
      <c r="M41" s="196"/>
      <c r="N41" s="196"/>
      <c r="O41" s="324" t="s">
        <v>34</v>
      </c>
      <c r="P41" s="325"/>
      <c r="Q41" s="204"/>
      <c r="R41" s="326" t="s">
        <v>35</v>
      </c>
      <c r="S41" s="348" t="s">
        <v>36</v>
      </c>
      <c r="T41" s="351" t="s">
        <v>37</v>
      </c>
      <c r="U41" s="329" t="s">
        <v>39</v>
      </c>
      <c r="V41" s="196"/>
    </row>
    <row r="42" spans="1:22" ht="56" customHeight="1" x14ac:dyDescent="0.3">
      <c r="A42" s="203"/>
      <c r="B42" s="193" t="s">
        <v>120</v>
      </c>
      <c r="C42" s="52" t="s">
        <v>117</v>
      </c>
      <c r="D42" s="69" t="s">
        <v>118</v>
      </c>
      <c r="E42" s="337" t="s">
        <v>59</v>
      </c>
      <c r="F42" s="337"/>
      <c r="G42" s="338"/>
      <c r="H42" s="222"/>
      <c r="I42" s="354" t="s">
        <v>74</v>
      </c>
      <c r="J42" s="355" t="s">
        <v>73</v>
      </c>
      <c r="K42" s="213"/>
      <c r="L42" s="214"/>
      <c r="M42" s="354" t="s">
        <v>72</v>
      </c>
      <c r="N42" s="212"/>
      <c r="O42" s="332" t="s">
        <v>40</v>
      </c>
      <c r="P42" s="333"/>
      <c r="Q42" s="204"/>
      <c r="R42" s="327"/>
      <c r="S42" s="349"/>
      <c r="T42" s="352"/>
      <c r="U42" s="330"/>
      <c r="V42" s="196"/>
    </row>
    <row r="43" spans="1:22" ht="35" customHeight="1" thickBot="1" x14ac:dyDescent="0.35">
      <c r="A43" s="203"/>
      <c r="B43" s="170" t="s">
        <v>116</v>
      </c>
      <c r="C43" s="53" t="s">
        <v>60</v>
      </c>
      <c r="D43" s="54" t="s">
        <v>61</v>
      </c>
      <c r="E43" s="55" t="s">
        <v>31</v>
      </c>
      <c r="F43" s="56" t="s">
        <v>32</v>
      </c>
      <c r="G43" s="57" t="s">
        <v>33</v>
      </c>
      <c r="H43" s="226"/>
      <c r="I43" s="354"/>
      <c r="J43" s="356"/>
      <c r="K43" s="213"/>
      <c r="L43" s="214"/>
      <c r="M43" s="354"/>
      <c r="N43" s="212"/>
      <c r="O43" s="53" t="s">
        <v>69</v>
      </c>
      <c r="P43" s="54" t="s">
        <v>70</v>
      </c>
      <c r="Q43" s="204"/>
      <c r="R43" s="328"/>
      <c r="S43" s="350"/>
      <c r="T43" s="353"/>
      <c r="U43" s="331"/>
      <c r="V43" s="196"/>
    </row>
    <row r="44" spans="1:22" ht="5" customHeight="1" x14ac:dyDescent="0.3">
      <c r="A44" s="203"/>
      <c r="B44" s="58"/>
      <c r="C44" s="59"/>
      <c r="D44" s="59"/>
      <c r="E44" s="60"/>
      <c r="F44" s="60"/>
      <c r="G44" s="60"/>
      <c r="H44" s="223"/>
      <c r="I44" s="196"/>
      <c r="J44" s="196"/>
      <c r="K44" s="196"/>
      <c r="L44" s="197"/>
      <c r="M44" s="196"/>
      <c r="N44" s="196"/>
      <c r="Q44" s="196"/>
      <c r="R44" s="196"/>
      <c r="S44" s="196"/>
      <c r="T44" s="196"/>
      <c r="U44" s="196"/>
      <c r="V44" s="196"/>
    </row>
    <row r="45" spans="1:22" ht="21" x14ac:dyDescent="0.3">
      <c r="A45" s="203"/>
      <c r="B45" s="61" t="s">
        <v>67</v>
      </c>
      <c r="C45" s="167" t="s">
        <v>77</v>
      </c>
      <c r="D45" s="167" t="s">
        <v>78</v>
      </c>
      <c r="E45" s="62" t="s">
        <v>79</v>
      </c>
      <c r="F45" s="62" t="s">
        <v>80</v>
      </c>
      <c r="G45" s="240" t="s">
        <v>81</v>
      </c>
      <c r="H45" s="224"/>
      <c r="I45" s="211" t="s">
        <v>82</v>
      </c>
      <c r="J45" s="211" t="s">
        <v>76</v>
      </c>
      <c r="K45" s="196">
        <v>6.9099999999999995E-2</v>
      </c>
      <c r="L45" s="197">
        <v>7.6799999999999993E-2</v>
      </c>
      <c r="M45" s="201" t="s">
        <v>83</v>
      </c>
      <c r="N45" s="198"/>
      <c r="O45" s="248">
        <v>8.8350000000000009</v>
      </c>
      <c r="P45" s="248">
        <v>8.8350000000000009</v>
      </c>
      <c r="Q45" s="241"/>
      <c r="R45" s="243">
        <v>22.985999999999997</v>
      </c>
      <c r="S45" s="244">
        <v>9.2400000000000038E-2</v>
      </c>
      <c r="T45" s="244">
        <v>0.92159999999999997</v>
      </c>
      <c r="U45" s="245">
        <v>24</v>
      </c>
      <c r="V45" s="242" t="s">
        <v>64</v>
      </c>
    </row>
    <row r="46" spans="1:22" ht="5" customHeight="1" x14ac:dyDescent="0.35">
      <c r="A46" s="203"/>
      <c r="B46" s="58"/>
      <c r="C46" s="59"/>
      <c r="D46" s="59"/>
      <c r="E46" s="60"/>
      <c r="F46" s="60"/>
      <c r="G46" s="60"/>
      <c r="H46" s="223"/>
      <c r="I46" s="196"/>
      <c r="J46" s="196"/>
      <c r="K46" s="196"/>
      <c r="L46" s="197"/>
      <c r="M46" s="200"/>
      <c r="N46" s="196"/>
      <c r="O46" s="249"/>
      <c r="P46" s="249"/>
      <c r="Q46" s="196"/>
      <c r="R46" s="208"/>
      <c r="S46" s="209"/>
      <c r="T46" s="196"/>
      <c r="U46" s="210"/>
      <c r="V46" s="196"/>
    </row>
    <row r="47" spans="1:22" ht="21" x14ac:dyDescent="0.3">
      <c r="A47" s="203"/>
      <c r="B47" s="61" t="s">
        <v>95</v>
      </c>
      <c r="C47" s="167" t="s">
        <v>84</v>
      </c>
      <c r="D47" s="167" t="s">
        <v>85</v>
      </c>
      <c r="E47" s="62" t="s">
        <v>86</v>
      </c>
      <c r="F47" s="62" t="s">
        <v>87</v>
      </c>
      <c r="G47" s="240" t="s">
        <v>88</v>
      </c>
      <c r="H47" s="224"/>
      <c r="I47" s="211" t="s">
        <v>82</v>
      </c>
      <c r="J47" s="211" t="s">
        <v>76</v>
      </c>
      <c r="K47" s="196">
        <v>2.64E-2</v>
      </c>
      <c r="L47" s="197">
        <v>3.3300000000000003E-2</v>
      </c>
      <c r="M47" s="199" t="s">
        <v>71</v>
      </c>
      <c r="N47" s="198"/>
      <c r="O47" s="248">
        <v>2.3899999999999997</v>
      </c>
      <c r="P47" s="248">
        <v>2.3899999999999997</v>
      </c>
      <c r="Q47" s="204"/>
      <c r="R47" s="243">
        <v>23.517600000000002</v>
      </c>
      <c r="S47" s="244">
        <v>8.2800000000000096E-2</v>
      </c>
      <c r="T47" s="244">
        <v>0.39960000000000007</v>
      </c>
      <c r="U47" s="245">
        <v>24</v>
      </c>
      <c r="V47" s="242" t="s">
        <v>64</v>
      </c>
    </row>
    <row r="48" spans="1:22" ht="21" x14ac:dyDescent="0.3">
      <c r="A48" s="203"/>
      <c r="B48" s="61" t="s">
        <v>89</v>
      </c>
      <c r="C48" s="167" t="s">
        <v>90</v>
      </c>
      <c r="D48" s="167" t="s">
        <v>91</v>
      </c>
      <c r="E48" s="62" t="s">
        <v>92</v>
      </c>
      <c r="F48" s="62" t="s">
        <v>93</v>
      </c>
      <c r="G48" s="191" t="s">
        <v>94</v>
      </c>
      <c r="H48" s="225"/>
      <c r="I48" s="211" t="s">
        <v>82</v>
      </c>
      <c r="J48" s="211" t="s">
        <v>76</v>
      </c>
      <c r="K48" s="196">
        <v>4.3E-3</v>
      </c>
      <c r="L48" s="197">
        <v>8.9999999999999993E-3</v>
      </c>
      <c r="M48" s="199" t="s">
        <v>71</v>
      </c>
      <c r="N48" s="198"/>
      <c r="O48" s="250">
        <v>4.22</v>
      </c>
      <c r="P48" s="251">
        <v>5.0200000000000005</v>
      </c>
      <c r="Q48" s="246"/>
      <c r="R48" s="205">
        <v>58.253999999999998</v>
      </c>
      <c r="S48" s="206">
        <v>0.24</v>
      </c>
      <c r="T48" s="68">
        <v>1.506</v>
      </c>
      <c r="U48" s="207">
        <v>60</v>
      </c>
      <c r="V48" s="247" t="s">
        <v>64</v>
      </c>
    </row>
    <row r="49" spans="1:23" ht="22" customHeight="1" x14ac:dyDescent="0.3">
      <c r="A49" s="203"/>
      <c r="B49" s="253" t="s">
        <v>101</v>
      </c>
      <c r="C49" s="254" t="s">
        <v>96</v>
      </c>
      <c r="D49" s="254" t="s">
        <v>97</v>
      </c>
      <c r="E49" s="255" t="s">
        <v>98</v>
      </c>
      <c r="F49" s="255" t="s">
        <v>99</v>
      </c>
      <c r="G49" s="256" t="s">
        <v>100</v>
      </c>
      <c r="H49" s="257"/>
      <c r="I49" s="211" t="s">
        <v>82</v>
      </c>
      <c r="J49" s="211" t="s">
        <v>76</v>
      </c>
      <c r="K49" s="196">
        <v>2.3350000000000003E-2</v>
      </c>
      <c r="L49" s="197">
        <v>2.3350000000000003E-2</v>
      </c>
      <c r="M49" s="258" t="s">
        <v>115</v>
      </c>
      <c r="N49" s="198"/>
      <c r="O49" s="259">
        <v>6.43</v>
      </c>
      <c r="P49" s="260">
        <v>7.57</v>
      </c>
      <c r="Q49" s="246"/>
      <c r="R49" s="261">
        <v>57.387</v>
      </c>
      <c r="S49" s="262">
        <v>0.34200000000000008</v>
      </c>
      <c r="T49" s="263">
        <v>2.2709999999999999</v>
      </c>
      <c r="U49" s="264">
        <v>60</v>
      </c>
      <c r="V49" s="247" t="s">
        <v>64</v>
      </c>
    </row>
    <row r="50" spans="1:23" ht="5" customHeight="1" x14ac:dyDescent="0.3">
      <c r="A50" s="203"/>
      <c r="B50" s="58"/>
      <c r="C50" s="59"/>
      <c r="D50" s="59"/>
      <c r="E50" s="60"/>
      <c r="F50" s="60"/>
      <c r="G50" s="60"/>
      <c r="H50" s="223"/>
      <c r="I50" s="196"/>
      <c r="J50" s="196"/>
      <c r="K50" s="196"/>
      <c r="L50" s="197"/>
      <c r="M50" s="196"/>
      <c r="N50" s="196"/>
      <c r="O50" s="249"/>
      <c r="P50" s="249"/>
      <c r="Q50" s="196"/>
      <c r="R50" s="208"/>
      <c r="S50" s="209"/>
      <c r="T50" s="196"/>
      <c r="U50" s="210"/>
      <c r="V50" s="196"/>
    </row>
    <row r="51" spans="1:23" ht="21" x14ac:dyDescent="0.3">
      <c r="A51" s="203"/>
      <c r="B51" s="61" t="s">
        <v>107</v>
      </c>
      <c r="C51" s="254" t="s">
        <v>102</v>
      </c>
      <c r="D51" s="167" t="s">
        <v>103</v>
      </c>
      <c r="E51" s="62" t="s">
        <v>104</v>
      </c>
      <c r="F51" s="62" t="s">
        <v>105</v>
      </c>
      <c r="G51" s="63" t="s">
        <v>106</v>
      </c>
      <c r="H51" s="216"/>
      <c r="I51" s="211" t="s">
        <v>82</v>
      </c>
      <c r="J51" s="211" t="s">
        <v>76</v>
      </c>
      <c r="K51" s="196">
        <v>2.3350000000000003E-2</v>
      </c>
      <c r="L51" s="197">
        <v>2.3350000000000003E-2</v>
      </c>
      <c r="M51" s="199" t="s">
        <v>71</v>
      </c>
      <c r="N51" s="198"/>
      <c r="O51" s="207">
        <v>3.5000000000000004</v>
      </c>
      <c r="P51" s="207">
        <v>3.5000000000000004</v>
      </c>
      <c r="Q51" s="204"/>
      <c r="R51" s="243">
        <v>58.869</v>
      </c>
      <c r="S51" s="244">
        <v>5.4000000000000048E-2</v>
      </c>
      <c r="T51" s="244">
        <v>1.077</v>
      </c>
      <c r="U51" s="245">
        <v>60</v>
      </c>
      <c r="V51" s="242" t="s">
        <v>64</v>
      </c>
      <c r="W51" s="1"/>
    </row>
    <row r="52" spans="1:23" ht="5" customHeight="1" x14ac:dyDescent="0.3">
      <c r="A52" s="203"/>
      <c r="B52" s="58"/>
      <c r="C52" s="59"/>
      <c r="D52" s="59"/>
      <c r="E52" s="60"/>
      <c r="F52" s="60"/>
      <c r="G52" s="60"/>
      <c r="H52" s="223"/>
      <c r="I52" s="196"/>
      <c r="J52" s="196"/>
      <c r="K52" s="196"/>
      <c r="L52" s="197"/>
      <c r="M52" s="196"/>
      <c r="N52" s="196"/>
      <c r="O52" s="249"/>
      <c r="P52" s="249"/>
      <c r="Q52" s="196"/>
      <c r="R52" s="208"/>
      <c r="S52" s="209"/>
      <c r="T52" s="196"/>
      <c r="U52" s="210"/>
      <c r="V52" s="196"/>
    </row>
    <row r="53" spans="1:23" ht="21" x14ac:dyDescent="0.3">
      <c r="A53" s="203"/>
      <c r="B53" s="61" t="s">
        <v>108</v>
      </c>
      <c r="C53" s="167" t="s">
        <v>109</v>
      </c>
      <c r="D53" s="167" t="s">
        <v>110</v>
      </c>
      <c r="E53" s="62" t="s">
        <v>111</v>
      </c>
      <c r="F53" s="62" t="s">
        <v>112</v>
      </c>
      <c r="G53" s="252" t="s">
        <v>113</v>
      </c>
      <c r="H53" s="216"/>
      <c r="I53" s="211" t="s">
        <v>82</v>
      </c>
      <c r="J53" s="211" t="s">
        <v>76</v>
      </c>
      <c r="K53" s="196">
        <v>1.485E-2</v>
      </c>
      <c r="L53" s="197">
        <v>1.485E-2</v>
      </c>
      <c r="M53" s="202" t="s">
        <v>114</v>
      </c>
      <c r="N53" s="198"/>
      <c r="O53" s="251">
        <v>6.09</v>
      </c>
      <c r="P53" s="250">
        <v>2.73</v>
      </c>
      <c r="Q53" s="204"/>
      <c r="R53" s="243">
        <v>60.189</v>
      </c>
      <c r="S53" s="244">
        <v>-1.008</v>
      </c>
      <c r="T53" s="244">
        <v>0.81900000000000006</v>
      </c>
      <c r="U53" s="245">
        <v>60</v>
      </c>
      <c r="V53" s="242" t="s">
        <v>64</v>
      </c>
      <c r="W53" s="1"/>
    </row>
    <row r="54" spans="1:23" ht="5" customHeight="1" x14ac:dyDescent="0.3">
      <c r="A54" s="203"/>
      <c r="B54" s="58"/>
      <c r="C54" s="59"/>
      <c r="D54" s="59"/>
      <c r="E54" s="60"/>
      <c r="F54" s="60"/>
      <c r="G54" s="60"/>
      <c r="H54" s="223"/>
      <c r="I54" s="196"/>
      <c r="J54" s="196"/>
      <c r="K54" s="196"/>
      <c r="L54" s="197"/>
      <c r="M54" s="196"/>
      <c r="N54" s="196"/>
      <c r="Q54" s="196"/>
      <c r="R54" s="208"/>
      <c r="S54" s="209"/>
      <c r="T54" s="196"/>
      <c r="U54" s="210"/>
      <c r="V54" s="196"/>
    </row>
    <row r="55" spans="1:23" ht="38" customHeight="1" x14ac:dyDescent="0.3">
      <c r="A55" s="196"/>
      <c r="B55" s="322" t="s">
        <v>119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196"/>
      <c r="O55" s="196"/>
      <c r="P55" s="196"/>
      <c r="Q55" s="196"/>
      <c r="R55" s="196"/>
      <c r="S55" s="196"/>
      <c r="T55" s="196"/>
      <c r="U55" s="196"/>
      <c r="V55" s="196"/>
    </row>
    <row r="56" spans="1:23" ht="17.5" customHeight="1" x14ac:dyDescent="0.3">
      <c r="A56" s="196"/>
      <c r="B56" s="323" t="s">
        <v>75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196"/>
      <c r="O56" s="196"/>
      <c r="P56" s="196"/>
      <c r="Q56" s="196"/>
      <c r="R56" s="196"/>
      <c r="S56" s="196"/>
      <c r="T56" s="196"/>
      <c r="U56" s="196"/>
      <c r="V56" s="196"/>
    </row>
    <row r="57" spans="1:23" ht="6.5" customHeight="1" x14ac:dyDescent="0.3">
      <c r="A57" s="196"/>
      <c r="B57" s="196"/>
      <c r="C57" s="227"/>
      <c r="D57" s="227"/>
      <c r="E57" s="227"/>
      <c r="F57" s="227"/>
      <c r="G57" s="227"/>
      <c r="H57" s="227"/>
      <c r="I57" s="196"/>
      <c r="J57" s="196"/>
      <c r="K57" s="196"/>
      <c r="L57" s="197"/>
      <c r="M57" s="196"/>
      <c r="N57" s="196"/>
      <c r="O57" s="196"/>
      <c r="P57" s="196"/>
      <c r="Q57" s="196"/>
      <c r="R57" s="196"/>
      <c r="S57" s="196"/>
      <c r="T57" s="196"/>
      <c r="U57" s="196"/>
      <c r="V57" s="196"/>
    </row>
    <row r="58" spans="1:23" x14ac:dyDescent="0.3">
      <c r="C58" s="131"/>
      <c r="D58" s="131"/>
      <c r="E58" s="131"/>
      <c r="F58" s="131"/>
      <c r="G58" s="131"/>
      <c r="H58" s="219"/>
    </row>
    <row r="59" spans="1:23" x14ac:dyDescent="0.3">
      <c r="C59" s="131"/>
      <c r="D59" s="131"/>
      <c r="E59" s="131"/>
      <c r="F59" s="131"/>
      <c r="G59" s="131"/>
      <c r="H59" s="219"/>
    </row>
    <row r="60" spans="1:23" x14ac:dyDescent="0.3">
      <c r="C60" s="131"/>
      <c r="D60" s="131"/>
      <c r="E60" s="131"/>
      <c r="F60" s="131"/>
      <c r="G60" s="131"/>
      <c r="H60" s="219"/>
    </row>
    <row r="61" spans="1:23" x14ac:dyDescent="0.3">
      <c r="C61" s="131"/>
      <c r="D61" s="131"/>
      <c r="E61" s="131"/>
      <c r="F61" s="131"/>
      <c r="G61" s="131"/>
      <c r="H61" s="219"/>
    </row>
    <row r="62" spans="1:23" x14ac:dyDescent="0.3">
      <c r="C62" s="131"/>
      <c r="D62" s="131"/>
      <c r="E62" s="131"/>
      <c r="F62" s="131"/>
      <c r="G62" s="131"/>
      <c r="H62" s="219"/>
    </row>
    <row r="63" spans="1:23" x14ac:dyDescent="0.3">
      <c r="C63" s="135"/>
      <c r="D63" s="135"/>
      <c r="E63" s="135"/>
      <c r="F63" s="135"/>
      <c r="G63" s="135"/>
      <c r="H63" s="80"/>
    </row>
    <row r="64" spans="1:23" x14ac:dyDescent="0.3">
      <c r="C64" s="135"/>
      <c r="D64" s="135"/>
      <c r="E64" s="135"/>
      <c r="F64" s="135"/>
      <c r="G64" s="135"/>
      <c r="H64" s="80"/>
    </row>
    <row r="65" spans="3:8" x14ac:dyDescent="0.3">
      <c r="C65" s="135"/>
      <c r="D65" s="135"/>
      <c r="E65" s="135"/>
      <c r="F65" s="135"/>
      <c r="G65" s="135"/>
      <c r="H65" s="80"/>
    </row>
    <row r="66" spans="3:8" x14ac:dyDescent="0.3">
      <c r="C66" s="135"/>
      <c r="D66" s="135"/>
      <c r="E66" s="135"/>
      <c r="F66" s="135"/>
      <c r="G66" s="135"/>
      <c r="H66" s="80"/>
    </row>
    <row r="67" spans="3:8" x14ac:dyDescent="0.3">
      <c r="C67" s="135"/>
      <c r="D67" s="135"/>
      <c r="E67" s="135"/>
      <c r="F67" s="135"/>
      <c r="G67" s="135"/>
      <c r="H67" s="80"/>
    </row>
    <row r="68" spans="3:8" x14ac:dyDescent="0.3">
      <c r="C68" s="135"/>
      <c r="D68" s="135"/>
      <c r="E68" s="135"/>
      <c r="F68" s="135"/>
      <c r="G68" s="135"/>
      <c r="H68" s="80"/>
    </row>
    <row r="69" spans="3:8" x14ac:dyDescent="0.3">
      <c r="C69" s="135"/>
      <c r="D69" s="135"/>
      <c r="E69" s="135"/>
      <c r="F69" s="135"/>
      <c r="G69" s="135"/>
      <c r="H69" s="80"/>
    </row>
    <row r="70" spans="3:8" x14ac:dyDescent="0.3">
      <c r="C70" s="135"/>
      <c r="D70" s="135"/>
      <c r="E70" s="135"/>
      <c r="F70" s="135"/>
      <c r="G70" s="135"/>
      <c r="H70" s="80"/>
    </row>
    <row r="71" spans="3:8" x14ac:dyDescent="0.3">
      <c r="C71" s="135"/>
      <c r="D71" s="135"/>
      <c r="E71" s="135"/>
      <c r="F71" s="135"/>
      <c r="G71" s="135"/>
      <c r="H71" s="80"/>
    </row>
    <row r="72" spans="3:8" x14ac:dyDescent="0.3">
      <c r="C72" s="135"/>
      <c r="D72" s="135"/>
      <c r="E72" s="135"/>
      <c r="F72" s="135"/>
      <c r="G72" s="135"/>
      <c r="H72" s="80"/>
    </row>
    <row r="73" spans="3:8" x14ac:dyDescent="0.3">
      <c r="C73" s="135"/>
      <c r="D73" s="135"/>
      <c r="E73" s="135"/>
      <c r="F73" s="135"/>
      <c r="G73" s="135"/>
      <c r="H73" s="80"/>
    </row>
    <row r="74" spans="3:8" x14ac:dyDescent="0.3">
      <c r="C74" s="135"/>
      <c r="D74" s="135"/>
      <c r="E74" s="135"/>
      <c r="F74" s="135"/>
      <c r="G74" s="135"/>
      <c r="H74" s="80"/>
    </row>
    <row r="75" spans="3:8" x14ac:dyDescent="0.3">
      <c r="C75" s="135"/>
      <c r="D75" s="135"/>
      <c r="E75" s="135"/>
      <c r="F75" s="135"/>
      <c r="G75" s="135"/>
      <c r="H75" s="80"/>
    </row>
    <row r="76" spans="3:8" ht="12.75" customHeight="1" x14ac:dyDescent="0.3"/>
    <row r="77" spans="3:8" ht="38.25" customHeight="1" x14ac:dyDescent="0.3"/>
  </sheetData>
  <mergeCells count="16">
    <mergeCell ref="D5:F5"/>
    <mergeCell ref="E42:G42"/>
    <mergeCell ref="B2:F2"/>
    <mergeCell ref="B3:F3"/>
    <mergeCell ref="B41:G41"/>
    <mergeCell ref="B55:M55"/>
    <mergeCell ref="B56:M56"/>
    <mergeCell ref="O41:P41"/>
    <mergeCell ref="R41:R43"/>
    <mergeCell ref="U41:U43"/>
    <mergeCell ref="O42:P42"/>
    <mergeCell ref="S41:S43"/>
    <mergeCell ref="T41:T43"/>
    <mergeCell ref="M42:M43"/>
    <mergeCell ref="I42:I43"/>
    <mergeCell ref="J42:J43"/>
  </mergeCells>
  <phoneticPr fontId="43" type="noConversion"/>
  <pageMargins left="0.7" right="0.7" top="0.75" bottom="0.75" header="0.3" footer="0.3"/>
  <pageSetup paperSize="9" orientation="portrait" horizontalDpi="300" verticalDpi="300" r:id="rId1"/>
  <ignoredErrors>
    <ignoredError sqref="C45:D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08C8-A8B0-42F0-9FA9-475BC458D06E}">
  <dimension ref="B1:EB145"/>
  <sheetViews>
    <sheetView topLeftCell="B4" zoomScale="70" zoomScaleNormal="70" workbookViewId="0">
      <selection activeCell="B4" sqref="B4:EB4"/>
    </sheetView>
  </sheetViews>
  <sheetFormatPr baseColWidth="10" defaultRowHeight="14.5" x14ac:dyDescent="0.35"/>
  <cols>
    <col min="1" max="1" width="0.453125" customWidth="1"/>
    <col min="2" max="2" width="17.7265625" customWidth="1"/>
    <col min="3" max="3" width="11.453125" customWidth="1"/>
    <col min="4" max="4" width="11.54296875" customWidth="1"/>
    <col min="5" max="5" width="12.36328125" customWidth="1"/>
    <col min="6" max="6" width="4.54296875" customWidth="1"/>
    <col min="7" max="7" width="4.7265625" customWidth="1"/>
    <col min="8" max="8" width="5.1796875" style="23" customWidth="1"/>
    <col min="9" max="68" width="1.26953125" customWidth="1"/>
    <col min="69" max="69" width="5.1796875" customWidth="1"/>
    <col min="70" max="70" width="2.453125" customWidth="1"/>
    <col min="71" max="71" width="5.36328125" customWidth="1"/>
    <col min="72" max="131" width="1.26953125" customWidth="1"/>
    <col min="132" max="132" width="6.6328125" customWidth="1"/>
    <col min="133" max="233" width="1.26953125" customWidth="1"/>
    <col min="234" max="234" width="3.90625" customWidth="1"/>
    <col min="235" max="246" width="1.26953125" customWidth="1"/>
  </cols>
  <sheetData>
    <row r="1" spans="2:132" hidden="1" x14ac:dyDescent="0.35">
      <c r="B1" s="5" t="str">
        <f>C7</f>
        <v>meses</v>
      </c>
      <c r="C1" s="5" t="s">
        <v>4</v>
      </c>
      <c r="D1" s="5" t="s">
        <v>5</v>
      </c>
      <c r="E1" s="5" t="s">
        <v>6</v>
      </c>
      <c r="F1" s="5"/>
      <c r="G1" s="5"/>
      <c r="H1" s="265"/>
      <c r="I1" s="5"/>
      <c r="J1" s="5"/>
      <c r="K1" s="5"/>
      <c r="L1" s="5"/>
      <c r="M1" s="5"/>
    </row>
    <row r="2" spans="2:132" hidden="1" x14ac:dyDescent="0.35">
      <c r="B2" s="5" t="s">
        <v>7</v>
      </c>
      <c r="C2" s="5" t="s">
        <v>8</v>
      </c>
      <c r="D2" s="5" t="s">
        <v>9</v>
      </c>
      <c r="E2" s="5" t="s">
        <v>10</v>
      </c>
      <c r="F2" s="5" t="str">
        <f>CONCATENATE(C2," ",C5," ",D2," ",C11," ",C7)</f>
        <v>puede representarse llegando los 124 pacientes, a los 60 meses</v>
      </c>
      <c r="G2" s="5"/>
      <c r="H2" s="265"/>
      <c r="I2" s="5"/>
      <c r="J2" s="5"/>
      <c r="K2" s="5"/>
      <c r="L2" s="5"/>
      <c r="M2" s="5"/>
      <c r="N2" s="6" t="str">
        <f>CONCATENATE(B2," ",F2,E2)</f>
        <v>NO puede representarse llegando los 124 pacientes, a los 60 meses, pues habría que recortar o ampliar los tiempos respectivos de uno o más pacientes "libres de evento" o "con evento"</v>
      </c>
      <c r="O2" s="6"/>
      <c r="P2" s="6"/>
      <c r="Q2" s="6"/>
      <c r="R2" s="6"/>
    </row>
    <row r="3" spans="2:132" ht="6.75" customHeight="1" thickBot="1" x14ac:dyDescent="0.4">
      <c r="B3" s="7"/>
      <c r="D3" s="7"/>
      <c r="E3" s="7"/>
      <c r="F3" s="7"/>
      <c r="G3" s="7"/>
      <c r="H3" s="26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</row>
    <row r="4" spans="2:132" ht="71.5" customHeight="1" thickBot="1" x14ac:dyDescent="0.4">
      <c r="B4" s="357" t="s">
        <v>124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9"/>
    </row>
    <row r="5" spans="2:132" ht="37" customHeight="1" x14ac:dyDescent="0.35">
      <c r="B5" s="176" t="s">
        <v>121</v>
      </c>
      <c r="C5" s="267">
        <f>F5+E5+D5</f>
        <v>124</v>
      </c>
      <c r="D5" s="192">
        <v>5</v>
      </c>
      <c r="E5" s="177">
        <v>1</v>
      </c>
      <c r="F5" s="178">
        <v>118</v>
      </c>
      <c r="G5" s="268"/>
      <c r="J5" s="269" t="s">
        <v>122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132" ht="15" customHeight="1" x14ac:dyDescent="0.35">
      <c r="B6" s="7"/>
      <c r="C6" s="270">
        <f>D8/D5</f>
        <v>37.348799999999997</v>
      </c>
      <c r="D6" s="271">
        <f>D5*37</f>
        <v>185</v>
      </c>
      <c r="E6" s="272">
        <f>E8/(D5+E5)</f>
        <v>36.083999999999996</v>
      </c>
      <c r="F6" s="182">
        <f>(D5+E5)*36</f>
        <v>216</v>
      </c>
      <c r="G6" s="273"/>
      <c r="H6" s="266"/>
      <c r="I6" s="7"/>
      <c r="J6" s="2" t="s">
        <v>123</v>
      </c>
      <c r="K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132" ht="39" x14ac:dyDescent="0.35">
      <c r="B7" s="274" t="s">
        <v>63</v>
      </c>
      <c r="C7" s="275" t="s">
        <v>64</v>
      </c>
      <c r="D7" s="9" t="str">
        <f>CONCATENATE(B1," ",C1," ",C5," ",D1)</f>
        <v>meses de los 124 del grupo Interv</v>
      </c>
      <c r="E7" s="9" t="str">
        <f>CONCATENATE(B1," ",C1," ",C5," ",E1)</f>
        <v>meses de los 124 del grupo Contr</v>
      </c>
      <c r="G7" s="276"/>
      <c r="H7" s="27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132" x14ac:dyDescent="0.35">
      <c r="B8" s="278" t="s">
        <v>1</v>
      </c>
      <c r="C8" s="10">
        <v>1.506</v>
      </c>
      <c r="D8" s="11">
        <f>C8*C5</f>
        <v>186.744</v>
      </c>
      <c r="E8" s="360">
        <f>(C8+C9)*C5</f>
        <v>216.50399999999999</v>
      </c>
      <c r="F8" s="180">
        <f>D8-D6</f>
        <v>1.7439999999999998</v>
      </c>
      <c r="G8" s="279"/>
      <c r="H8" s="265"/>
      <c r="I8" s="22" t="s">
        <v>12</v>
      </c>
      <c r="J8" s="12"/>
      <c r="K8" s="12"/>
      <c r="L8" s="12"/>
      <c r="M8" s="12"/>
      <c r="N8" s="13"/>
      <c r="O8" s="13"/>
      <c r="P8" s="13"/>
      <c r="Q8" s="13"/>
      <c r="R8" s="1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132" ht="26" x14ac:dyDescent="0.35">
      <c r="B9" s="280" t="s">
        <v>3</v>
      </c>
      <c r="C9" s="14">
        <v>0.24</v>
      </c>
      <c r="D9" s="361">
        <f>(C10+C9)*C5</f>
        <v>7253.2560000000003</v>
      </c>
      <c r="E9" s="360"/>
      <c r="F9" s="281">
        <f>E8-F6</f>
        <v>0.50399999999999068</v>
      </c>
      <c r="G9" s="281"/>
      <c r="H9" s="265"/>
      <c r="I9" s="362" t="str">
        <f>IF((AND(((C9+C10)/C11)&gt;((E5+F5)/C5),(C10/C11)&gt;(F5/C5))),F2,N2)</f>
        <v>puede representarse llegando los 124 pacientes, a los 60 meses</v>
      </c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4"/>
    </row>
    <row r="10" spans="2:132" ht="26" x14ac:dyDescent="0.35">
      <c r="B10" s="282" t="s">
        <v>2</v>
      </c>
      <c r="C10" s="16">
        <v>58.253999999999998</v>
      </c>
      <c r="D10" s="361"/>
      <c r="E10" s="17">
        <f>C10*C5</f>
        <v>7223.4960000000001</v>
      </c>
      <c r="G10" s="281"/>
      <c r="H10" s="277"/>
      <c r="I10" s="15"/>
      <c r="J10" s="15"/>
      <c r="K10" s="15"/>
      <c r="L10" s="15"/>
      <c r="M10" s="15"/>
      <c r="N10" s="18"/>
      <c r="O10" s="18"/>
      <c r="P10" s="18"/>
      <c r="Q10" s="18"/>
      <c r="R10" s="1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132" x14ac:dyDescent="0.35">
      <c r="B11" s="46"/>
      <c r="C11" s="19">
        <v>60</v>
      </c>
      <c r="D11" s="20">
        <f>D8+D9</f>
        <v>7440</v>
      </c>
      <c r="E11" s="20">
        <f>E8+E10</f>
        <v>7440</v>
      </c>
      <c r="G11" s="21"/>
      <c r="H11" s="28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132" ht="9" customHeight="1" x14ac:dyDescent="0.35">
      <c r="B12" s="7"/>
      <c r="C12" s="7"/>
      <c r="D12" s="7"/>
      <c r="E12" s="284"/>
      <c r="F12" s="7"/>
      <c r="G12" s="7"/>
      <c r="H12" s="26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132" x14ac:dyDescent="0.35">
      <c r="B13" s="7"/>
      <c r="C13" s="7"/>
      <c r="D13" s="7"/>
      <c r="E13" s="7"/>
      <c r="F13" s="7"/>
      <c r="G13" s="285" t="s">
        <v>12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2:132" ht="15" thickBot="1" x14ac:dyDescent="0.4">
      <c r="H14"/>
      <c r="I14" s="286"/>
    </row>
    <row r="15" spans="2:132" ht="15" thickBot="1" x14ac:dyDescent="0.4">
      <c r="B15" s="287" t="s">
        <v>127</v>
      </c>
      <c r="C15" s="288"/>
      <c r="D15" s="183"/>
      <c r="E15" s="183"/>
      <c r="G15" s="28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S15" s="290"/>
    </row>
    <row r="16" spans="2:132" ht="15.75" customHeight="1" x14ac:dyDescent="0.35">
      <c r="B16" s="286" t="s">
        <v>130</v>
      </c>
      <c r="C16" s="183"/>
      <c r="D16" s="183"/>
      <c r="E16" s="183"/>
      <c r="G16" s="289"/>
      <c r="I16" s="308" t="s">
        <v>128</v>
      </c>
      <c r="J16" s="292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BS16" s="23"/>
      <c r="BT16" s="308" t="s">
        <v>129</v>
      </c>
      <c r="BU16" s="292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</row>
    <row r="17" spans="2:132" x14ac:dyDescent="0.35">
      <c r="B17" s="294" t="s">
        <v>131</v>
      </c>
      <c r="E17" s="293"/>
      <c r="G17" s="289"/>
      <c r="I17" s="308" t="s">
        <v>125</v>
      </c>
      <c r="J17" s="291"/>
      <c r="K17" s="23"/>
      <c r="L17" s="23"/>
      <c r="M17" s="23"/>
      <c r="N17" s="23"/>
      <c r="O17" s="23"/>
      <c r="P17" s="23"/>
      <c r="Q17" s="23"/>
      <c r="AX17" s="290"/>
      <c r="BS17" s="23"/>
      <c r="BT17" s="308" t="s">
        <v>125</v>
      </c>
      <c r="BU17" s="291"/>
      <c r="BV17" s="23"/>
      <c r="BW17" s="23"/>
      <c r="BX17" s="23"/>
      <c r="BY17" s="23"/>
      <c r="BZ17" s="23"/>
      <c r="CA17" s="23"/>
      <c r="CB17" s="23"/>
      <c r="DI17" s="290"/>
    </row>
    <row r="18" spans="2:132" x14ac:dyDescent="0.35">
      <c r="G18" s="295"/>
      <c r="I18" s="307">
        <v>1</v>
      </c>
      <c r="J18" s="307">
        <v>2</v>
      </c>
      <c r="K18" s="307">
        <v>3</v>
      </c>
      <c r="L18" s="307">
        <v>4</v>
      </c>
      <c r="M18" s="307">
        <v>5</v>
      </c>
      <c r="N18" s="307">
        <v>6</v>
      </c>
      <c r="O18" s="307">
        <v>7</v>
      </c>
      <c r="P18" s="307">
        <v>8</v>
      </c>
      <c r="Q18" s="307">
        <v>9</v>
      </c>
      <c r="R18" s="307">
        <v>10</v>
      </c>
      <c r="S18" s="307">
        <v>11</v>
      </c>
      <c r="T18" s="307">
        <v>12</v>
      </c>
      <c r="U18" s="307">
        <v>13</v>
      </c>
      <c r="V18" s="307">
        <v>14</v>
      </c>
      <c r="W18" s="307">
        <v>15</v>
      </c>
      <c r="X18" s="307">
        <v>16</v>
      </c>
      <c r="Y18" s="307">
        <v>17</v>
      </c>
      <c r="Z18" s="307">
        <v>18</v>
      </c>
      <c r="AA18" s="307">
        <v>19</v>
      </c>
      <c r="AB18" s="307">
        <v>20</v>
      </c>
      <c r="AC18" s="307">
        <v>21</v>
      </c>
      <c r="AD18" s="307">
        <v>22</v>
      </c>
      <c r="AE18" s="307">
        <v>23</v>
      </c>
      <c r="AF18" s="307">
        <v>24</v>
      </c>
      <c r="AG18" s="307">
        <v>25</v>
      </c>
      <c r="AH18" s="307">
        <v>26</v>
      </c>
      <c r="AI18" s="307">
        <v>27</v>
      </c>
      <c r="AJ18" s="307">
        <v>28</v>
      </c>
      <c r="AK18" s="307">
        <v>29</v>
      </c>
      <c r="AL18" s="307">
        <v>30</v>
      </c>
      <c r="AM18" s="307">
        <v>31</v>
      </c>
      <c r="AN18" s="307">
        <v>32</v>
      </c>
      <c r="AO18" s="307">
        <v>33</v>
      </c>
      <c r="AP18" s="307">
        <v>34</v>
      </c>
      <c r="AQ18" s="307">
        <v>35</v>
      </c>
      <c r="AR18" s="307">
        <v>36</v>
      </c>
      <c r="AS18" s="307">
        <v>37</v>
      </c>
      <c r="AT18" s="307">
        <v>38</v>
      </c>
      <c r="AU18" s="307">
        <v>39</v>
      </c>
      <c r="AV18" s="307">
        <v>40</v>
      </c>
      <c r="AW18" s="307">
        <v>41</v>
      </c>
      <c r="AX18" s="307">
        <v>42</v>
      </c>
      <c r="AY18" s="307">
        <v>43</v>
      </c>
      <c r="AZ18" s="307">
        <v>44</v>
      </c>
      <c r="BA18" s="307">
        <v>45</v>
      </c>
      <c r="BB18" s="307">
        <v>46</v>
      </c>
      <c r="BC18" s="307">
        <v>47</v>
      </c>
      <c r="BD18" s="307">
        <v>48</v>
      </c>
      <c r="BE18" s="307">
        <v>49</v>
      </c>
      <c r="BF18" s="307">
        <v>50</v>
      </c>
      <c r="BG18" s="307">
        <v>51</v>
      </c>
      <c r="BH18" s="307">
        <v>52</v>
      </c>
      <c r="BI18" s="307">
        <v>53</v>
      </c>
      <c r="BJ18" s="307">
        <v>54</v>
      </c>
      <c r="BK18" s="307">
        <v>55</v>
      </c>
      <c r="BL18" s="307">
        <v>56</v>
      </c>
      <c r="BM18" s="307">
        <v>57</v>
      </c>
      <c r="BN18" s="307">
        <v>58</v>
      </c>
      <c r="BO18" s="307">
        <v>59</v>
      </c>
      <c r="BP18" s="307">
        <v>60</v>
      </c>
      <c r="BQ18" s="305"/>
      <c r="BR18" s="305"/>
      <c r="BS18" s="23"/>
      <c r="BT18" s="307">
        <v>1</v>
      </c>
      <c r="BU18" s="307">
        <v>2</v>
      </c>
      <c r="BV18" s="307">
        <v>3</v>
      </c>
      <c r="BW18" s="307">
        <v>4</v>
      </c>
      <c r="BX18" s="307">
        <v>5</v>
      </c>
      <c r="BY18" s="307">
        <v>6</v>
      </c>
      <c r="BZ18" s="307">
        <v>7</v>
      </c>
      <c r="CA18" s="307">
        <v>8</v>
      </c>
      <c r="CB18" s="307">
        <v>9</v>
      </c>
      <c r="CC18" s="307">
        <v>10</v>
      </c>
      <c r="CD18" s="307">
        <v>11</v>
      </c>
      <c r="CE18" s="307">
        <v>12</v>
      </c>
      <c r="CF18" s="307">
        <v>13</v>
      </c>
      <c r="CG18" s="307">
        <v>14</v>
      </c>
      <c r="CH18" s="307">
        <v>15</v>
      </c>
      <c r="CI18" s="307">
        <v>16</v>
      </c>
      <c r="CJ18" s="307">
        <v>17</v>
      </c>
      <c r="CK18" s="307">
        <v>18</v>
      </c>
      <c r="CL18" s="307">
        <v>19</v>
      </c>
      <c r="CM18" s="307">
        <v>20</v>
      </c>
      <c r="CN18" s="307">
        <v>21</v>
      </c>
      <c r="CO18" s="307">
        <v>22</v>
      </c>
      <c r="CP18" s="307">
        <v>23</v>
      </c>
      <c r="CQ18" s="307">
        <v>24</v>
      </c>
      <c r="CR18" s="307">
        <v>25</v>
      </c>
      <c r="CS18" s="307">
        <v>26</v>
      </c>
      <c r="CT18" s="307">
        <v>27</v>
      </c>
      <c r="CU18" s="307">
        <v>28</v>
      </c>
      <c r="CV18" s="307">
        <v>29</v>
      </c>
      <c r="CW18" s="307">
        <v>30</v>
      </c>
      <c r="CX18" s="307">
        <v>31</v>
      </c>
      <c r="CY18" s="307">
        <v>32</v>
      </c>
      <c r="CZ18" s="307">
        <v>33</v>
      </c>
      <c r="DA18" s="307">
        <v>34</v>
      </c>
      <c r="DB18" s="307">
        <v>35</v>
      </c>
      <c r="DC18" s="307">
        <v>36</v>
      </c>
      <c r="DD18" s="307">
        <v>37</v>
      </c>
      <c r="DE18" s="307">
        <v>38</v>
      </c>
      <c r="DF18" s="307">
        <v>39</v>
      </c>
      <c r="DG18" s="307">
        <v>40</v>
      </c>
      <c r="DH18" s="307">
        <v>41</v>
      </c>
      <c r="DI18" s="307">
        <v>42</v>
      </c>
      <c r="DJ18" s="307">
        <v>43</v>
      </c>
      <c r="DK18" s="307">
        <v>44</v>
      </c>
      <c r="DL18" s="307">
        <v>45</v>
      </c>
      <c r="DM18" s="307">
        <v>46</v>
      </c>
      <c r="DN18" s="307">
        <v>47</v>
      </c>
      <c r="DO18" s="307">
        <v>48</v>
      </c>
      <c r="DP18" s="307">
        <v>49</v>
      </c>
      <c r="DQ18" s="307">
        <v>50</v>
      </c>
      <c r="DR18" s="307">
        <v>51</v>
      </c>
      <c r="DS18" s="307">
        <v>52</v>
      </c>
      <c r="DT18" s="307">
        <v>53</v>
      </c>
      <c r="DU18" s="307">
        <v>54</v>
      </c>
      <c r="DV18" s="307">
        <v>55</v>
      </c>
      <c r="DW18" s="307">
        <v>56</v>
      </c>
      <c r="DX18" s="307">
        <v>57</v>
      </c>
      <c r="DY18" s="307">
        <v>58</v>
      </c>
      <c r="DZ18" s="307">
        <v>59</v>
      </c>
      <c r="EA18" s="307">
        <v>60</v>
      </c>
      <c r="EB18" s="305"/>
    </row>
    <row r="19" spans="2:132" ht="15" customHeight="1" thickBot="1" x14ac:dyDescent="0.4">
      <c r="E19" s="296"/>
      <c r="F19" s="297"/>
      <c r="G19" s="365" t="s">
        <v>126</v>
      </c>
      <c r="H19" s="309">
        <v>124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311">
        <v>124</v>
      </c>
      <c r="BR19" s="309"/>
      <c r="BS19" s="309">
        <v>124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311">
        <v>124</v>
      </c>
    </row>
    <row r="20" spans="2:132" x14ac:dyDescent="0.35">
      <c r="B20" s="39" t="s">
        <v>132</v>
      </c>
      <c r="C20" s="40"/>
      <c r="D20" s="40"/>
      <c r="E20" s="41"/>
      <c r="F20" s="297"/>
      <c r="G20" s="365"/>
      <c r="H20" s="309">
        <v>123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311">
        <v>123</v>
      </c>
      <c r="BR20" s="309"/>
      <c r="BS20" s="309">
        <v>123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311">
        <v>123</v>
      </c>
    </row>
    <row r="21" spans="2:132" x14ac:dyDescent="0.35">
      <c r="B21" s="42" t="s">
        <v>26</v>
      </c>
      <c r="C21" s="187" t="s">
        <v>27</v>
      </c>
      <c r="D21" s="187" t="s">
        <v>19</v>
      </c>
      <c r="E21" s="43" t="s">
        <v>11</v>
      </c>
      <c r="F21" s="297"/>
      <c r="G21" s="365"/>
      <c r="H21" s="309">
        <v>122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311">
        <v>122</v>
      </c>
      <c r="BR21" s="309"/>
      <c r="BS21" s="309">
        <v>122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311">
        <v>122</v>
      </c>
    </row>
    <row r="22" spans="2:132" ht="15" thickBot="1" x14ac:dyDescent="0.4">
      <c r="B22" s="44" t="s">
        <v>90</v>
      </c>
      <c r="C22" s="188" t="s">
        <v>91</v>
      </c>
      <c r="D22" s="188">
        <f>C22-B22</f>
        <v>8.0000000000000002E-3</v>
      </c>
      <c r="E22" s="45">
        <f>1/D22</f>
        <v>125</v>
      </c>
      <c r="F22" s="297"/>
      <c r="G22" s="365"/>
      <c r="H22" s="309">
        <v>121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311">
        <v>121</v>
      </c>
      <c r="BR22" s="309"/>
      <c r="BS22" s="309">
        <v>121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311">
        <v>121</v>
      </c>
    </row>
    <row r="23" spans="2:132" ht="15" thickBot="1" x14ac:dyDescent="0.4">
      <c r="B23" s="189" t="s">
        <v>68</v>
      </c>
      <c r="C23" s="298">
        <f>B22*E22</f>
        <v>5.2750000000000004</v>
      </c>
      <c r="D23" s="299">
        <f>D22*E22</f>
        <v>1</v>
      </c>
      <c r="E23" s="300">
        <f>(1-C22)*E22</f>
        <v>118.72499999999999</v>
      </c>
      <c r="F23" s="297"/>
      <c r="G23" s="365"/>
      <c r="H23" s="312">
        <v>120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313">
        <v>120</v>
      </c>
      <c r="BR23" s="309"/>
      <c r="BS23" s="312">
        <v>120</v>
      </c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4">
        <v>120</v>
      </c>
    </row>
    <row r="24" spans="2:132" x14ac:dyDescent="0.35">
      <c r="B24" s="302"/>
      <c r="C24" s="302"/>
      <c r="D24" s="185"/>
      <c r="E24" s="316" t="s">
        <v>133</v>
      </c>
      <c r="F24" s="297"/>
      <c r="G24" s="365"/>
      <c r="H24" s="309">
        <v>119</v>
      </c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310">
        <v>119</v>
      </c>
      <c r="BR24" s="309"/>
      <c r="BS24" s="309">
        <v>119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310">
        <v>119</v>
      </c>
    </row>
    <row r="25" spans="2:132" x14ac:dyDescent="0.35">
      <c r="B25" s="302"/>
      <c r="C25" s="302"/>
      <c r="D25" s="302"/>
      <c r="E25" s="302"/>
      <c r="F25" s="297"/>
      <c r="G25" s="365"/>
      <c r="H25" s="309">
        <v>118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310">
        <v>118</v>
      </c>
      <c r="BR25" s="309"/>
      <c r="BS25" s="309">
        <v>118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310">
        <v>118</v>
      </c>
    </row>
    <row r="26" spans="2:132" x14ac:dyDescent="0.35">
      <c r="B26" s="302"/>
      <c r="C26" s="302"/>
      <c r="D26" s="302"/>
      <c r="E26" s="302"/>
      <c r="F26" s="297"/>
      <c r="G26" s="365"/>
      <c r="H26" s="309">
        <v>117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310">
        <v>117</v>
      </c>
      <c r="BR26" s="309"/>
      <c r="BS26" s="309">
        <v>117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310">
        <v>117</v>
      </c>
    </row>
    <row r="27" spans="2:132" x14ac:dyDescent="0.35">
      <c r="B27" s="302"/>
      <c r="C27" s="302"/>
      <c r="D27" s="302"/>
      <c r="E27" s="302"/>
      <c r="F27" s="297"/>
      <c r="H27" s="309">
        <v>116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310">
        <v>116</v>
      </c>
      <c r="BR27" s="309"/>
      <c r="BS27" s="309">
        <v>116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310">
        <v>116</v>
      </c>
    </row>
    <row r="28" spans="2:132" ht="16" customHeight="1" x14ac:dyDescent="0.35">
      <c r="B28" s="302"/>
      <c r="C28" s="302"/>
      <c r="D28" s="302"/>
      <c r="E28" s="302"/>
      <c r="F28" s="297"/>
      <c r="H28" s="309">
        <v>115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310">
        <v>115</v>
      </c>
      <c r="BR28" s="309"/>
      <c r="BS28" s="309">
        <v>115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310">
        <v>115</v>
      </c>
    </row>
    <row r="29" spans="2:132" ht="16" customHeight="1" x14ac:dyDescent="0.35">
      <c r="B29" s="302"/>
      <c r="C29" s="302"/>
      <c r="D29" s="302"/>
      <c r="E29" s="302"/>
      <c r="F29" s="297"/>
      <c r="H29" s="309">
        <v>114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310">
        <v>114</v>
      </c>
      <c r="BR29" s="309"/>
      <c r="BS29" s="309">
        <v>114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310">
        <v>114</v>
      </c>
    </row>
    <row r="30" spans="2:132" x14ac:dyDescent="0.35">
      <c r="B30" s="302"/>
      <c r="C30" s="302"/>
      <c r="D30" s="302"/>
      <c r="E30" s="302"/>
      <c r="F30" s="297"/>
      <c r="H30" s="309">
        <v>113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310">
        <v>113</v>
      </c>
      <c r="BR30" s="309"/>
      <c r="BS30" s="309">
        <v>113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310">
        <v>113</v>
      </c>
    </row>
    <row r="31" spans="2:132" x14ac:dyDescent="0.35">
      <c r="B31" s="302"/>
      <c r="C31" s="302"/>
      <c r="D31" s="302"/>
      <c r="E31" s="302"/>
      <c r="F31" s="297"/>
      <c r="H31" s="309">
        <v>112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310">
        <v>112</v>
      </c>
      <c r="BR31" s="309"/>
      <c r="BS31" s="309">
        <v>112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310">
        <v>112</v>
      </c>
    </row>
    <row r="32" spans="2:132" x14ac:dyDescent="0.35">
      <c r="B32" s="302"/>
      <c r="C32" s="302"/>
      <c r="D32" s="302"/>
      <c r="E32" s="302"/>
      <c r="F32" s="297"/>
      <c r="H32" s="309">
        <v>111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310">
        <v>111</v>
      </c>
      <c r="BR32" s="309"/>
      <c r="BS32" s="309">
        <v>111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310">
        <v>111</v>
      </c>
    </row>
    <row r="33" spans="2:132" ht="14.5" customHeight="1" x14ac:dyDescent="0.35">
      <c r="B33" s="302"/>
      <c r="C33" s="302"/>
      <c r="D33" s="302"/>
      <c r="E33" s="302"/>
      <c r="F33" s="297"/>
      <c r="H33" s="309">
        <v>110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310">
        <v>110</v>
      </c>
      <c r="BR33" s="309"/>
      <c r="BS33" s="309">
        <v>110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310">
        <v>110</v>
      </c>
    </row>
    <row r="34" spans="2:132" x14ac:dyDescent="0.35">
      <c r="B34" s="302"/>
      <c r="C34" s="302"/>
      <c r="D34" s="302"/>
      <c r="E34" s="302"/>
      <c r="F34" s="297"/>
      <c r="H34" s="309">
        <v>109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310">
        <v>109</v>
      </c>
      <c r="BR34" s="309"/>
      <c r="BS34" s="309">
        <v>109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310">
        <v>109</v>
      </c>
    </row>
    <row r="35" spans="2:132" x14ac:dyDescent="0.35">
      <c r="B35" s="302"/>
      <c r="C35" s="302"/>
      <c r="D35" s="302"/>
      <c r="E35" s="302"/>
      <c r="F35" s="297"/>
      <c r="H35" s="309">
        <v>108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310">
        <v>108</v>
      </c>
      <c r="BR35" s="309"/>
      <c r="BS35" s="309">
        <v>108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310">
        <v>108</v>
      </c>
    </row>
    <row r="36" spans="2:132" x14ac:dyDescent="0.35">
      <c r="B36" s="302"/>
      <c r="C36" s="302"/>
      <c r="D36" s="302"/>
      <c r="E36" s="302"/>
      <c r="F36" s="297"/>
      <c r="H36" s="309">
        <v>107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310">
        <v>107</v>
      </c>
      <c r="BR36" s="309"/>
      <c r="BS36" s="309">
        <v>107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310">
        <v>107</v>
      </c>
    </row>
    <row r="37" spans="2:132" x14ac:dyDescent="0.35">
      <c r="B37" s="302"/>
      <c r="C37" s="302"/>
      <c r="D37" s="302"/>
      <c r="E37" s="302"/>
      <c r="F37" s="297"/>
      <c r="H37" s="309">
        <v>106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310">
        <v>106</v>
      </c>
      <c r="BR37" s="309"/>
      <c r="BS37" s="309">
        <v>106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310">
        <v>106</v>
      </c>
    </row>
    <row r="38" spans="2:132" x14ac:dyDescent="0.35">
      <c r="B38" s="302"/>
      <c r="C38" s="302"/>
      <c r="D38" s="302"/>
      <c r="E38" s="302"/>
      <c r="F38" s="297"/>
      <c r="H38" s="309">
        <v>105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310">
        <v>105</v>
      </c>
      <c r="BR38" s="309"/>
      <c r="BS38" s="309">
        <v>105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310">
        <v>105</v>
      </c>
    </row>
    <row r="39" spans="2:132" x14ac:dyDescent="0.35">
      <c r="B39" s="302"/>
      <c r="C39" s="302"/>
      <c r="D39" s="302"/>
      <c r="E39" s="302"/>
      <c r="F39" s="297"/>
      <c r="H39" s="309">
        <v>104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310">
        <v>104</v>
      </c>
      <c r="BR39" s="309"/>
      <c r="BS39" s="309">
        <v>104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310">
        <v>104</v>
      </c>
    </row>
    <row r="40" spans="2:132" x14ac:dyDescent="0.35">
      <c r="B40" s="302"/>
      <c r="C40" s="302"/>
      <c r="D40" s="302"/>
      <c r="E40" s="302"/>
      <c r="F40" s="297"/>
      <c r="H40" s="309">
        <v>103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310">
        <v>103</v>
      </c>
      <c r="BR40" s="309"/>
      <c r="BS40" s="309">
        <v>103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310">
        <v>103</v>
      </c>
    </row>
    <row r="41" spans="2:132" x14ac:dyDescent="0.35">
      <c r="B41" s="302"/>
      <c r="C41" s="302"/>
      <c r="D41" s="302"/>
      <c r="E41" s="302"/>
      <c r="F41" s="297"/>
      <c r="H41" s="309">
        <v>102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310">
        <v>102</v>
      </c>
      <c r="BR41" s="309"/>
      <c r="BS41" s="309">
        <v>102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310">
        <v>102</v>
      </c>
    </row>
    <row r="42" spans="2:132" x14ac:dyDescent="0.35">
      <c r="B42" s="302"/>
      <c r="C42" s="302"/>
      <c r="D42" s="302"/>
      <c r="E42" s="302"/>
      <c r="H42" s="309">
        <v>101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310">
        <v>101</v>
      </c>
      <c r="BR42" s="309"/>
      <c r="BS42" s="309">
        <v>101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318">
        <v>101</v>
      </c>
    </row>
    <row r="43" spans="2:132" x14ac:dyDescent="0.35">
      <c r="B43" s="302"/>
      <c r="C43" s="302"/>
      <c r="D43" s="302"/>
      <c r="E43" s="302"/>
      <c r="H43" s="317">
        <v>100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318">
        <v>100</v>
      </c>
      <c r="BR43" s="309"/>
      <c r="BS43" s="317">
        <v>100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310">
        <v>100</v>
      </c>
    </row>
    <row r="44" spans="2:132" x14ac:dyDescent="0.35">
      <c r="B44" s="302"/>
      <c r="C44" s="302"/>
      <c r="D44" s="302"/>
      <c r="E44" s="302"/>
      <c r="H44" s="309">
        <v>99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310">
        <v>99</v>
      </c>
      <c r="BR44" s="309"/>
      <c r="BS44" s="309">
        <v>99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310">
        <v>99</v>
      </c>
    </row>
    <row r="45" spans="2:132" x14ac:dyDescent="0.35">
      <c r="B45" s="302"/>
      <c r="C45" s="302"/>
      <c r="D45" s="302"/>
      <c r="E45" s="302"/>
      <c r="H45" s="309">
        <v>98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310">
        <v>98</v>
      </c>
      <c r="BR45" s="309"/>
      <c r="BS45" s="309">
        <v>98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310">
        <v>98</v>
      </c>
    </row>
    <row r="46" spans="2:132" x14ac:dyDescent="0.35">
      <c r="B46" s="302"/>
      <c r="C46" s="302"/>
      <c r="D46" s="302"/>
      <c r="E46" s="302"/>
      <c r="H46" s="309">
        <v>97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310">
        <v>97</v>
      </c>
      <c r="BR46" s="309"/>
      <c r="BS46" s="309">
        <v>97</v>
      </c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310">
        <v>97</v>
      </c>
    </row>
    <row r="47" spans="2:132" x14ac:dyDescent="0.35">
      <c r="B47" s="302"/>
      <c r="C47" s="302"/>
      <c r="D47" s="302"/>
      <c r="E47" s="302"/>
      <c r="H47" s="309">
        <v>96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310">
        <v>96</v>
      </c>
      <c r="BR47" s="309"/>
      <c r="BS47" s="309">
        <v>96</v>
      </c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310">
        <v>96</v>
      </c>
    </row>
    <row r="48" spans="2:132" x14ac:dyDescent="0.35">
      <c r="B48" s="302"/>
      <c r="C48" s="302"/>
      <c r="D48" s="302"/>
      <c r="E48" s="302"/>
      <c r="H48" s="309">
        <v>95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310">
        <v>95</v>
      </c>
      <c r="BR48" s="309"/>
      <c r="BS48" s="309">
        <v>95</v>
      </c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310">
        <v>95</v>
      </c>
    </row>
    <row r="49" spans="2:132" x14ac:dyDescent="0.35">
      <c r="B49" s="302"/>
      <c r="C49" s="302"/>
      <c r="D49" s="302"/>
      <c r="E49" s="302"/>
      <c r="H49" s="309">
        <v>94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310">
        <v>94</v>
      </c>
      <c r="BR49" s="309"/>
      <c r="BS49" s="309">
        <v>94</v>
      </c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310">
        <v>94</v>
      </c>
    </row>
    <row r="50" spans="2:132" x14ac:dyDescent="0.35">
      <c r="B50" s="302"/>
      <c r="C50" s="302"/>
      <c r="D50" s="302"/>
      <c r="E50" s="302"/>
      <c r="H50" s="309">
        <v>93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310">
        <v>93</v>
      </c>
      <c r="BR50" s="309"/>
      <c r="BS50" s="309">
        <v>93</v>
      </c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310">
        <v>93</v>
      </c>
    </row>
    <row r="51" spans="2:132" x14ac:dyDescent="0.35">
      <c r="B51" s="302"/>
      <c r="C51" s="302"/>
      <c r="D51" s="302"/>
      <c r="E51" s="302"/>
      <c r="H51" s="309">
        <v>92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310">
        <v>92</v>
      </c>
      <c r="BR51" s="309"/>
      <c r="BS51" s="309">
        <v>92</v>
      </c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310">
        <v>92</v>
      </c>
    </row>
    <row r="52" spans="2:132" x14ac:dyDescent="0.35">
      <c r="B52" s="302"/>
      <c r="C52" s="302"/>
      <c r="D52" s="302"/>
      <c r="E52" s="302"/>
      <c r="H52" s="309">
        <v>91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310">
        <v>91</v>
      </c>
      <c r="BR52" s="309"/>
      <c r="BS52" s="309">
        <v>91</v>
      </c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310">
        <v>91</v>
      </c>
    </row>
    <row r="53" spans="2:132" x14ac:dyDescent="0.35">
      <c r="B53" s="302"/>
      <c r="C53" s="302"/>
      <c r="D53" s="302"/>
      <c r="E53" s="302"/>
      <c r="H53" s="309">
        <v>90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310">
        <v>90</v>
      </c>
      <c r="BR53" s="309"/>
      <c r="BS53" s="309">
        <v>90</v>
      </c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310">
        <v>90</v>
      </c>
    </row>
    <row r="54" spans="2:132" x14ac:dyDescent="0.35">
      <c r="B54" s="302"/>
      <c r="C54" s="302"/>
      <c r="D54" s="302"/>
      <c r="E54" s="302"/>
      <c r="H54" s="309">
        <v>89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310">
        <v>89</v>
      </c>
      <c r="BR54" s="309"/>
      <c r="BS54" s="309">
        <v>89</v>
      </c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310">
        <v>89</v>
      </c>
    </row>
    <row r="55" spans="2:132" x14ac:dyDescent="0.35">
      <c r="B55" s="302"/>
      <c r="C55" s="302"/>
      <c r="D55" s="302"/>
      <c r="E55" s="302"/>
      <c r="H55" s="309">
        <v>88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310">
        <v>88</v>
      </c>
      <c r="BR55" s="309"/>
      <c r="BS55" s="309">
        <v>88</v>
      </c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310">
        <v>88</v>
      </c>
    </row>
    <row r="56" spans="2:132" x14ac:dyDescent="0.35">
      <c r="B56" s="302"/>
      <c r="C56" s="302"/>
      <c r="D56" s="302"/>
      <c r="E56" s="302"/>
      <c r="H56" s="309">
        <v>87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310">
        <v>87</v>
      </c>
      <c r="BR56" s="309"/>
      <c r="BS56" s="309">
        <v>87</v>
      </c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310">
        <v>87</v>
      </c>
    </row>
    <row r="57" spans="2:132" x14ac:dyDescent="0.35">
      <c r="B57" s="302"/>
      <c r="C57" s="302"/>
      <c r="D57" s="302"/>
      <c r="E57" s="302"/>
      <c r="H57" s="309">
        <v>86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310">
        <v>86</v>
      </c>
      <c r="BR57" s="309"/>
      <c r="BS57" s="309">
        <v>86</v>
      </c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310">
        <v>86</v>
      </c>
    </row>
    <row r="58" spans="2:132" x14ac:dyDescent="0.35">
      <c r="B58" s="302"/>
      <c r="C58" s="302"/>
      <c r="D58" s="302"/>
      <c r="E58" s="302"/>
      <c r="H58" s="309">
        <v>85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310">
        <v>85</v>
      </c>
      <c r="BR58" s="309"/>
      <c r="BS58" s="309">
        <v>85</v>
      </c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310">
        <v>85</v>
      </c>
    </row>
    <row r="59" spans="2:132" x14ac:dyDescent="0.35">
      <c r="B59" s="302"/>
      <c r="C59" s="302"/>
      <c r="D59" s="302"/>
      <c r="E59" s="302"/>
      <c r="H59" s="309">
        <v>84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310">
        <v>84</v>
      </c>
      <c r="BR59" s="309"/>
      <c r="BS59" s="309">
        <v>84</v>
      </c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310">
        <v>84</v>
      </c>
    </row>
    <row r="60" spans="2:132" x14ac:dyDescent="0.35">
      <c r="B60" s="302"/>
      <c r="C60" s="302"/>
      <c r="D60" s="302"/>
      <c r="E60" s="302"/>
      <c r="H60" s="309">
        <v>83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310">
        <v>83</v>
      </c>
      <c r="BR60" s="309"/>
      <c r="BS60" s="309">
        <v>83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310">
        <v>83</v>
      </c>
    </row>
    <row r="61" spans="2:132" x14ac:dyDescent="0.35">
      <c r="B61" s="302"/>
      <c r="C61" s="302"/>
      <c r="D61" s="302"/>
      <c r="E61" s="302"/>
      <c r="H61" s="309">
        <v>82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310">
        <v>82</v>
      </c>
      <c r="BR61" s="309"/>
      <c r="BS61" s="309">
        <v>82</v>
      </c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310">
        <v>82</v>
      </c>
    </row>
    <row r="62" spans="2:132" x14ac:dyDescent="0.35">
      <c r="B62" s="302"/>
      <c r="C62" s="302"/>
      <c r="D62" s="302"/>
      <c r="E62" s="302"/>
      <c r="H62" s="309">
        <v>81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310">
        <v>81</v>
      </c>
      <c r="BR62" s="309"/>
      <c r="BS62" s="309">
        <v>81</v>
      </c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310">
        <v>81</v>
      </c>
    </row>
    <row r="63" spans="2:132" x14ac:dyDescent="0.35">
      <c r="B63" s="302"/>
      <c r="C63" s="302"/>
      <c r="D63" s="302"/>
      <c r="E63" s="302"/>
      <c r="H63" s="309">
        <v>80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310">
        <v>80</v>
      </c>
      <c r="BR63" s="309"/>
      <c r="BS63" s="309">
        <v>80</v>
      </c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310">
        <v>80</v>
      </c>
    </row>
    <row r="64" spans="2:132" x14ac:dyDescent="0.35">
      <c r="B64" s="302"/>
      <c r="C64" s="302"/>
      <c r="D64" s="302"/>
      <c r="E64" s="302"/>
      <c r="H64" s="309">
        <v>79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310">
        <v>79</v>
      </c>
      <c r="BR64" s="309"/>
      <c r="BS64" s="309">
        <v>79</v>
      </c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310">
        <v>79</v>
      </c>
    </row>
    <row r="65" spans="2:132" x14ac:dyDescent="0.35">
      <c r="B65" s="302"/>
      <c r="C65" s="302"/>
      <c r="D65" s="302"/>
      <c r="E65" s="302"/>
      <c r="H65" s="309">
        <v>78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310">
        <v>78</v>
      </c>
      <c r="BR65" s="309"/>
      <c r="BS65" s="309">
        <v>78</v>
      </c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310">
        <v>78</v>
      </c>
    </row>
    <row r="66" spans="2:132" x14ac:dyDescent="0.35">
      <c r="B66" s="302"/>
      <c r="C66" s="302"/>
      <c r="D66" s="302"/>
      <c r="E66" s="302"/>
      <c r="H66" s="309">
        <v>77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310">
        <v>77</v>
      </c>
      <c r="BR66" s="309"/>
      <c r="BS66" s="309">
        <v>77</v>
      </c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310">
        <v>77</v>
      </c>
    </row>
    <row r="67" spans="2:132" x14ac:dyDescent="0.35">
      <c r="B67" s="302"/>
      <c r="C67" s="302"/>
      <c r="D67" s="302"/>
      <c r="E67" s="302"/>
      <c r="H67" s="309">
        <v>76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310">
        <v>76</v>
      </c>
      <c r="BR67" s="309"/>
      <c r="BS67" s="309">
        <v>76</v>
      </c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310">
        <v>76</v>
      </c>
    </row>
    <row r="68" spans="2:132" x14ac:dyDescent="0.35">
      <c r="B68" s="302"/>
      <c r="C68" s="302"/>
      <c r="D68" s="302"/>
      <c r="E68" s="302"/>
      <c r="H68" s="309">
        <v>75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310">
        <v>75</v>
      </c>
      <c r="BR68" s="309"/>
      <c r="BS68" s="309">
        <v>75</v>
      </c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310">
        <v>75</v>
      </c>
    </row>
    <row r="69" spans="2:132" x14ac:dyDescent="0.35">
      <c r="B69" s="302"/>
      <c r="C69" s="302"/>
      <c r="D69" s="302"/>
      <c r="E69" s="302"/>
      <c r="H69" s="309">
        <v>74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310">
        <v>74</v>
      </c>
      <c r="BR69" s="309"/>
      <c r="BS69" s="309">
        <v>74</v>
      </c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310">
        <v>74</v>
      </c>
    </row>
    <row r="70" spans="2:132" x14ac:dyDescent="0.35">
      <c r="B70" s="302"/>
      <c r="C70" s="302"/>
      <c r="D70" s="302"/>
      <c r="E70" s="302"/>
      <c r="H70" s="309">
        <v>73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310">
        <v>73</v>
      </c>
      <c r="BR70" s="309"/>
      <c r="BS70" s="309">
        <v>73</v>
      </c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310">
        <v>73</v>
      </c>
    </row>
    <row r="71" spans="2:132" x14ac:dyDescent="0.35">
      <c r="B71" s="302"/>
      <c r="C71" s="302"/>
      <c r="D71" s="302"/>
      <c r="E71" s="302"/>
      <c r="H71" s="309">
        <v>72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310">
        <v>72</v>
      </c>
      <c r="BR71" s="309"/>
      <c r="BS71" s="309">
        <v>72</v>
      </c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310">
        <v>72</v>
      </c>
    </row>
    <row r="72" spans="2:132" x14ac:dyDescent="0.35">
      <c r="B72" s="302"/>
      <c r="C72" s="302"/>
      <c r="D72" s="302"/>
      <c r="E72" s="302"/>
      <c r="H72" s="309">
        <v>71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310">
        <v>71</v>
      </c>
      <c r="BR72" s="309"/>
      <c r="BS72" s="309">
        <v>71</v>
      </c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310">
        <v>71</v>
      </c>
    </row>
    <row r="73" spans="2:132" x14ac:dyDescent="0.35">
      <c r="B73" s="302"/>
      <c r="C73" s="302"/>
      <c r="D73" s="302"/>
      <c r="E73" s="302"/>
      <c r="H73" s="309">
        <v>70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310">
        <v>70</v>
      </c>
      <c r="BR73" s="309"/>
      <c r="BS73" s="309">
        <v>70</v>
      </c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310">
        <v>70</v>
      </c>
    </row>
    <row r="74" spans="2:132" x14ac:dyDescent="0.35">
      <c r="B74" s="302"/>
      <c r="C74" s="302"/>
      <c r="D74" s="302"/>
      <c r="E74" s="302"/>
      <c r="H74" s="309">
        <v>69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310">
        <v>69</v>
      </c>
      <c r="BR74" s="309"/>
      <c r="BS74" s="309">
        <v>69</v>
      </c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310">
        <v>69</v>
      </c>
    </row>
    <row r="75" spans="2:132" x14ac:dyDescent="0.35">
      <c r="B75" s="302"/>
      <c r="C75" s="302"/>
      <c r="D75" s="302"/>
      <c r="E75" s="302"/>
      <c r="H75" s="309">
        <v>68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310">
        <v>68</v>
      </c>
      <c r="BR75" s="309"/>
      <c r="BS75" s="309">
        <v>68</v>
      </c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310">
        <v>68</v>
      </c>
    </row>
    <row r="76" spans="2:132" ht="14.5" customHeight="1" x14ac:dyDescent="0.35">
      <c r="B76" s="302"/>
      <c r="C76" s="302"/>
      <c r="D76" s="302"/>
      <c r="E76" s="302"/>
      <c r="H76" s="309">
        <v>67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310">
        <v>67</v>
      </c>
      <c r="BR76" s="309"/>
      <c r="BS76" s="309">
        <v>67</v>
      </c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310">
        <v>67</v>
      </c>
    </row>
    <row r="77" spans="2:132" x14ac:dyDescent="0.35">
      <c r="B77" s="302"/>
      <c r="C77" s="302"/>
      <c r="D77" s="302"/>
      <c r="E77" s="302"/>
      <c r="H77" s="309">
        <v>66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310">
        <v>66</v>
      </c>
      <c r="BR77" s="309"/>
      <c r="BS77" s="309">
        <v>66</v>
      </c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310">
        <v>66</v>
      </c>
    </row>
    <row r="78" spans="2:132" x14ac:dyDescent="0.35">
      <c r="B78" s="302"/>
      <c r="C78" s="302"/>
      <c r="D78" s="302"/>
      <c r="E78" s="302"/>
      <c r="H78" s="309">
        <v>65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310">
        <v>65</v>
      </c>
      <c r="BR78" s="309"/>
      <c r="BS78" s="309">
        <v>65</v>
      </c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310">
        <v>65</v>
      </c>
    </row>
    <row r="79" spans="2:132" x14ac:dyDescent="0.35">
      <c r="B79" s="302"/>
      <c r="C79" s="302"/>
      <c r="D79" s="302"/>
      <c r="E79" s="302"/>
      <c r="H79" s="309">
        <v>64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310">
        <v>64</v>
      </c>
      <c r="BR79" s="309"/>
      <c r="BS79" s="309">
        <v>64</v>
      </c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310">
        <v>64</v>
      </c>
    </row>
    <row r="80" spans="2:132" x14ac:dyDescent="0.35">
      <c r="B80" s="302"/>
      <c r="C80" s="302"/>
      <c r="D80" s="302"/>
      <c r="E80" s="302"/>
      <c r="H80" s="309">
        <v>63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310">
        <v>63</v>
      </c>
      <c r="BR80" s="309"/>
      <c r="BS80" s="309">
        <v>63</v>
      </c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310">
        <v>63</v>
      </c>
    </row>
    <row r="81" spans="2:132" x14ac:dyDescent="0.35">
      <c r="B81" s="302"/>
      <c r="C81" s="302"/>
      <c r="D81" s="302"/>
      <c r="E81" s="302"/>
      <c r="H81" s="309">
        <v>62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310">
        <v>62</v>
      </c>
      <c r="BR81" s="309"/>
      <c r="BS81" s="309">
        <v>62</v>
      </c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310">
        <v>62</v>
      </c>
    </row>
    <row r="82" spans="2:132" x14ac:dyDescent="0.35">
      <c r="B82" s="302"/>
      <c r="C82" s="302"/>
      <c r="D82" s="302"/>
      <c r="E82" s="302"/>
      <c r="H82" s="309">
        <v>61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310">
        <v>61</v>
      </c>
      <c r="BR82" s="309"/>
      <c r="BS82" s="309">
        <v>61</v>
      </c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310">
        <v>61</v>
      </c>
    </row>
    <row r="83" spans="2:132" x14ac:dyDescent="0.35">
      <c r="B83" s="302"/>
      <c r="C83" s="302"/>
      <c r="D83" s="302"/>
      <c r="E83" s="302"/>
      <c r="H83" s="309">
        <v>60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310">
        <v>60</v>
      </c>
      <c r="BR83" s="309"/>
      <c r="BS83" s="309">
        <v>60</v>
      </c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310">
        <v>60</v>
      </c>
    </row>
    <row r="84" spans="2:132" x14ac:dyDescent="0.35">
      <c r="B84" s="302"/>
      <c r="C84" s="302"/>
      <c r="D84" s="302"/>
      <c r="E84" s="302"/>
      <c r="H84" s="309">
        <v>59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310">
        <v>59</v>
      </c>
      <c r="BR84" s="309"/>
      <c r="BS84" s="309">
        <v>59</v>
      </c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310">
        <v>59</v>
      </c>
    </row>
    <row r="85" spans="2:132" x14ac:dyDescent="0.35">
      <c r="B85" s="302"/>
      <c r="C85" s="302"/>
      <c r="D85" s="302"/>
      <c r="E85" s="302"/>
      <c r="H85" s="309">
        <v>58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310">
        <v>58</v>
      </c>
      <c r="BR85" s="309"/>
      <c r="BS85" s="309">
        <v>58</v>
      </c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310">
        <v>58</v>
      </c>
    </row>
    <row r="86" spans="2:132" x14ac:dyDescent="0.35">
      <c r="B86" s="302"/>
      <c r="C86" s="302"/>
      <c r="D86" s="302"/>
      <c r="E86" s="302"/>
      <c r="H86" s="309">
        <v>57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310">
        <v>57</v>
      </c>
      <c r="BR86" s="309"/>
      <c r="BS86" s="309">
        <v>57</v>
      </c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310">
        <v>57</v>
      </c>
    </row>
    <row r="87" spans="2:132" x14ac:dyDescent="0.35">
      <c r="B87" s="302"/>
      <c r="C87" s="302"/>
      <c r="D87" s="302"/>
      <c r="E87" s="302"/>
      <c r="H87" s="309">
        <v>56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310">
        <v>56</v>
      </c>
      <c r="BR87" s="309"/>
      <c r="BS87" s="309">
        <v>56</v>
      </c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310">
        <v>56</v>
      </c>
    </row>
    <row r="88" spans="2:132" x14ac:dyDescent="0.35">
      <c r="B88" s="302"/>
      <c r="C88" s="302"/>
      <c r="D88" s="302"/>
      <c r="E88" s="302"/>
      <c r="H88" s="309">
        <v>55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310">
        <v>55</v>
      </c>
      <c r="BR88" s="309"/>
      <c r="BS88" s="309">
        <v>55</v>
      </c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310">
        <v>55</v>
      </c>
    </row>
    <row r="89" spans="2:132" x14ac:dyDescent="0.35">
      <c r="B89" s="302"/>
      <c r="C89" s="302"/>
      <c r="D89" s="302"/>
      <c r="E89" s="302"/>
      <c r="H89" s="309">
        <v>54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310">
        <v>54</v>
      </c>
      <c r="BR89" s="309"/>
      <c r="BS89" s="309">
        <v>54</v>
      </c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310">
        <v>54</v>
      </c>
    </row>
    <row r="90" spans="2:132" x14ac:dyDescent="0.35">
      <c r="B90" s="302"/>
      <c r="C90" s="302"/>
      <c r="D90" s="302"/>
      <c r="E90" s="302"/>
      <c r="H90" s="309">
        <v>53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310">
        <v>53</v>
      </c>
      <c r="BR90" s="309"/>
      <c r="BS90" s="309">
        <v>53</v>
      </c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310">
        <v>53</v>
      </c>
    </row>
    <row r="91" spans="2:132" x14ac:dyDescent="0.35">
      <c r="B91" s="302"/>
      <c r="C91" s="302"/>
      <c r="D91" s="302"/>
      <c r="E91" s="302"/>
      <c r="H91" s="309">
        <v>52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310">
        <v>52</v>
      </c>
      <c r="BR91" s="309"/>
      <c r="BS91" s="309">
        <v>52</v>
      </c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310">
        <v>52</v>
      </c>
    </row>
    <row r="92" spans="2:132" x14ac:dyDescent="0.35">
      <c r="B92" s="302"/>
      <c r="C92" s="302"/>
      <c r="D92" s="302"/>
      <c r="E92" s="302"/>
      <c r="H92" s="309">
        <v>51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310">
        <v>51</v>
      </c>
      <c r="BR92" s="309"/>
      <c r="BS92" s="309">
        <v>51</v>
      </c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310">
        <v>51</v>
      </c>
    </row>
    <row r="93" spans="2:132" x14ac:dyDescent="0.35">
      <c r="B93" s="302"/>
      <c r="C93" s="302"/>
      <c r="D93" s="302"/>
      <c r="E93" s="302"/>
      <c r="H93" s="317">
        <v>50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318">
        <v>50</v>
      </c>
      <c r="BR93" s="309"/>
      <c r="BS93" s="317">
        <v>50</v>
      </c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318">
        <v>50</v>
      </c>
    </row>
    <row r="94" spans="2:132" x14ac:dyDescent="0.35">
      <c r="H94" s="309">
        <v>49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310">
        <v>49</v>
      </c>
      <c r="BR94" s="309"/>
      <c r="BS94" s="309">
        <v>49</v>
      </c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310">
        <v>49</v>
      </c>
    </row>
    <row r="95" spans="2:132" x14ac:dyDescent="0.35">
      <c r="H95" s="309">
        <v>48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310">
        <v>48</v>
      </c>
      <c r="BR95" s="309"/>
      <c r="BS95" s="309">
        <v>48</v>
      </c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310">
        <v>48</v>
      </c>
    </row>
    <row r="96" spans="2:132" x14ac:dyDescent="0.35">
      <c r="H96" s="309">
        <v>47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310">
        <v>47</v>
      </c>
      <c r="BR96" s="309"/>
      <c r="BS96" s="309">
        <v>47</v>
      </c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310">
        <v>47</v>
      </c>
    </row>
    <row r="97" spans="8:132" x14ac:dyDescent="0.35">
      <c r="H97" s="309">
        <v>46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310">
        <v>46</v>
      </c>
      <c r="BR97" s="309"/>
      <c r="BS97" s="309">
        <v>46</v>
      </c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310">
        <v>46</v>
      </c>
    </row>
    <row r="98" spans="8:132" x14ac:dyDescent="0.35">
      <c r="H98" s="309">
        <v>45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310">
        <v>45</v>
      </c>
      <c r="BR98" s="309"/>
      <c r="BS98" s="309">
        <v>45</v>
      </c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310">
        <v>45</v>
      </c>
    </row>
    <row r="99" spans="8:132" x14ac:dyDescent="0.35">
      <c r="H99" s="309">
        <v>44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310">
        <v>44</v>
      </c>
      <c r="BR99" s="309"/>
      <c r="BS99" s="309">
        <v>44</v>
      </c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310">
        <v>44</v>
      </c>
    </row>
    <row r="100" spans="8:132" x14ac:dyDescent="0.35">
      <c r="H100" s="309">
        <v>43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310">
        <v>43</v>
      </c>
      <c r="BR100" s="309"/>
      <c r="BS100" s="309">
        <v>43</v>
      </c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310">
        <v>43</v>
      </c>
    </row>
    <row r="101" spans="8:132" x14ac:dyDescent="0.35">
      <c r="H101" s="309">
        <v>42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310">
        <v>42</v>
      </c>
      <c r="BR101" s="309"/>
      <c r="BS101" s="309">
        <v>42</v>
      </c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310">
        <v>42</v>
      </c>
    </row>
    <row r="102" spans="8:132" x14ac:dyDescent="0.35">
      <c r="H102" s="309">
        <v>41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310">
        <v>41</v>
      </c>
      <c r="BR102" s="309"/>
      <c r="BS102" s="309">
        <v>41</v>
      </c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310">
        <v>41</v>
      </c>
    </row>
    <row r="103" spans="8:132" x14ac:dyDescent="0.35">
      <c r="H103" s="309">
        <v>40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310">
        <v>40</v>
      </c>
      <c r="BR103" s="309"/>
      <c r="BS103" s="309">
        <v>40</v>
      </c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310">
        <v>40</v>
      </c>
    </row>
    <row r="104" spans="8:132" x14ac:dyDescent="0.35">
      <c r="H104" s="309">
        <v>39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310">
        <v>39</v>
      </c>
      <c r="BR104" s="309"/>
      <c r="BS104" s="309">
        <v>39</v>
      </c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310">
        <v>39</v>
      </c>
    </row>
    <row r="105" spans="8:132" x14ac:dyDescent="0.35">
      <c r="H105" s="309">
        <v>38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310">
        <v>38</v>
      </c>
      <c r="BR105" s="309"/>
      <c r="BS105" s="309">
        <v>38</v>
      </c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310">
        <v>38</v>
      </c>
    </row>
    <row r="106" spans="8:132" x14ac:dyDescent="0.35">
      <c r="H106" s="309">
        <v>37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310">
        <v>37</v>
      </c>
      <c r="BR106" s="309"/>
      <c r="BS106" s="309">
        <v>37</v>
      </c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310">
        <v>37</v>
      </c>
    </row>
    <row r="107" spans="8:132" x14ac:dyDescent="0.35">
      <c r="H107" s="309">
        <v>36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310">
        <v>36</v>
      </c>
      <c r="BR107" s="309"/>
      <c r="BS107" s="309">
        <v>36</v>
      </c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310">
        <v>36</v>
      </c>
    </row>
    <row r="108" spans="8:132" x14ac:dyDescent="0.35">
      <c r="H108" s="309">
        <v>35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310">
        <v>35</v>
      </c>
      <c r="BR108" s="309"/>
      <c r="BS108" s="309">
        <v>35</v>
      </c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310">
        <v>35</v>
      </c>
    </row>
    <row r="109" spans="8:132" x14ac:dyDescent="0.35">
      <c r="H109" s="309">
        <v>34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310">
        <v>34</v>
      </c>
      <c r="BR109" s="309"/>
      <c r="BS109" s="309">
        <v>34</v>
      </c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310">
        <v>34</v>
      </c>
    </row>
    <row r="110" spans="8:132" x14ac:dyDescent="0.35">
      <c r="H110" s="309">
        <v>33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310">
        <v>33</v>
      </c>
      <c r="BR110" s="309"/>
      <c r="BS110" s="309">
        <v>33</v>
      </c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310">
        <v>33</v>
      </c>
    </row>
    <row r="111" spans="8:132" x14ac:dyDescent="0.35">
      <c r="H111" s="309">
        <v>32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310">
        <v>32</v>
      </c>
      <c r="BR111" s="309"/>
      <c r="BS111" s="309">
        <v>32</v>
      </c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310">
        <v>32</v>
      </c>
    </row>
    <row r="112" spans="8:132" x14ac:dyDescent="0.35">
      <c r="H112" s="309">
        <v>31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310">
        <v>31</v>
      </c>
      <c r="BR112" s="309"/>
      <c r="BS112" s="309">
        <v>31</v>
      </c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310">
        <v>31</v>
      </c>
    </row>
    <row r="113" spans="6:132" x14ac:dyDescent="0.35">
      <c r="H113" s="309">
        <v>30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310">
        <v>30</v>
      </c>
      <c r="BR113" s="309"/>
      <c r="BS113" s="309">
        <v>30</v>
      </c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310">
        <v>30</v>
      </c>
    </row>
    <row r="114" spans="6:132" x14ac:dyDescent="0.35">
      <c r="H114" s="309">
        <v>29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310">
        <v>29</v>
      </c>
      <c r="BR114" s="309"/>
      <c r="BS114" s="309">
        <v>29</v>
      </c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310">
        <v>29</v>
      </c>
    </row>
    <row r="115" spans="6:132" x14ac:dyDescent="0.35">
      <c r="H115" s="309">
        <v>28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310">
        <v>28</v>
      </c>
      <c r="BR115" s="309"/>
      <c r="BS115" s="309">
        <v>28</v>
      </c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310">
        <v>28</v>
      </c>
    </row>
    <row r="116" spans="6:132" x14ac:dyDescent="0.35">
      <c r="H116" s="309">
        <v>27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310">
        <v>27</v>
      </c>
      <c r="BR116" s="309"/>
      <c r="BS116" s="309">
        <v>27</v>
      </c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310">
        <v>27</v>
      </c>
    </row>
    <row r="117" spans="6:132" x14ac:dyDescent="0.35">
      <c r="F117" s="304"/>
      <c r="H117" s="309">
        <v>26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310">
        <v>26</v>
      </c>
      <c r="BR117" s="309"/>
      <c r="BS117" s="309">
        <v>26</v>
      </c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310">
        <v>26</v>
      </c>
    </row>
    <row r="118" spans="6:132" x14ac:dyDescent="0.35">
      <c r="H118" s="309">
        <v>25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310">
        <v>25</v>
      </c>
      <c r="BR118" s="309"/>
      <c r="BS118" s="309">
        <v>25</v>
      </c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310">
        <v>25</v>
      </c>
    </row>
    <row r="119" spans="6:132" x14ac:dyDescent="0.35">
      <c r="H119" s="309">
        <v>24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310">
        <v>24</v>
      </c>
      <c r="BR119" s="309"/>
      <c r="BS119" s="309">
        <v>24</v>
      </c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310">
        <v>24</v>
      </c>
    </row>
    <row r="120" spans="6:132" x14ac:dyDescent="0.35">
      <c r="H120" s="309">
        <v>23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310">
        <v>23</v>
      </c>
      <c r="BR120" s="309"/>
      <c r="BS120" s="309">
        <v>23</v>
      </c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310">
        <v>23</v>
      </c>
    </row>
    <row r="121" spans="6:132" ht="14.5" customHeight="1" x14ac:dyDescent="0.35">
      <c r="G121" s="306"/>
      <c r="H121" s="309">
        <v>22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310">
        <v>22</v>
      </c>
      <c r="BR121" s="309"/>
      <c r="BS121" s="309">
        <v>22</v>
      </c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310">
        <v>22</v>
      </c>
    </row>
    <row r="122" spans="6:132" x14ac:dyDescent="0.35">
      <c r="G122" s="306"/>
      <c r="H122" s="309">
        <v>21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310">
        <v>21</v>
      </c>
      <c r="BR122" s="309"/>
      <c r="BS122" s="309">
        <v>21</v>
      </c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310">
        <v>21</v>
      </c>
    </row>
    <row r="123" spans="6:132" x14ac:dyDescent="0.35">
      <c r="G123" s="306"/>
      <c r="H123" s="309">
        <v>20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310">
        <v>20</v>
      </c>
      <c r="BR123" s="309"/>
      <c r="BS123" s="309">
        <v>20</v>
      </c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310">
        <v>20</v>
      </c>
    </row>
    <row r="124" spans="6:132" x14ac:dyDescent="0.35">
      <c r="G124" s="306"/>
      <c r="H124" s="309">
        <v>19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310">
        <v>19</v>
      </c>
      <c r="BR124" s="309"/>
      <c r="BS124" s="309">
        <v>19</v>
      </c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310">
        <v>19</v>
      </c>
    </row>
    <row r="125" spans="6:132" x14ac:dyDescent="0.35">
      <c r="G125" s="306"/>
      <c r="H125" s="309">
        <v>18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310">
        <v>18</v>
      </c>
      <c r="BR125" s="309"/>
      <c r="BS125" s="309">
        <v>18</v>
      </c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310">
        <v>18</v>
      </c>
    </row>
    <row r="126" spans="6:132" x14ac:dyDescent="0.35">
      <c r="G126" s="297"/>
      <c r="H126" s="309">
        <v>17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310">
        <v>17</v>
      </c>
      <c r="BR126" s="309"/>
      <c r="BS126" s="309">
        <v>17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310">
        <v>17</v>
      </c>
    </row>
    <row r="127" spans="6:132" x14ac:dyDescent="0.35">
      <c r="H127" s="309">
        <v>16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310">
        <v>16</v>
      </c>
      <c r="BR127" s="309"/>
      <c r="BS127" s="309">
        <v>16</v>
      </c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310">
        <v>16</v>
      </c>
    </row>
    <row r="128" spans="6:132" x14ac:dyDescent="0.35">
      <c r="H128" s="309">
        <v>15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310">
        <v>15</v>
      </c>
      <c r="BR128" s="309"/>
      <c r="BS128" s="309">
        <v>15</v>
      </c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310">
        <v>15</v>
      </c>
    </row>
    <row r="129" spans="2:132" ht="14.5" customHeight="1" x14ac:dyDescent="0.35">
      <c r="H129" s="309">
        <v>14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310">
        <v>14</v>
      </c>
      <c r="BR129" s="309"/>
      <c r="BS129" s="309">
        <v>14</v>
      </c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310">
        <v>14</v>
      </c>
    </row>
    <row r="130" spans="2:132" x14ac:dyDescent="0.35">
      <c r="H130" s="309">
        <v>13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310">
        <v>13</v>
      </c>
      <c r="BR130" s="309"/>
      <c r="BS130" s="309">
        <v>13</v>
      </c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310">
        <v>13</v>
      </c>
    </row>
    <row r="131" spans="2:132" x14ac:dyDescent="0.35">
      <c r="H131" s="309">
        <v>12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310">
        <v>12</v>
      </c>
      <c r="BR131" s="309"/>
      <c r="BS131" s="309">
        <v>12</v>
      </c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310">
        <v>12</v>
      </c>
    </row>
    <row r="132" spans="2:132" ht="14.5" customHeight="1" x14ac:dyDescent="0.35">
      <c r="H132" s="309">
        <v>11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310">
        <v>11</v>
      </c>
      <c r="BR132" s="309"/>
      <c r="BS132" s="309">
        <v>11</v>
      </c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310">
        <v>11</v>
      </c>
    </row>
    <row r="133" spans="2:132" x14ac:dyDescent="0.35">
      <c r="F133" s="303"/>
      <c r="H133" s="309">
        <v>10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310">
        <v>10</v>
      </c>
      <c r="BR133" s="309"/>
      <c r="BS133" s="309">
        <v>10</v>
      </c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310">
        <v>10</v>
      </c>
    </row>
    <row r="134" spans="2:132" x14ac:dyDescent="0.35">
      <c r="F134" s="303"/>
      <c r="H134" s="309">
        <v>9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310">
        <v>9</v>
      </c>
      <c r="BR134" s="309"/>
      <c r="BS134" s="309">
        <v>9</v>
      </c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310">
        <v>9</v>
      </c>
    </row>
    <row r="135" spans="2:132" x14ac:dyDescent="0.35">
      <c r="F135" s="303"/>
      <c r="H135" s="309">
        <v>8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310">
        <v>8</v>
      </c>
      <c r="BR135" s="309"/>
      <c r="BS135" s="309">
        <v>8</v>
      </c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310">
        <v>8</v>
      </c>
    </row>
    <row r="136" spans="2:132" x14ac:dyDescent="0.35">
      <c r="F136" s="303"/>
      <c r="H136" s="309">
        <v>7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310">
        <v>7</v>
      </c>
      <c r="BR136" s="309"/>
      <c r="BS136" s="309">
        <v>7</v>
      </c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310">
        <v>7</v>
      </c>
    </row>
    <row r="137" spans="2:132" x14ac:dyDescent="0.35">
      <c r="F137" s="303"/>
      <c r="H137" s="309">
        <v>6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310">
        <v>6</v>
      </c>
      <c r="BR137" s="309"/>
      <c r="BS137" s="309">
        <v>6</v>
      </c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310">
        <v>6</v>
      </c>
    </row>
    <row r="138" spans="2:132" x14ac:dyDescent="0.35">
      <c r="F138" s="303"/>
      <c r="H138" s="309">
        <v>5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310">
        <v>5</v>
      </c>
      <c r="BR138" s="309"/>
      <c r="BS138" s="309">
        <v>5</v>
      </c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310">
        <v>5</v>
      </c>
    </row>
    <row r="139" spans="2:132" x14ac:dyDescent="0.35">
      <c r="F139" s="303"/>
      <c r="H139" s="309">
        <v>4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310">
        <v>4</v>
      </c>
      <c r="BR139" s="309"/>
      <c r="BS139" s="309">
        <v>4</v>
      </c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310">
        <v>4</v>
      </c>
    </row>
    <row r="140" spans="2:132" x14ac:dyDescent="0.35">
      <c r="F140" s="303"/>
      <c r="H140" s="309">
        <v>3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310">
        <v>3</v>
      </c>
      <c r="BR140" s="309"/>
      <c r="BS140" s="309">
        <v>3</v>
      </c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310">
        <v>3</v>
      </c>
    </row>
    <row r="141" spans="2:132" x14ac:dyDescent="0.35">
      <c r="F141" s="303"/>
      <c r="H141" s="309">
        <v>2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310">
        <v>2</v>
      </c>
      <c r="BR141" s="309"/>
      <c r="BS141" s="309">
        <v>2</v>
      </c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310">
        <v>2</v>
      </c>
    </row>
    <row r="142" spans="2:132" x14ac:dyDescent="0.35">
      <c r="F142" s="303"/>
      <c r="H142" s="309">
        <v>1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310">
        <v>1</v>
      </c>
      <c r="BR142" s="309"/>
      <c r="BS142" s="309">
        <v>1</v>
      </c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310">
        <v>1</v>
      </c>
    </row>
    <row r="143" spans="2:132" x14ac:dyDescent="0.35">
      <c r="B143" s="303"/>
      <c r="C143" s="303"/>
      <c r="D143" s="303"/>
      <c r="E143" s="303"/>
      <c r="F143" s="303"/>
      <c r="H143" s="309">
        <v>0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310">
        <v>0</v>
      </c>
      <c r="BR143" s="309"/>
      <c r="BS143" s="309">
        <v>0</v>
      </c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310">
        <v>0</v>
      </c>
    </row>
    <row r="144" spans="2:132" x14ac:dyDescent="0.35">
      <c r="B144" s="303"/>
      <c r="C144" s="303"/>
      <c r="D144" s="303"/>
      <c r="E144" s="303"/>
      <c r="H144"/>
      <c r="I144" s="307">
        <v>1</v>
      </c>
      <c r="J144" s="307">
        <v>2</v>
      </c>
      <c r="K144" s="307">
        <v>3</v>
      </c>
      <c r="L144" s="307">
        <v>4</v>
      </c>
      <c r="M144" s="307">
        <v>5</v>
      </c>
      <c r="N144" s="307">
        <v>6</v>
      </c>
      <c r="O144" s="307">
        <v>7</v>
      </c>
      <c r="P144" s="307">
        <v>8</v>
      </c>
      <c r="Q144" s="307">
        <v>9</v>
      </c>
      <c r="R144" s="307">
        <v>10</v>
      </c>
      <c r="S144" s="307">
        <v>11</v>
      </c>
      <c r="T144" s="307">
        <v>12</v>
      </c>
      <c r="U144" s="307">
        <v>13</v>
      </c>
      <c r="V144" s="307">
        <v>14</v>
      </c>
      <c r="W144" s="307">
        <v>15</v>
      </c>
      <c r="X144" s="307">
        <v>16</v>
      </c>
      <c r="Y144" s="307">
        <v>17</v>
      </c>
      <c r="Z144" s="307">
        <v>18</v>
      </c>
      <c r="AA144" s="307">
        <v>19</v>
      </c>
      <c r="AB144" s="307">
        <v>20</v>
      </c>
      <c r="AC144" s="307">
        <v>21</v>
      </c>
      <c r="AD144" s="307">
        <v>22</v>
      </c>
      <c r="AE144" s="307">
        <v>23</v>
      </c>
      <c r="AF144" s="307">
        <v>24</v>
      </c>
      <c r="AG144" s="307">
        <v>25</v>
      </c>
      <c r="AH144" s="307">
        <v>26</v>
      </c>
      <c r="AI144" s="307">
        <v>27</v>
      </c>
      <c r="AJ144" s="307">
        <v>28</v>
      </c>
      <c r="AK144" s="307">
        <v>29</v>
      </c>
      <c r="AL144" s="307">
        <v>30</v>
      </c>
      <c r="AM144" s="307">
        <v>31</v>
      </c>
      <c r="AN144" s="307">
        <v>32</v>
      </c>
      <c r="AO144" s="307">
        <v>33</v>
      </c>
      <c r="AP144" s="307">
        <v>34</v>
      </c>
      <c r="AQ144" s="307">
        <v>35</v>
      </c>
      <c r="AR144" s="307">
        <v>36</v>
      </c>
      <c r="AS144" s="307">
        <v>37</v>
      </c>
      <c r="AT144" s="307">
        <v>38</v>
      </c>
      <c r="AU144" s="307">
        <v>39</v>
      </c>
      <c r="AV144" s="307">
        <v>40</v>
      </c>
      <c r="AW144" s="307">
        <v>41</v>
      </c>
      <c r="AX144" s="307">
        <v>42</v>
      </c>
      <c r="AY144" s="307">
        <v>43</v>
      </c>
      <c r="AZ144" s="307">
        <v>44</v>
      </c>
      <c r="BA144" s="307">
        <v>45</v>
      </c>
      <c r="BB144" s="307">
        <v>46</v>
      </c>
      <c r="BC144" s="307">
        <v>47</v>
      </c>
      <c r="BD144" s="307">
        <v>48</v>
      </c>
      <c r="BE144" s="307">
        <v>49</v>
      </c>
      <c r="BF144" s="307">
        <v>50</v>
      </c>
      <c r="BG144" s="307">
        <v>51</v>
      </c>
      <c r="BH144" s="307">
        <v>52</v>
      </c>
      <c r="BI144" s="307">
        <v>53</v>
      </c>
      <c r="BJ144" s="307">
        <v>54</v>
      </c>
      <c r="BK144" s="307">
        <v>55</v>
      </c>
      <c r="BL144" s="307">
        <v>56</v>
      </c>
      <c r="BM144" s="307">
        <v>57</v>
      </c>
      <c r="BN144" s="307">
        <v>58</v>
      </c>
      <c r="BO144" s="307">
        <v>59</v>
      </c>
      <c r="BP144" s="307">
        <v>60</v>
      </c>
      <c r="BT144" s="307">
        <v>1</v>
      </c>
      <c r="BU144" s="307">
        <v>2</v>
      </c>
      <c r="BV144" s="307">
        <v>3</v>
      </c>
      <c r="BW144" s="307">
        <v>4</v>
      </c>
      <c r="BX144" s="307">
        <v>5</v>
      </c>
      <c r="BY144" s="307">
        <v>6</v>
      </c>
      <c r="BZ144" s="307">
        <v>7</v>
      </c>
      <c r="CA144" s="307">
        <v>8</v>
      </c>
      <c r="CB144" s="307">
        <v>9</v>
      </c>
      <c r="CC144" s="307">
        <v>10</v>
      </c>
      <c r="CD144" s="307">
        <v>11</v>
      </c>
      <c r="CE144" s="307">
        <v>12</v>
      </c>
      <c r="CF144" s="307">
        <v>13</v>
      </c>
      <c r="CG144" s="307">
        <v>14</v>
      </c>
      <c r="CH144" s="307">
        <v>15</v>
      </c>
      <c r="CI144" s="307">
        <v>16</v>
      </c>
      <c r="CJ144" s="307">
        <v>17</v>
      </c>
      <c r="CK144" s="307">
        <v>18</v>
      </c>
      <c r="CL144" s="307">
        <v>19</v>
      </c>
      <c r="CM144" s="307">
        <v>20</v>
      </c>
      <c r="CN144" s="307">
        <v>21</v>
      </c>
      <c r="CO144" s="307">
        <v>22</v>
      </c>
      <c r="CP144" s="307">
        <v>23</v>
      </c>
      <c r="CQ144" s="307">
        <v>24</v>
      </c>
      <c r="CR144" s="307">
        <v>25</v>
      </c>
      <c r="CS144" s="307">
        <v>26</v>
      </c>
      <c r="CT144" s="307">
        <v>27</v>
      </c>
      <c r="CU144" s="307">
        <v>28</v>
      </c>
      <c r="CV144" s="307">
        <v>29</v>
      </c>
      <c r="CW144" s="307">
        <v>30</v>
      </c>
      <c r="CX144" s="307">
        <v>31</v>
      </c>
      <c r="CY144" s="307">
        <v>32</v>
      </c>
      <c r="CZ144" s="307">
        <v>33</v>
      </c>
      <c r="DA144" s="307">
        <v>34</v>
      </c>
      <c r="DB144" s="307">
        <v>35</v>
      </c>
      <c r="DC144" s="307">
        <v>36</v>
      </c>
      <c r="DD144" s="307">
        <v>37</v>
      </c>
      <c r="DE144" s="307">
        <v>38</v>
      </c>
      <c r="DF144" s="307">
        <v>39</v>
      </c>
      <c r="DG144" s="307">
        <v>40</v>
      </c>
      <c r="DH144" s="307">
        <v>41</v>
      </c>
      <c r="DI144" s="307">
        <v>42</v>
      </c>
      <c r="DJ144" s="307">
        <v>43</v>
      </c>
      <c r="DK144" s="307">
        <v>44</v>
      </c>
      <c r="DL144" s="307">
        <v>45</v>
      </c>
      <c r="DM144" s="307">
        <v>46</v>
      </c>
      <c r="DN144" s="307">
        <v>47</v>
      </c>
      <c r="DO144" s="307">
        <v>48</v>
      </c>
      <c r="DP144" s="307">
        <v>49</v>
      </c>
      <c r="DQ144" s="307">
        <v>50</v>
      </c>
      <c r="DR144" s="307">
        <v>51</v>
      </c>
      <c r="DS144" s="307">
        <v>52</v>
      </c>
      <c r="DT144" s="307">
        <v>53</v>
      </c>
      <c r="DU144" s="307">
        <v>54</v>
      </c>
      <c r="DV144" s="307">
        <v>55</v>
      </c>
      <c r="DW144" s="307">
        <v>56</v>
      </c>
      <c r="DX144" s="307">
        <v>57</v>
      </c>
      <c r="DY144" s="307">
        <v>58</v>
      </c>
      <c r="DZ144" s="307">
        <v>59</v>
      </c>
      <c r="EA144" s="307">
        <v>60</v>
      </c>
    </row>
    <row r="145" spans="2:8" x14ac:dyDescent="0.35">
      <c r="B145" s="303"/>
      <c r="C145" s="303"/>
      <c r="D145" s="303"/>
      <c r="E145" s="303"/>
      <c r="H145"/>
    </row>
  </sheetData>
  <mergeCells count="5">
    <mergeCell ref="B4:EB4"/>
    <mergeCell ref="E8:E9"/>
    <mergeCell ref="D9:D10"/>
    <mergeCell ref="I9:AN9"/>
    <mergeCell ref="G19:G26"/>
  </mergeCells>
  <pageMargins left="0.7" right="0.7" top="0.75" bottom="0.75" header="0.3" footer="0.3"/>
  <ignoredErrors>
    <ignoredError sqref="B22:C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t-nnt 1 a 6, desde MA</vt:lpstr>
      <vt:lpstr>Gr3 IAM-nf,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2022-06-21T16:05:47Z</dcterms:modified>
</cp:coreProperties>
</file>