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123-Galo\0-Datos\10-Temas publc\20201220-VÑ Vac CoVi Pfizer\"/>
    </mc:Choice>
  </mc:AlternateContent>
  <xr:revisionPtr revIDLastSave="0" documentId="13_ncr:1_{6CA60DFE-12EC-4A40-8796-49EF31BF23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NT y PtSLEv" sheetId="6" r:id="rId1"/>
    <sheet name="Gráf PtSLEv1 x Rg1" sheetId="4" r:id="rId2"/>
    <sheet name="ABC func riesgo, asumida lineal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G8" i="6"/>
  <c r="H8" i="6" s="1"/>
  <c r="G7" i="6"/>
  <c r="H7" i="6" s="1"/>
  <c r="N8" i="6" l="1"/>
  <c r="N7" i="6"/>
  <c r="B5" i="4"/>
  <c r="R5" i="6"/>
  <c r="C23" i="4"/>
  <c r="D23" i="4" l="1"/>
  <c r="D24" i="4" l="1"/>
  <c r="B24" i="4"/>
  <c r="C24" i="4"/>
  <c r="U62" i="6" l="1"/>
  <c r="O14" i="6"/>
  <c r="S14" i="6"/>
  <c r="N14" i="6"/>
  <c r="R14" i="6" l="1"/>
  <c r="Q14" i="6"/>
  <c r="P14" i="6" l="1"/>
  <c r="R7" i="6"/>
  <c r="U7" i="6" s="1"/>
  <c r="S62" i="6"/>
  <c r="R6" i="6"/>
  <c r="U6" i="6" s="1"/>
  <c r="R62" i="6"/>
  <c r="Q62" i="6" l="1"/>
  <c r="T62" i="6" s="1"/>
  <c r="R8" i="6"/>
  <c r="U8" i="6" s="1"/>
  <c r="C56" i="6"/>
  <c r="A53" i="6"/>
  <c r="F61" i="6" s="1"/>
  <c r="D41" i="6"/>
  <c r="D40" i="6"/>
  <c r="H23" i="6"/>
  <c r="H22" i="6"/>
  <c r="B22" i="6"/>
  <c r="A22" i="6"/>
  <c r="H21" i="6"/>
  <c r="B21" i="6"/>
  <c r="F14" i="6"/>
  <c r="D54" i="6" s="1"/>
  <c r="C14" i="6"/>
  <c r="E9" i="6"/>
  <c r="C9" i="6"/>
  <c r="D8" i="6"/>
  <c r="B23" i="6" l="1"/>
  <c r="F23" i="6" s="1"/>
  <c r="G9" i="6"/>
  <c r="R9" i="6"/>
  <c r="S8" i="6" s="1"/>
  <c r="D22" i="6"/>
  <c r="D42" i="6"/>
  <c r="M21" i="6"/>
  <c r="B41" i="6"/>
  <c r="B46" i="6" s="1"/>
  <c r="F21" i="6"/>
  <c r="F22" i="6"/>
  <c r="C22" i="6"/>
  <c r="I22" i="6" s="1"/>
  <c r="J56" i="6" s="1"/>
  <c r="C58" i="6" s="1"/>
  <c r="C62" i="6" s="1"/>
  <c r="D7" i="6"/>
  <c r="A21" i="6"/>
  <c r="A23" i="6"/>
  <c r="B56" i="6"/>
  <c r="D61" i="6"/>
  <c r="A14" i="6"/>
  <c r="J14" i="6"/>
  <c r="E61" i="6"/>
  <c r="B40" i="6"/>
  <c r="H9" i="6" l="1"/>
  <c r="N9" i="6"/>
  <c r="E22" i="6"/>
  <c r="K22" i="6" s="1"/>
  <c r="L56" i="6" s="1"/>
  <c r="S7" i="6"/>
  <c r="U9" i="6"/>
  <c r="S6" i="6"/>
  <c r="B42" i="6"/>
  <c r="D21" i="6"/>
  <c r="M23" i="6"/>
  <c r="C21" i="6"/>
  <c r="E21" i="6" s="1"/>
  <c r="D9" i="6"/>
  <c r="B14" i="6"/>
  <c r="E14" i="6" s="1"/>
  <c r="B45" i="6"/>
  <c r="D23" i="6"/>
  <c r="C23" i="6"/>
  <c r="E23" i="6" s="1"/>
  <c r="H14" i="6" l="1"/>
  <c r="D56" i="6" s="1"/>
  <c r="J22" i="6"/>
  <c r="K56" i="6" s="1"/>
  <c r="M56" i="6" s="1"/>
  <c r="D14" i="6"/>
  <c r="G14" i="6" s="1"/>
  <c r="D55" i="6" s="1"/>
  <c r="P28" i="6"/>
  <c r="I23" i="6"/>
  <c r="J57" i="6" s="1"/>
  <c r="V22" i="6"/>
  <c r="V21" i="6"/>
  <c r="I21" i="6"/>
  <c r="J55" i="6" s="1"/>
  <c r="I26" i="6"/>
  <c r="E54" i="6" s="1"/>
  <c r="K23" i="6"/>
  <c r="L57" i="6" s="1"/>
  <c r="J23" i="6"/>
  <c r="K57" i="6" s="1"/>
  <c r="C41" i="6"/>
  <c r="C46" i="6" s="1"/>
  <c r="C40" i="6"/>
  <c r="K21" i="6"/>
  <c r="L55" i="6" s="1"/>
  <c r="J21" i="6"/>
  <c r="K55" i="6" s="1"/>
  <c r="L14" i="6" l="1"/>
  <c r="K14" i="6"/>
  <c r="D58" i="6"/>
  <c r="D62" i="6" s="1"/>
  <c r="C42" i="6"/>
  <c r="C45" i="6"/>
  <c r="B48" i="6" s="1"/>
  <c r="J41" i="6"/>
  <c r="H40" i="6" s="1"/>
  <c r="M31" i="6"/>
  <c r="M32" i="6" s="1"/>
  <c r="J26" i="6"/>
  <c r="E56" i="6" s="1"/>
  <c r="K26" i="6"/>
  <c r="E55" i="6" s="1"/>
  <c r="E58" i="6" s="1"/>
  <c r="M22" i="6"/>
  <c r="M24" i="6" s="1"/>
  <c r="M25" i="6" s="1"/>
  <c r="M26" i="6" s="1"/>
  <c r="I27" i="6"/>
  <c r="I35" i="6" s="1"/>
  <c r="M57" i="6"/>
  <c r="M55" i="6"/>
  <c r="B58" i="6"/>
  <c r="B62" i="6" s="1"/>
  <c r="V23" i="6"/>
  <c r="V24" i="6" s="1"/>
  <c r="V25" i="6" s="1"/>
  <c r="I32" i="6" l="1"/>
  <c r="S3" i="6" s="1"/>
  <c r="K27" i="6"/>
  <c r="J35" i="6" s="1"/>
  <c r="L62" i="6"/>
  <c r="O62" i="6" s="1"/>
  <c r="K62" i="6"/>
  <c r="N62" i="6" s="1"/>
  <c r="J27" i="6"/>
  <c r="K35" i="6" s="1"/>
  <c r="F46" i="6"/>
  <c r="B49" i="6"/>
  <c r="I62" i="6" s="1"/>
  <c r="I34" i="6"/>
  <c r="I36" i="6"/>
  <c r="I31" i="6"/>
  <c r="T3" i="6" s="1"/>
  <c r="F54" i="6"/>
  <c r="I29" i="6"/>
  <c r="I37" i="6"/>
  <c r="I30" i="6"/>
  <c r="U3" i="6" s="1"/>
  <c r="G56" i="6"/>
  <c r="G58" i="6" s="1"/>
  <c r="G62" i="6" s="1"/>
  <c r="M33" i="6"/>
  <c r="R3" i="6" l="1"/>
  <c r="J32" i="6"/>
  <c r="E62" i="6"/>
  <c r="F55" i="6"/>
  <c r="J36" i="6"/>
  <c r="K29" i="6"/>
  <c r="J34" i="6"/>
  <c r="K31" i="6"/>
  <c r="K30" i="6"/>
  <c r="J37" i="6"/>
  <c r="K36" i="6"/>
  <c r="J31" i="6"/>
  <c r="K34" i="6"/>
  <c r="J29" i="6"/>
  <c r="F56" i="6"/>
  <c r="J30" i="6"/>
  <c r="K37" i="6"/>
  <c r="K32" i="6"/>
  <c r="F58" i="6" l="1"/>
  <c r="F62" i="6" s="1"/>
  <c r="D13" i="4"/>
  <c r="C13" i="4"/>
  <c r="E2" i="4"/>
  <c r="G2" i="4" s="1"/>
  <c r="A1" i="4"/>
  <c r="D10" i="4" l="1"/>
  <c r="D14" i="4" s="1"/>
  <c r="C7" i="4"/>
  <c r="F14" i="4"/>
  <c r="D7" i="4"/>
  <c r="C8" i="4"/>
  <c r="D8" i="4"/>
  <c r="D11" i="4" s="1"/>
  <c r="C9" i="4"/>
  <c r="C14" i="4" s="1"/>
  <c r="C11" i="4" l="1"/>
</calcChain>
</file>

<file path=xl/sharedStrings.xml><?xml version="1.0" encoding="utf-8"?>
<sst xmlns="http://schemas.openxmlformats.org/spreadsheetml/2006/main" count="448" uniqueCount="340">
  <si>
    <t>días</t>
  </si>
  <si>
    <t>Resto de t sin éxito</t>
  </si>
  <si>
    <t>tSLEv sin la intervención</t>
  </si>
  <si>
    <t>PtSLEv por la intervención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</si>
  <si>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</si>
  <si>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</si>
  <si>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</si>
  <si>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</si>
  <si>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</si>
  <si>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</si>
  <si>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</si>
  <si>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</si>
  <si>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</si>
  <si>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</si>
  <si>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</si>
  <si>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Personas</t>
  </si>
  <si>
    <t>IC</t>
  </si>
  <si>
    <t xml:space="preserve"> </t>
  </si>
  <si>
    <t>Enferman</t>
  </si>
  <si>
    <t>No enferman</t>
  </si>
  <si>
    <t>Con eventos</t>
  </si>
  <si>
    <t>Sin eventos</t>
  </si>
  <si>
    <t>Total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</si>
  <si>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</si>
  <si>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</si>
  <si>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</si>
  <si>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</si>
  <si>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</si>
  <si>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</si>
  <si>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</si>
  <si>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</si>
  <si>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</si>
  <si>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</si>
  <si>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</si>
  <si>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</si>
  <si>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</si>
  <si>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</si>
  <si>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</si>
  <si>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</si>
  <si>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</si>
  <si>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</si>
  <si>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</si>
  <si>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</si>
  <si>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</si>
  <si>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</si>
  <si>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</si>
  <si>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</si>
  <si>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</si>
  <si>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</si>
  <si>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</si>
  <si>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</si>
  <si>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</si>
  <si>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</si>
  <si>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</si>
  <si>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</si>
  <si>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</si>
  <si>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</si>
  <si>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</si>
  <si>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</si>
  <si>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</si>
  <si>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</si>
  <si>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</si>
  <si>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</si>
  <si>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</si>
  <si>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</si>
  <si>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</si>
  <si>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</si>
  <si>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</si>
  <si>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</si>
  <si>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</si>
  <si>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</si>
  <si>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</si>
  <si>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</si>
  <si>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</si>
  <si>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</si>
  <si>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</si>
  <si>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</si>
  <si>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</si>
  <si>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</si>
  <si>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</si>
  <si>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</si>
  <si>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</si>
  <si>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</si>
  <si>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</si>
  <si>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</si>
  <si>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</si>
  <si>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</si>
  <si>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NND</t>
  </si>
  <si>
    <t>Enfermarán por tomar el Mto de Intervención</t>
  </si>
  <si>
    <t>Chi cuadrado de Pearson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</si>
  <si>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</si>
  <si>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</si>
  <si>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</si>
  <si>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</si>
  <si>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</si>
  <si>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</si>
  <si>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</si>
  <si>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</si>
  <si>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</si>
  <si>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</si>
  <si>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</si>
  <si>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</si>
  <si>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</si>
  <si>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</si>
  <si>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</si>
  <si>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</si>
  <si>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</si>
  <si>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</si>
  <si>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</si>
  <si>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</si>
  <si>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</si>
  <si>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</si>
  <si>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</si>
  <si>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</si>
  <si>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</si>
  <si>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</si>
  <si>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</si>
  <si>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</si>
  <si>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</si>
  <si>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</si>
  <si>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</si>
  <si>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</si>
  <si>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</si>
  <si>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</si>
  <si>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</si>
  <si>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</si>
  <si>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meses</t>
  </si>
  <si>
    <t>tiempo</t>
  </si>
  <si>
    <t>Meses</t>
  </si>
  <si>
    <t>RA interv</t>
  </si>
  <si>
    <t>RA contr</t>
  </si>
  <si>
    <t>destinos NNT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</si>
  <si>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</si>
  <si>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</si>
  <si>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Estimación puntual de las incidencias acumuladas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</si>
  <si>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</si>
  <si>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</si>
  <si>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</si>
  <si>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</si>
  <si>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RAR (IC 95%)</t>
  </si>
  <si>
    <t>NNT (IC 95%)</t>
  </si>
  <si>
    <t>Vacuna</t>
  </si>
  <si>
    <t>Hoja información al usuario que no se maneja con los IC</t>
  </si>
  <si>
    <r>
      <t xml:space="preserve">Valor de </t>
    </r>
    <r>
      <rPr>
        <b/>
        <i/>
        <sz val="10"/>
        <rFont val="Calibri"/>
        <family val="2"/>
      </rPr>
      <t>p</t>
    </r>
    <r>
      <rPr>
        <sz val="10"/>
        <rFont val="Calibri"/>
        <family val="2"/>
      </rPr>
      <t xml:space="preserve"> para la diferencia</t>
    </r>
  </si>
  <si>
    <t>nº Eventos crudos (%)</t>
  </si>
  <si>
    <t>Cálculos por incidencias acumuladas</t>
  </si>
  <si>
    <t>0,05 (0,02-0,1)</t>
  </si>
  <si>
    <t>tiempo medio de Supervivencia Libre de Evento (tSLEv) sin la intervención</t>
  </si>
  <si>
    <t>Prolongación del tiempo medio de Supervivencia Libre de Evento (PtSLEv) por la intervención</t>
  </si>
  <si>
    <t>Resto de tiempo sin éxito durante todo el tiempo de seguimiento</t>
  </si>
  <si>
    <t>Total de t de seguimiento</t>
  </si>
  <si>
    <t>Total del tiempo medio de seguimiento</t>
  </si>
  <si>
    <t>Nº de personas con evento por cada 100 tratadas con</t>
  </si>
  <si>
    <t xml:space="preserve">tiempo en </t>
  </si>
  <si>
    <t>% Interv (Fact Box)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</si>
  <si>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</si>
  <si>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Polack FP, Thomas SJ, Kitchin N, on behalf of the C4591001 Clinical Trial Group. Safety and Efficacy of the BNT162b2 mRNA Covid-19 Vaccine. N Engl J Med. 2020 Dec 10. doi: 10.1056/NEJMoa2034577. Epub ahead of print. PMID: 33301246.</t>
  </si>
  <si>
    <t>100%</t>
  </si>
  <si>
    <t>nº personas-año</t>
  </si>
  <si>
    <t>años de seguim</t>
  </si>
  <si>
    <t>8/17411 (0,05%)</t>
  </si>
  <si>
    <t>162/17511 (0,93%)</t>
  </si>
  <si>
    <t>0,88% (0,72% a 1,02%)</t>
  </si>
  <si>
    <t>114 (98 a 138)</t>
  </si>
  <si>
    <t>% de casos</t>
  </si>
  <si>
    <t>1/17411 (0,01%)</t>
  </si>
  <si>
    <t>9/17511 (0,05%)</t>
  </si>
  <si>
    <t>0,11 (0,01-0,88)</t>
  </si>
  <si>
    <t>7/17411 (0,04%)</t>
  </si>
  <si>
    <t>153/17511 (0,87%)</t>
  </si>
  <si>
    <t>0,83% (0,68% a 0,97%)</t>
  </si>
  <si>
    <t>120 (103 a 146)</t>
  </si>
  <si>
    <t>0,05% (0,01% a 0,05%)</t>
  </si>
  <si>
    <t>2190 (1974 a 16482)</t>
  </si>
  <si>
    <t>de 16 a 55 años</t>
  </si>
  <si>
    <t>de 55 a 65 años</t>
  </si>
  <si>
    <t>de 65 a 75 años</t>
  </si>
  <si>
    <t>mayores de 75 años</t>
  </si>
  <si>
    <t>0,04 (0,02-0,11)</t>
  </si>
  <si>
    <t>0,07 (0,02-0,29)</t>
  </si>
  <si>
    <t>0,07 (0,01-0,55)</t>
  </si>
  <si>
    <t>Mujeres</t>
  </si>
  <si>
    <t>Varones</t>
  </si>
  <si>
    <t>0,05 (0,01-0,14)</t>
  </si>
  <si>
    <t>0,05 (0,02-0,13)</t>
  </si>
  <si>
    <r>
      <t xml:space="preserve">Charlson </t>
    </r>
    <r>
      <rPr>
        <sz val="10"/>
        <rFont val="Calibri"/>
        <family val="2"/>
      </rPr>
      <t>≥</t>
    </r>
    <r>
      <rPr>
        <i/>
        <sz val="10"/>
        <rFont val="Calibri"/>
        <family val="2"/>
      </rPr>
      <t xml:space="preserve"> 1</t>
    </r>
  </si>
  <si>
    <r>
      <t>Charlson = 0</t>
    </r>
    <r>
      <rPr>
        <sz val="11"/>
        <color theme="1"/>
        <rFont val="Calibri"/>
        <family val="2"/>
        <scheme val="minor"/>
      </rPr>
      <t/>
    </r>
  </si>
  <si>
    <t>Asociados a la vacuna o placebo</t>
  </si>
  <si>
    <t>Eventos adversos de cualquier tipo</t>
  </si>
  <si>
    <t>Amenazantes de la vida</t>
  </si>
  <si>
    <r>
      <t xml:space="preserve">EA serious </t>
    </r>
    <r>
      <rPr>
        <b/>
        <sz val="11"/>
        <color rgb="FF0000FF"/>
        <rFont val="Calibri"/>
        <family val="2"/>
        <scheme val="minor"/>
      </rPr>
      <t>(***)</t>
    </r>
    <r>
      <rPr>
        <b/>
        <sz val="11"/>
        <color theme="1"/>
        <rFont val="Calibri"/>
        <family val="2"/>
        <scheme val="minor"/>
      </rPr>
      <t xml:space="preserve"> = graves</t>
    </r>
  </si>
  <si>
    <r>
      <rPr>
        <b/>
        <sz val="10"/>
        <color indexed="12"/>
        <rFont val="Calibri"/>
        <family val="2"/>
      </rPr>
      <t>(***)</t>
    </r>
    <r>
      <rPr>
        <sz val="10"/>
        <rFont val="Calibri"/>
        <family val="2"/>
      </rPr>
      <t xml:space="preserve"> La FDA define un evento adverso grave (serious adverse event, SAE) cuando el resultado del paciente es uno de los siguientes: 1) Muerte;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</si>
  <si>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0,93% de casos en 2 meses, Grupo de Control</t>
  </si>
  <si>
    <t>0,05% de casos en 2 meses, Grupo de Intervención</t>
  </si>
  <si>
    <t>Total personas</t>
  </si>
  <si>
    <t>(con eventos)</t>
  </si>
  <si>
    <t>(sin eventos)</t>
  </si>
  <si>
    <t>Vac mRNA BNT162b2 (interv)</t>
  </si>
  <si>
    <t>Vacuna Placebo (sol. salina), n= 21.631</t>
  </si>
  <si>
    <t>Vacuna Placebo (sol. salina)</t>
  </si>
  <si>
    <t>Vac COVID-19 mRNA BNT162b2</t>
  </si>
  <si>
    <t>IMC ≥ 30 Kg/m2 [obesidad]</t>
  </si>
  <si>
    <t>IMC &lt; 30 Kg/m2</t>
  </si>
  <si>
    <t>20201210-ECA, +16y Vac ARNm BNT162b2 Pfizer vs Pl] –CoVi. Polack</t>
  </si>
  <si>
    <t>5/9897 (0,05%)</t>
  </si>
  <si>
    <t>114/9955 (1,15%)</t>
  </si>
  <si>
    <t>1,09% (0,86% a 1,3%)</t>
  </si>
  <si>
    <t>91 (77 a 116)</t>
  </si>
  <si>
    <t>0/774 (0%)</t>
  </si>
  <si>
    <t>5/785 (0,64%)</t>
  </si>
  <si>
    <t>0,64% (-0,21% a 1,25%)</t>
  </si>
  <si>
    <t>157 (80 a -480)</t>
  </si>
  <si>
    <t>1/3074 (0,03%)</t>
  </si>
  <si>
    <t>14/3095 (0,45%)</t>
  </si>
  <si>
    <t>0,42% (0,11% a 0,66%)</t>
  </si>
  <si>
    <t>238 (152 a 884)</t>
  </si>
  <si>
    <t>2/3652 (0,05%)</t>
  </si>
  <si>
    <t>29/3663 (0,79%)</t>
  </si>
  <si>
    <t>0,74% (0,39% a 1,02%)</t>
  </si>
  <si>
    <t>136 (98 a 255)</t>
  </si>
  <si>
    <t>5/8536 (0,06%)</t>
  </si>
  <si>
    <t>81/8749 (0,93%)</t>
  </si>
  <si>
    <t>0,06 (0,03-0,16)</t>
  </si>
  <si>
    <t>0,87% (0,64% a 1,06%)</t>
  </si>
  <si>
    <t>115 (94 a 156)</t>
  </si>
  <si>
    <t>3/8875 (0,03%)</t>
  </si>
  <si>
    <t>81/8762 (0,92%)</t>
  </si>
  <si>
    <t>0,04 (0,01-0,12)</t>
  </si>
  <si>
    <t>0,89% (0,67% a 1,08%)</t>
  </si>
  <si>
    <t>112 (92 a 150)</t>
  </si>
  <si>
    <t>3/6556 (0,05%)</t>
  </si>
  <si>
    <t>67/6662 (1,01%)</t>
  </si>
  <si>
    <t>0,96% (0,69% a 1,19%)</t>
  </si>
  <si>
    <t>104 (84 a 145)</t>
  </si>
  <si>
    <t>5/12304 (0,04%)</t>
  </si>
  <si>
    <t>95/12184 (0,78%)</t>
  </si>
  <si>
    <t>0,74% (0,57% a 0,89%)</t>
  </si>
  <si>
    <t>135 (112 a 177)</t>
  </si>
  <si>
    <t>4/8030 (0,05%)</t>
  </si>
  <si>
    <t>4/9381 (0,04%)</t>
  </si>
  <si>
    <t>76/9482 (0,8%)</t>
  </si>
  <si>
    <t>0,05 (0,02-0,15)</t>
  </si>
  <si>
    <t>0,76% (0,56% a 0,93%)</t>
  </si>
  <si>
    <t>132 (107 a 180)</t>
  </si>
  <si>
    <t>5570/21621 (25,76%)</t>
  </si>
  <si>
    <t>2638/21631 (12,2%)</t>
  </si>
  <si>
    <t>2,11 (2,02-2,2)</t>
  </si>
  <si>
    <t>-13,57% (-14,3% a -12,84%)</t>
  </si>
  <si>
    <t>-7 (-8 a -7)</t>
  </si>
  <si>
    <t>4484/21621 (20,74%)</t>
  </si>
  <si>
    <t>1095/21631 (5,06%)</t>
  </si>
  <si>
    <t>4,1 (3,85-4,36)</t>
  </si>
  <si>
    <t>-15,68% (-16,29% a -15,06%)</t>
  </si>
  <si>
    <t>-6 (-7 a -6)</t>
  </si>
  <si>
    <t>240/21621 (1,11%)</t>
  </si>
  <si>
    <t>139/21631 (0,64%)</t>
  </si>
  <si>
    <t>1,73 (1,4-2,13)</t>
  </si>
  <si>
    <t>-0,47% (-0,64% a -0,29%)</t>
  </si>
  <si>
    <t>-214 (-346 a -156)</t>
  </si>
  <si>
    <t>21/21621 (0,1%)</t>
  </si>
  <si>
    <t>24/21631 (0,11%)</t>
  </si>
  <si>
    <t>0,88 (0,49-1,57)</t>
  </si>
  <si>
    <t>0,01% (-0,05% a 0,08%)</t>
  </si>
  <si>
    <t>7234 (1303 a -2006)</t>
  </si>
  <si>
    <t>126/21621 (0,58%)</t>
  </si>
  <si>
    <t>111/21631 (0,51%)</t>
  </si>
  <si>
    <t>1,14 (0,88-1,46)</t>
  </si>
  <si>
    <t>-0,07% (-0,21% a 0,07%)</t>
  </si>
  <si>
    <t>-1436 (1408 a -477)</t>
  </si>
  <si>
    <t>4/21621 (0,02%)</t>
  </si>
  <si>
    <t>0/21631 (0%)</t>
  </si>
  <si>
    <t>-0,02% (-0,04% a 0,01%)</t>
  </si>
  <si>
    <t>-5405 (9467 a -2528)</t>
  </si>
  <si>
    <t>-----</t>
  </si>
  <si>
    <t>71/21621 (0,33%)</t>
  </si>
  <si>
    <t>68/21631 (0,31%)</t>
  </si>
  <si>
    <t>1,04 (0,75-1,46)</t>
  </si>
  <si>
    <t>-0,01% (-0,12% a 0,09%)</t>
  </si>
  <si>
    <t>-7132 (1061 a -820)</t>
  </si>
  <si>
    <t>23/21631 (0,11%)</t>
  </si>
  <si>
    <t>0,91 (0,51-1,65)</t>
  </si>
  <si>
    <t>0,01% (-0,05% a 0,07%)</t>
  </si>
  <si>
    <t>10868 (1397 a -1862)</t>
  </si>
  <si>
    <t>2/21621 (0,01%)</t>
  </si>
  <si>
    <t>4/21631 (0,02%)</t>
  </si>
  <si>
    <t>0,5 (0,09-2,73)</t>
  </si>
  <si>
    <t>0,01% (-0,02% a 0,04%)</t>
  </si>
  <si>
    <t>10821 (2763 a -4861)</t>
  </si>
  <si>
    <t>Vacuna Placebo (sol. salina), n= 17.511</t>
  </si>
  <si>
    <r>
      <rPr>
        <b/>
        <sz val="10"/>
        <color rgb="FF0000FF"/>
        <rFont val="Calibri"/>
        <family val="2"/>
        <scheme val="minor"/>
      </rPr>
      <t>(*)</t>
    </r>
    <r>
      <rPr>
        <sz val="10"/>
        <color rgb="FF0000FF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Los casos confirmados se determinaron mediante la reacción en cadena de la polimerasa previa transcripción inversa (RT-PCR) y al menos 1 síntoma compatible con la enfermedad COVID-19. Definición de caso (al menos 1 de): fiebre, tos nueva o aumentada, falta de aire nueva o aumentada; escalofríos, dolor muscular nuevo o aumentado, nueva pérdida del gusto u olfato, dolor de garganta, diarrea o vómitos.</t>
    </r>
  </si>
  <si>
    <t>Placebo (control)</t>
  </si>
  <si>
    <t>Vacuna COVID-19 ARNm BNT162b2, n= 17.411</t>
  </si>
  <si>
    <t>Personas que no habían tenido evidencia de infección en los 7 días previos de haber recibido la 2ª dosis de la vacuna [media de seguimiento 46 días tras la 2ª dosis]</t>
  </si>
  <si>
    <r>
      <rPr>
        <b/>
        <sz val="11"/>
        <rFont val="Calibri"/>
        <family val="2"/>
        <scheme val="minor"/>
      </rPr>
      <t xml:space="preserve">Media de seguimiento: 2 meses </t>
    </r>
    <r>
      <rPr>
        <sz val="11"/>
        <rFont val="Calibri"/>
        <family val="2"/>
        <scheme val="minor"/>
      </rPr>
      <t>(21 días entre la 1ª y 2ª dosis, más 46 días de observación)</t>
    </r>
  </si>
  <si>
    <t>-------</t>
  </si>
  <si>
    <t>La Prolongación del tiempo medio de Supervivencia Libre de casos gracias a usar la intervención en lugar de usar el control es = 0,0093 meses - 0,0005 meses = 0,0088 meses</t>
  </si>
  <si>
    <t>Vacuna COVID-19 ARNm BNT162b2, n= 21.261</t>
  </si>
  <si>
    <t>86/8029 (1,07%)</t>
  </si>
  <si>
    <t>1,02% (0,77% a 1,24%)</t>
  </si>
  <si>
    <t>98 (81 a 130)</t>
  </si>
  <si>
    <t>El tiempo medio en el que permanecen con evento es =  0,93% de eventos x 2 meses / 2 = 0,0093 meses con evento (en 2 meses)</t>
  </si>
  <si>
    <t>El tiempo medio en el que permanecen con evento es = 0,05% de eventos x 2 meses / 2 = 0,0005 meses con evento (en 2 meses)</t>
  </si>
  <si>
    <t>Muertes por causas distintas a Covid-19</t>
  </si>
  <si>
    <t>Sintomáticos no confirmados por PCR</t>
  </si>
  <si>
    <t>1594/17411 (9,16%)</t>
  </si>
  <si>
    <t>1816/17511 (10,37%)</t>
  </si>
  <si>
    <t>0,88 (0,83-0,94)</t>
  </si>
  <si>
    <t>1,22% (0,59% a 1,84%)</t>
  </si>
  <si>
    <t>82 (54 a 169)</t>
  </si>
  <si>
    <t>Sintomáticos por reactogenicidad</t>
  </si>
  <si>
    <t>409/17411 (2,35%)</t>
  </si>
  <si>
    <t>287/17511 (1,64%)</t>
  </si>
  <si>
    <t>1,43 (1,23-1,66)</t>
  </si>
  <si>
    <t>-0,71% (-1% a -0,41%)</t>
  </si>
  <si>
    <t>-141 (-241 a -100)</t>
  </si>
  <si>
    <t>Sintomáticos no por reactonenicidad</t>
  </si>
  <si>
    <t>1185/17411 (6,81%)</t>
  </si>
  <si>
    <t>1529/17511 (8,73%)</t>
  </si>
  <si>
    <t>0,78 (0,72-0,84)</t>
  </si>
  <si>
    <t>1,93% (1,36% a 2,49%)</t>
  </si>
  <si>
    <t>52 (40 a 73)</t>
  </si>
  <si>
    <t>Los 3 destinos del NNT (3dNNT)</t>
  </si>
  <si>
    <t>Los 3 tiempos biográficos (3tB)</t>
  </si>
  <si>
    <t>Variable no experiencial: ¿Covid "levemoderadosevero"?</t>
  </si>
  <si>
    <t>Caso Covid [Leve o Moderado o Grave]</t>
  </si>
  <si>
    <t>Variables experienciales</t>
  </si>
  <si>
    <t>Variables NO experienciales</t>
  </si>
  <si>
    <r>
      <t>Tabla nnt-1</t>
    </r>
    <r>
      <rPr>
        <b/>
        <sz val="12"/>
        <rFont val="Calibri"/>
        <family val="2"/>
      </rPr>
      <t>: Personas sin COVID-19, de la comunidad, con ≥ 16 años, que reciben 2 dosis de la vacuna COVID-19 mRNA BNT162b2 (Pfizer-BioNTech) frente a 2 dosis de Vacuna Placebo (solución salina)</t>
    </r>
    <r>
      <rPr>
        <b/>
        <sz val="12"/>
        <color indexed="60"/>
        <rFont val="Calibri"/>
        <family val="2"/>
      </rPr>
      <t>.</t>
    </r>
  </si>
  <si>
    <r>
      <rPr>
        <b/>
        <sz val="14"/>
        <color rgb="FF993300"/>
        <rFont val="Calibri"/>
        <family val="2"/>
        <scheme val="minor"/>
      </rPr>
      <t xml:space="preserve">Gráfico g-1: </t>
    </r>
    <r>
      <rPr>
        <b/>
        <sz val="14"/>
        <color theme="1"/>
        <rFont val="Calibri"/>
        <family val="2"/>
        <scheme val="minor"/>
      </rPr>
      <t>Cruce de "Los 3 tiempos biográficos (3tB)” con "Los 3 destinos del NNT (3dNNT)” en "Caso Covid [Leve o Moderado o Grave]", durante un seguimiento de 2 meses.</t>
    </r>
  </si>
  <si>
    <t>Caso CoVi [Leve o Moderado]</t>
  </si>
  <si>
    <t>Caso CoVi Severo</t>
  </si>
  <si>
    <t>Caso Covid [Leve o Moderado o Severo], por dos Subgrupos de edad</t>
  </si>
  <si>
    <t>Caso Covid [Leve o Moderado o Severo], por Sexos</t>
  </si>
  <si>
    <t>Caso Covid [Leve o Moderado o Severo], por Subgrupos de IMC</t>
  </si>
  <si>
    <t>Caso Covid [Leve o Moderado o Severo], por Subgrupos de Índice de comorbilidad de Charlson</t>
  </si>
  <si>
    <t>Severo (**)</t>
  </si>
  <si>
    <r>
      <t xml:space="preserve">Caso de Covid-19 con síntoma [Leve o Moderado o Severo] y confirmado luego por RT-PCR </t>
    </r>
    <r>
      <rPr>
        <sz val="10"/>
        <color rgb="FF0000FF"/>
        <rFont val="Calibri"/>
        <family val="2"/>
        <scheme val="minor"/>
      </rPr>
      <t>(*)</t>
    </r>
  </si>
  <si>
    <r>
      <t>Tabla nnt-2</t>
    </r>
    <r>
      <rPr>
        <b/>
        <sz val="12"/>
        <rFont val="Calibri"/>
        <family val="2"/>
      </rPr>
      <t>: EFECTOS ADVERSOS (EA) QUE INFORMAN LOS INVESTIGADORES</t>
    </r>
  </si>
  <si>
    <r>
      <rPr>
        <b/>
        <sz val="10"/>
        <color rgb="FF0000FF"/>
        <rFont val="Calibri"/>
        <family val="2"/>
        <scheme val="minor"/>
      </rPr>
      <t>(**)</t>
    </r>
    <r>
      <rPr>
        <sz val="10"/>
        <rFont val="Calibri"/>
        <family val="2"/>
        <scheme val="minor"/>
      </rPr>
      <t xml:space="preserve"> La FDA utiliza la severidad como una escala de intensidad de experiencias negativas. Tal escala tiene tres grados: Leve, Moderado y Severo. Son Severos los eventos que interrumpen (incapacitan) las actividades de la vida diaria de los pacientes y generalmente requieren terapia con medicamentos u otros tratamientos. </t>
    </r>
  </si>
  <si>
    <r>
      <t xml:space="preserve">Severo </t>
    </r>
    <r>
      <rPr>
        <b/>
        <i/>
        <sz val="10"/>
        <color rgb="FF0000FF"/>
        <rFont val="Calibri"/>
        <family val="2"/>
        <scheme val="minor"/>
      </rPr>
      <t>(**)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</si>
</sst>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  <numFmt numFmtId="167" formatCode="0.0%"/>
    <numFmt numFmtId="168" formatCode="#,##0.0"/>
    <numFmt numFmtId="169" formatCode="_-* #,##0\ _€_-;\-* #,##0\ _€_-;_-* &quot;-&quot;??\ _€_-;_-@_-"/>
    <numFmt numFmtId="170" formatCode="_-* #,##0.000\ _€_-;\-* #,##0.000\ _€_-;_-* &quot;-&quot;??\ _€_-;_-@_-"/>
    <numFmt numFmtId="171" formatCode="#,##0.00_ ;\-#,##0.00\ 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.0\ _€_-;\-* #,##0.0\ _€_-;_-* &quot;-&quot;?\ _€_-;_-@_-"/>
    <numFmt numFmtId="175" formatCode="_-* #,##0.000000\ _€_-;\-* #,##0.000000\ _€_-;_-* &quot;-&quot;??\ _€_-;_-@_-"/>
    <numFmt numFmtId="176" formatCode="_-* #,##0.0000\ _€_-;\-* #,##0.0000\ _€_-;_-* &quot;-&quot;?\ _€_-;_-@_-"/>
    <numFmt numFmtId="177" formatCode="0.000"/>
    <numFmt numFmtId="178" formatCode="_-* #,##0.000\ _€_-;\-* #,##0.000\ _€_-;_-* &quot;-&quot;???\ _€_-;_-@_-"/>
    <numFmt numFmtId="179" formatCode="0.0000"/>
    <numFmt numFmtId="180" formatCode="_-* #,##0.0000\ _€_-;\-* #,##0.0000\ _€_-;_-* &quot;-&quot;????\ _€_-;_-@_-"/>
    <numFmt numFmtId="181" formatCode="0.0000%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indexed="6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660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11"/>
      <color rgb="FFFF3300"/>
      <name val="Calibri"/>
      <family val="2"/>
      <scheme val="minor"/>
    </font>
    <font>
      <b/>
      <i/>
      <sz val="12"/>
      <color rgb="FF0099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i/>
      <sz val="12"/>
      <color rgb="FF669900"/>
      <name val="Calibri"/>
      <family val="2"/>
      <scheme val="minor"/>
    </font>
    <font>
      <b/>
      <i/>
      <sz val="12"/>
      <color rgb="FF008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12"/>
      <name val="Calibri"/>
      <family val="2"/>
    </font>
    <font>
      <sz val="9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i/>
      <sz val="10"/>
      <color rgb="FFFF66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i/>
      <sz val="11"/>
      <color rgb="FF0099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b/>
      <sz val="13"/>
      <color rgb="FF0099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669900"/>
      <name val="Calibri"/>
      <family val="2"/>
      <scheme val="minor"/>
    </font>
    <font>
      <b/>
      <sz val="13"/>
      <color rgb="FF008000"/>
      <name val="Calibri"/>
      <family val="2"/>
      <scheme val="minor"/>
    </font>
    <font>
      <b/>
      <sz val="13"/>
      <name val="Calibri"/>
      <family val="2"/>
      <scheme val="minor"/>
    </font>
    <font>
      <sz val="10"/>
      <color rgb="FFFF6600"/>
      <name val="Calibri"/>
      <family val="2"/>
      <scheme val="minor"/>
    </font>
    <font>
      <b/>
      <i/>
      <sz val="11"/>
      <color rgb="FF993300"/>
      <name val="Calibri"/>
      <family val="2"/>
      <scheme val="minor"/>
    </font>
    <font>
      <b/>
      <i/>
      <sz val="10"/>
      <color rgb="FF0000FF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/>
    <xf numFmtId="2" fontId="4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7" fontId="8" fillId="0" borderId="0" xfId="2" applyNumberFormat="1" applyFont="1" applyAlignment="1">
      <alignment horizontal="center"/>
    </xf>
    <xf numFmtId="0" fontId="9" fillId="0" borderId="0" xfId="0" applyFont="1" applyAlignment="1">
      <alignment horizontal="right"/>
    </xf>
    <xf numFmtId="167" fontId="10" fillId="0" borderId="0" xfId="2" applyNumberFormat="1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/>
    <xf numFmtId="167" fontId="12" fillId="0" borderId="0" xfId="2" applyNumberFormat="1" applyFont="1" applyAlignment="1">
      <alignment horizontal="center"/>
    </xf>
    <xf numFmtId="3" fontId="4" fillId="0" borderId="7" xfId="0" applyNumberFormat="1" applyFont="1" applyBorder="1"/>
    <xf numFmtId="1" fontId="11" fillId="0" borderId="0" xfId="0" applyNumberFormat="1" applyFont="1"/>
    <xf numFmtId="0" fontId="15" fillId="0" borderId="0" xfId="0" applyFont="1" applyAlignment="1">
      <alignment vertical="center"/>
    </xf>
    <xf numFmtId="0" fontId="0" fillId="0" borderId="0" xfId="0" applyBorder="1"/>
    <xf numFmtId="167" fontId="15" fillId="0" borderId="0" xfId="2" applyNumberFormat="1" applyFont="1" applyAlignment="1">
      <alignment horizontal="left" vertical="center"/>
    </xf>
    <xf numFmtId="0" fontId="15" fillId="0" borderId="0" xfId="0" applyFont="1"/>
    <xf numFmtId="49" fontId="15" fillId="0" borderId="0" xfId="0" applyNumberFormat="1" applyFont="1"/>
    <xf numFmtId="1" fontId="15" fillId="3" borderId="0" xfId="0" applyNumberFormat="1" applyFont="1" applyFill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5" fillId="0" borderId="7" xfId="0" applyFont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67" fontId="8" fillId="0" borderId="0" xfId="2" applyNumberFormat="1" applyFont="1" applyAlignment="1">
      <alignment horizontal="center" vertical="center"/>
    </xf>
    <xf numFmtId="167" fontId="8" fillId="0" borderId="0" xfId="0" applyNumberFormat="1" applyFont="1" applyAlignment="1">
      <alignment vertical="center" wrapText="1"/>
    </xf>
    <xf numFmtId="2" fontId="16" fillId="2" borderId="7" xfId="0" applyNumberFormat="1" applyFont="1" applyFill="1" applyBorder="1" applyAlignment="1">
      <alignment vertical="center"/>
    </xf>
    <xf numFmtId="167" fontId="12" fillId="0" borderId="0" xfId="2" applyNumberFormat="1" applyFont="1" applyFill="1" applyBorder="1" applyAlignment="1">
      <alignment vertical="center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7" fontId="12" fillId="0" borderId="0" xfId="2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vertical="center"/>
    </xf>
    <xf numFmtId="1" fontId="18" fillId="0" borderId="7" xfId="0" applyNumberFormat="1" applyFont="1" applyBorder="1" applyAlignment="1">
      <alignment horizontal="right" vertical="center"/>
    </xf>
    <xf numFmtId="9" fontId="15" fillId="0" borderId="0" xfId="0" applyNumberFormat="1" applyFont="1"/>
    <xf numFmtId="0" fontId="15" fillId="0" borderId="0" xfId="0" applyFont="1" applyAlignment="1">
      <alignment horizontal="left" vertical="top"/>
    </xf>
    <xf numFmtId="165" fontId="11" fillId="3" borderId="7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ill="1" applyBorder="1"/>
    <xf numFmtId="0" fontId="0" fillId="5" borderId="7" xfId="0" applyFill="1" applyBorder="1"/>
    <xf numFmtId="0" fontId="2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9" fontId="4" fillId="0" borderId="0" xfId="1" applyNumberFormat="1" applyFont="1" applyFill="1" applyBorder="1" applyAlignment="1"/>
    <xf numFmtId="169" fontId="22" fillId="0" borderId="0" xfId="1" applyNumberFormat="1" applyFont="1" applyFill="1" applyBorder="1" applyAlignment="1"/>
    <xf numFmtId="169" fontId="23" fillId="0" borderId="0" xfId="0" applyNumberFormat="1" applyFont="1" applyFill="1" applyBorder="1" applyAlignment="1">
      <alignment horizontal="left"/>
    </xf>
    <xf numFmtId="2" fontId="3" fillId="0" borderId="0" xfId="0" applyNumberFormat="1" applyFont="1" applyBorder="1"/>
    <xf numFmtId="10" fontId="24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distributed"/>
    </xf>
    <xf numFmtId="0" fontId="3" fillId="0" borderId="7" xfId="0" applyFont="1" applyBorder="1" applyAlignment="1">
      <alignment horizontal="center" vertical="center"/>
    </xf>
    <xf numFmtId="9" fontId="3" fillId="2" borderId="7" xfId="0" applyNumberFormat="1" applyFont="1" applyFill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/>
    </xf>
    <xf numFmtId="0" fontId="26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9" fillId="0" borderId="0" xfId="0" applyFont="1"/>
    <xf numFmtId="18" fontId="3" fillId="0" borderId="0" xfId="1" applyNumberFormat="1" applyFont="1" applyBorder="1" applyAlignment="1">
      <alignment horizontal="center"/>
    </xf>
    <xf numFmtId="9" fontId="3" fillId="0" borderId="0" xfId="0" applyNumberFormat="1" applyFont="1" applyBorder="1"/>
    <xf numFmtId="164" fontId="3" fillId="0" borderId="0" xfId="0" applyNumberFormat="1" applyFont="1"/>
    <xf numFmtId="164" fontId="30" fillId="0" borderId="0" xfId="1" applyFont="1" applyFill="1" applyBorder="1" applyAlignment="1">
      <alignment horizontal="center"/>
    </xf>
    <xf numFmtId="164" fontId="3" fillId="0" borderId="0" xfId="1" applyFont="1" applyFill="1"/>
    <xf numFmtId="0" fontId="31" fillId="0" borderId="0" xfId="0" applyFont="1" applyFill="1"/>
    <xf numFmtId="170" fontId="3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9" fontId="3" fillId="7" borderId="7" xfId="0" applyNumberFormat="1" applyFont="1" applyFill="1" applyBorder="1" applyAlignment="1">
      <alignment vertical="center"/>
    </xf>
    <xf numFmtId="169" fontId="3" fillId="0" borderId="7" xfId="0" applyNumberFormat="1" applyFont="1" applyBorder="1" applyAlignment="1">
      <alignment vertical="center"/>
    </xf>
    <xf numFmtId="169" fontId="3" fillId="7" borderId="7" xfId="1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right"/>
    </xf>
    <xf numFmtId="169" fontId="4" fillId="0" borderId="6" xfId="0" applyNumberFormat="1" applyFont="1" applyBorder="1" applyAlignment="1">
      <alignment horizontal="right"/>
    </xf>
    <xf numFmtId="10" fontId="3" fillId="0" borderId="0" xfId="2" applyNumberFormat="1" applyFont="1" applyFill="1"/>
    <xf numFmtId="10" fontId="3" fillId="0" borderId="0" xfId="0" applyNumberFormat="1" applyFont="1" applyFill="1"/>
    <xf numFmtId="0" fontId="3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2" applyNumberFormat="1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15" xfId="1" applyFont="1" applyFill="1" applyBorder="1" applyAlignment="1">
      <alignment horizontal="center" vertical="center" wrapText="1"/>
    </xf>
    <xf numFmtId="164" fontId="4" fillId="0" borderId="15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171" fontId="3" fillId="0" borderId="7" xfId="1" applyNumberFormat="1" applyFont="1" applyFill="1" applyBorder="1" applyAlignment="1">
      <alignment horizontal="center" vertical="center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67" fontId="4" fillId="0" borderId="7" xfId="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64" fontId="35" fillId="0" borderId="0" xfId="1" applyFont="1" applyFill="1" applyBorder="1"/>
    <xf numFmtId="17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164" fontId="35" fillId="0" borderId="0" xfId="1" applyFont="1" applyFill="1" applyAlignment="1">
      <alignment horizontal="right"/>
    </xf>
    <xf numFmtId="0" fontId="35" fillId="0" borderId="0" xfId="0" applyFont="1" applyFill="1" applyBorder="1"/>
    <xf numFmtId="164" fontId="3" fillId="0" borderId="0" xfId="0" applyNumberFormat="1" applyFont="1" applyFill="1"/>
    <xf numFmtId="172" fontId="3" fillId="0" borderId="0" xfId="0" applyNumberFormat="1" applyFont="1" applyFill="1" applyBorder="1" applyAlignment="1">
      <alignment horizontal="center" vertical="center" wrapText="1"/>
    </xf>
    <xf numFmtId="173" fontId="3" fillId="0" borderId="0" xfId="1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164" fontId="3" fillId="0" borderId="0" xfId="1" applyFont="1" applyBorder="1" applyAlignment="1">
      <alignment horizontal="center"/>
    </xf>
    <xf numFmtId="175" fontId="3" fillId="0" borderId="0" xfId="1" applyNumberFormat="1" applyFont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10" fontId="4" fillId="0" borderId="0" xfId="2" applyNumberFormat="1" applyFont="1" applyFill="1" applyBorder="1" applyAlignment="1"/>
    <xf numFmtId="175" fontId="3" fillId="0" borderId="0" xfId="1" applyNumberFormat="1" applyFont="1" applyFill="1" applyBorder="1" applyAlignment="1">
      <alignment horizontal="center"/>
    </xf>
    <xf numFmtId="164" fontId="4" fillId="0" borderId="0" xfId="1" applyFont="1" applyFill="1" applyBorder="1" applyAlignment="1"/>
    <xf numFmtId="0" fontId="3" fillId="0" borderId="0" xfId="0" applyFont="1" applyFill="1" applyBorder="1" applyAlignment="1">
      <alignment horizontal="left"/>
    </xf>
    <xf numFmtId="0" fontId="36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164" fontId="39" fillId="0" borderId="2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175" fontId="3" fillId="0" borderId="2" xfId="1" applyNumberFormat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4" fontId="4" fillId="0" borderId="2" xfId="1" applyFont="1" applyFill="1" applyBorder="1" applyAlignment="1"/>
    <xf numFmtId="164" fontId="4" fillId="0" borderId="3" xfId="1" applyFont="1" applyFill="1" applyBorder="1" applyAlignment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169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0" fontId="4" fillId="0" borderId="7" xfId="2" applyNumberFormat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0" fontId="4" fillId="8" borderId="7" xfId="2" applyNumberFormat="1" applyFont="1" applyFill="1" applyBorder="1" applyAlignment="1"/>
    <xf numFmtId="1" fontId="3" fillId="0" borderId="23" xfId="0" applyNumberFormat="1" applyFont="1" applyFill="1" applyBorder="1" applyAlignment="1">
      <alignment horizontal="center" vertical="center" wrapText="1"/>
    </xf>
    <xf numFmtId="164" fontId="4" fillId="0" borderId="22" xfId="1" applyFont="1" applyFill="1" applyBorder="1" applyAlignment="1"/>
    <xf numFmtId="10" fontId="3" fillId="0" borderId="23" xfId="2" applyNumberFormat="1" applyFont="1" applyFill="1" applyBorder="1"/>
    <xf numFmtId="0" fontId="3" fillId="0" borderId="22" xfId="0" applyFont="1" applyBorder="1"/>
    <xf numFmtId="2" fontId="3" fillId="0" borderId="23" xfId="1" applyNumberFormat="1" applyFont="1" applyFill="1" applyBorder="1" applyAlignment="1">
      <alignment horizontal="center" vertical="center" wrapText="1"/>
    </xf>
    <xf numFmtId="0" fontId="3" fillId="0" borderId="22" xfId="0" applyFont="1" applyFill="1" applyBorder="1"/>
    <xf numFmtId="176" fontId="3" fillId="0" borderId="23" xfId="0" applyNumberFormat="1" applyFont="1" applyBorder="1"/>
    <xf numFmtId="167" fontId="3" fillId="0" borderId="23" xfId="2" applyNumberFormat="1" applyFont="1" applyFill="1" applyBorder="1" applyAlignment="1">
      <alignment horizontal="center" vertical="center" wrapText="1"/>
    </xf>
    <xf numFmtId="170" fontId="4" fillId="0" borderId="23" xfId="1" applyNumberFormat="1" applyFont="1" applyFill="1" applyBorder="1"/>
    <xf numFmtId="0" fontId="4" fillId="0" borderId="0" xfId="0" applyFont="1" applyAlignment="1">
      <alignment horizontal="left"/>
    </xf>
    <xf numFmtId="166" fontId="3" fillId="0" borderId="0" xfId="0" applyNumberFormat="1" applyFont="1" applyFill="1" applyBorder="1"/>
    <xf numFmtId="177" fontId="3" fillId="0" borderId="23" xfId="0" applyNumberFormat="1" applyFont="1" applyFill="1" applyBorder="1" applyAlignment="1">
      <alignment horizontal="center" vertical="center" wrapText="1"/>
    </xf>
    <xf numFmtId="172" fontId="3" fillId="9" borderId="23" xfId="1" applyNumberFormat="1" applyFont="1" applyFill="1" applyBorder="1"/>
    <xf numFmtId="0" fontId="4" fillId="0" borderId="0" xfId="0" applyFont="1" applyBorder="1"/>
    <xf numFmtId="167" fontId="3" fillId="0" borderId="0" xfId="2" applyNumberFormat="1" applyFont="1" applyAlignment="1">
      <alignment horizontal="center" vertical="center" wrapText="1"/>
    </xf>
    <xf numFmtId="10" fontId="3" fillId="3" borderId="23" xfId="2" applyNumberFormat="1" applyFont="1" applyFill="1" applyBorder="1" applyAlignment="1">
      <alignment horizontal="center" vertical="center" wrapText="1"/>
    </xf>
    <xf numFmtId="175" fontId="3" fillId="0" borderId="0" xfId="0" applyNumberFormat="1" applyFont="1" applyBorder="1"/>
    <xf numFmtId="10" fontId="43" fillId="0" borderId="23" xfId="0" applyNumberFormat="1" applyFont="1" applyBorder="1"/>
    <xf numFmtId="0" fontId="44" fillId="0" borderId="0" xfId="0" applyFont="1" applyBorder="1"/>
    <xf numFmtId="49" fontId="5" fillId="0" borderId="0" xfId="0" applyNumberFormat="1" applyFont="1"/>
    <xf numFmtId="10" fontId="3" fillId="9" borderId="7" xfId="2" applyNumberFormat="1" applyFont="1" applyFill="1" applyBorder="1" applyAlignment="1">
      <alignment horizontal="center"/>
    </xf>
    <xf numFmtId="10" fontId="3" fillId="10" borderId="7" xfId="2" applyNumberFormat="1" applyFont="1" applyFill="1" applyBorder="1" applyAlignment="1">
      <alignment horizontal="center"/>
    </xf>
    <xf numFmtId="10" fontId="3" fillId="11" borderId="7" xfId="2" applyNumberFormat="1" applyFont="1" applyFill="1" applyBorder="1" applyAlignment="1">
      <alignment horizontal="center"/>
    </xf>
    <xf numFmtId="10" fontId="3" fillId="0" borderId="4" xfId="2" applyNumberFormat="1" applyFont="1" applyBorder="1" applyAlignment="1">
      <alignment horizontal="center" vertical="center" wrapText="1"/>
    </xf>
    <xf numFmtId="0" fontId="44" fillId="0" borderId="5" xfId="0" applyFont="1" applyBorder="1"/>
    <xf numFmtId="0" fontId="3" fillId="0" borderId="5" xfId="0" applyFont="1" applyBorder="1"/>
    <xf numFmtId="178" fontId="3" fillId="0" borderId="5" xfId="0" applyNumberFormat="1" applyFont="1" applyBorder="1"/>
    <xf numFmtId="0" fontId="3" fillId="0" borderId="6" xfId="0" applyFont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10" fontId="3" fillId="0" borderId="0" xfId="0" applyNumberFormat="1" applyFont="1"/>
    <xf numFmtId="1" fontId="3" fillId="9" borderId="7" xfId="0" applyNumberFormat="1" applyFont="1" applyFill="1" applyBorder="1" applyAlignment="1">
      <alignment horizontal="center"/>
    </xf>
    <xf numFmtId="1" fontId="3" fillId="10" borderId="7" xfId="0" applyNumberFormat="1" applyFont="1" applyFill="1" applyBorder="1" applyAlignment="1">
      <alignment horizontal="center"/>
    </xf>
    <xf numFmtId="1" fontId="3" fillId="11" borderId="7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179" fontId="3" fillId="0" borderId="2" xfId="1" applyNumberFormat="1" applyFont="1" applyBorder="1" applyAlignment="1">
      <alignment horizontal="center" vertical="center"/>
    </xf>
    <xf numFmtId="2" fontId="3" fillId="0" borderId="2" xfId="0" applyNumberFormat="1" applyFont="1" applyBorder="1"/>
    <xf numFmtId="10" fontId="25" fillId="0" borderId="0" xfId="2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/>
    </xf>
    <xf numFmtId="49" fontId="46" fillId="0" borderId="0" xfId="1" applyNumberFormat="1" applyFont="1" applyBorder="1" applyAlignment="1">
      <alignment horizontal="right"/>
    </xf>
    <xf numFmtId="1" fontId="46" fillId="0" borderId="0" xfId="0" applyNumberFormat="1" applyFont="1" applyFill="1" applyBorder="1" applyAlignment="1">
      <alignment horizontal="center"/>
    </xf>
    <xf numFmtId="164" fontId="4" fillId="0" borderId="23" xfId="1" applyFont="1" applyFill="1" applyBorder="1" applyAlignment="1">
      <alignment horizontal="center" vertical="center" wrapText="1"/>
    </xf>
    <xf numFmtId="0" fontId="30" fillId="0" borderId="0" xfId="0" applyFont="1" applyFill="1" applyBorder="1"/>
    <xf numFmtId="164" fontId="3" fillId="0" borderId="0" xfId="1" applyFont="1" applyFill="1" applyBorder="1" applyAlignment="1"/>
    <xf numFmtId="10" fontId="25" fillId="0" borderId="0" xfId="2" applyNumberFormat="1" applyFont="1" applyFill="1" applyBorder="1" applyAlignment="1">
      <alignment horizontal="center"/>
    </xf>
    <xf numFmtId="0" fontId="45" fillId="12" borderId="0" xfId="0" applyFont="1" applyFill="1" applyBorder="1" applyAlignment="1">
      <alignment horizontal="center" vertical="center" wrapText="1"/>
    </xf>
    <xf numFmtId="0" fontId="45" fillId="12" borderId="0" xfId="0" applyFont="1" applyFill="1" applyBorder="1"/>
    <xf numFmtId="0" fontId="45" fillId="12" borderId="0" xfId="0" applyFont="1" applyFill="1" applyBorder="1" applyAlignment="1">
      <alignment horizontal="right"/>
    </xf>
    <xf numFmtId="1" fontId="45" fillId="12" borderId="0" xfId="0" applyNumberFormat="1" applyFont="1" applyFill="1" applyBorder="1" applyAlignment="1">
      <alignment horizontal="center" vertical="distributed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69" fontId="25" fillId="0" borderId="0" xfId="1" applyNumberFormat="1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 vertical="center" wrapText="1"/>
    </xf>
    <xf numFmtId="0" fontId="45" fillId="13" borderId="0" xfId="0" applyFont="1" applyFill="1" applyBorder="1"/>
    <xf numFmtId="0" fontId="45" fillId="13" borderId="0" xfId="0" applyFont="1" applyFill="1" applyBorder="1" applyAlignment="1">
      <alignment horizontal="right"/>
    </xf>
    <xf numFmtId="1" fontId="45" fillId="13" borderId="0" xfId="0" applyNumberFormat="1" applyFont="1" applyFill="1" applyBorder="1" applyAlignment="1">
      <alignment horizontal="center" vertical="distributed"/>
    </xf>
    <xf numFmtId="164" fontId="3" fillId="0" borderId="0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/>
    <xf numFmtId="164" fontId="3" fillId="0" borderId="0" xfId="0" applyNumberFormat="1" applyFont="1" applyFill="1" applyBorder="1"/>
    <xf numFmtId="169" fontId="45" fillId="14" borderId="0" xfId="0" applyNumberFormat="1" applyFont="1" applyFill="1" applyBorder="1" applyAlignment="1">
      <alignment horizontal="center" vertical="center" wrapText="1"/>
    </xf>
    <xf numFmtId="164" fontId="47" fillId="14" borderId="0" xfId="1" applyFont="1" applyFill="1" applyBorder="1"/>
    <xf numFmtId="164" fontId="45" fillId="14" borderId="0" xfId="1" applyFont="1" applyFill="1" applyBorder="1" applyAlignment="1">
      <alignment horizontal="right"/>
    </xf>
    <xf numFmtId="1" fontId="45" fillId="14" borderId="0" xfId="0" applyNumberFormat="1" applyFont="1" applyFill="1" applyBorder="1" applyAlignment="1">
      <alignment horizontal="center" vertical="distributed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/>
    <xf numFmtId="1" fontId="45" fillId="0" borderId="0" xfId="0" applyNumberFormat="1" applyFont="1" applyBorder="1" applyAlignment="1">
      <alignment horizontal="center"/>
    </xf>
    <xf numFmtId="164" fontId="3" fillId="0" borderId="5" xfId="1" applyFont="1" applyFill="1" applyBorder="1" applyAlignment="1">
      <alignment horizontal="center"/>
    </xf>
    <xf numFmtId="164" fontId="4" fillId="0" borderId="5" xfId="1" applyFont="1" applyFill="1" applyBorder="1" applyAlignment="1"/>
    <xf numFmtId="0" fontId="45" fillId="0" borderId="0" xfId="0" applyFont="1" applyFill="1" applyBorder="1" applyAlignment="1">
      <alignment horizontal="right" vertical="center"/>
    </xf>
    <xf numFmtId="49" fontId="45" fillId="0" borderId="0" xfId="1" applyNumberFormat="1" applyFont="1" applyBorder="1" applyAlignment="1">
      <alignment horizontal="right"/>
    </xf>
    <xf numFmtId="1" fontId="45" fillId="0" borderId="0" xfId="0" applyNumberFormat="1" applyFont="1" applyFill="1" applyBorder="1" applyAlignment="1">
      <alignment horizontal="center"/>
    </xf>
    <xf numFmtId="49" fontId="24" fillId="0" borderId="0" xfId="0" applyNumberFormat="1" applyFont="1"/>
    <xf numFmtId="0" fontId="45" fillId="11" borderId="0" xfId="0" applyFont="1" applyFill="1" applyBorder="1" applyAlignment="1">
      <alignment horizontal="center" vertical="center" wrapText="1"/>
    </xf>
    <xf numFmtId="0" fontId="45" fillId="11" borderId="0" xfId="0" applyFont="1" applyFill="1" applyBorder="1"/>
    <xf numFmtId="0" fontId="45" fillId="11" borderId="0" xfId="0" applyFont="1" applyFill="1" applyBorder="1" applyAlignment="1">
      <alignment horizontal="right"/>
    </xf>
    <xf numFmtId="1" fontId="45" fillId="11" borderId="0" xfId="0" applyNumberFormat="1" applyFont="1" applyFill="1" applyBorder="1" applyAlignment="1">
      <alignment horizontal="center" vertical="distributed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/>
    <xf numFmtId="49" fontId="3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164" fontId="30" fillId="0" borderId="0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7" xfId="0" applyFont="1" applyBorder="1" applyAlignment="1">
      <alignment horizontal="left" vertical="center"/>
    </xf>
    <xf numFmtId="169" fontId="24" fillId="0" borderId="7" xfId="1" applyNumberFormat="1" applyFont="1" applyFill="1" applyBorder="1"/>
    <xf numFmtId="0" fontId="23" fillId="0" borderId="7" xfId="0" applyFont="1" applyFill="1" applyBorder="1" applyAlignment="1">
      <alignment horizontal="right" vertical="center"/>
    </xf>
    <xf numFmtId="164" fontId="3" fillId="0" borderId="7" xfId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/>
    <xf numFmtId="0" fontId="35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169" fontId="4" fillId="0" borderId="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169" fontId="26" fillId="0" borderId="7" xfId="1" applyNumberFormat="1" applyFont="1" applyFill="1" applyBorder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center"/>
    </xf>
    <xf numFmtId="169" fontId="24" fillId="0" borderId="0" xfId="1" applyNumberFormat="1" applyFont="1" applyFill="1" applyBorder="1"/>
    <xf numFmtId="169" fontId="26" fillId="0" borderId="0" xfId="1" applyNumberFormat="1" applyFont="1" applyFill="1" applyBorder="1"/>
    <xf numFmtId="169" fontId="36" fillId="0" borderId="0" xfId="0" applyNumberFormat="1" applyFont="1" applyFill="1" applyBorder="1"/>
    <xf numFmtId="0" fontId="50" fillId="0" borderId="20" xfId="0" applyFont="1" applyBorder="1" applyAlignment="1">
      <alignment horizontal="left" vertical="center"/>
    </xf>
    <xf numFmtId="169" fontId="3" fillId="0" borderId="0" xfId="1" applyNumberFormat="1" applyFont="1" applyAlignment="1">
      <alignment horizontal="center" vertical="center" wrapText="1"/>
    </xf>
    <xf numFmtId="164" fontId="50" fillId="0" borderId="7" xfId="1" applyFont="1" applyBorder="1"/>
    <xf numFmtId="0" fontId="26" fillId="0" borderId="0" xfId="0" applyFont="1" applyAlignment="1">
      <alignment horizontal="right"/>
    </xf>
    <xf numFmtId="164" fontId="4" fillId="0" borderId="0" xfId="1" applyFont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164" fontId="3" fillId="3" borderId="0" xfId="0" applyNumberFormat="1" applyFont="1" applyFill="1" applyAlignment="1">
      <alignment horizontal="center" vertical="center" wrapText="1"/>
    </xf>
    <xf numFmtId="164" fontId="3" fillId="0" borderId="0" xfId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7" xfId="0" applyNumberFormat="1" applyFont="1" applyBorder="1"/>
    <xf numFmtId="164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170" fontId="4" fillId="3" borderId="7" xfId="1" applyNumberFormat="1" applyFont="1" applyFill="1" applyBorder="1"/>
    <xf numFmtId="175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9" fontId="3" fillId="0" borderId="0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/>
    </xf>
    <xf numFmtId="169" fontId="3" fillId="0" borderId="0" xfId="0" applyNumberFormat="1" applyFont="1" applyFill="1" applyBorder="1"/>
    <xf numFmtId="2" fontId="3" fillId="0" borderId="0" xfId="0" applyNumberFormat="1" applyFont="1" applyFill="1" applyBorder="1"/>
    <xf numFmtId="10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/>
    <xf numFmtId="17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0" fontId="3" fillId="0" borderId="22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3" fillId="0" borderId="23" xfId="0" applyFont="1" applyFill="1" applyBorder="1"/>
    <xf numFmtId="49" fontId="3" fillId="0" borderId="4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49" fontId="4" fillId="15" borderId="7" xfId="0" applyNumberFormat="1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0" fontId="3" fillId="0" borderId="0" xfId="0" applyNumberFormat="1" applyFont="1" applyAlignment="1">
      <alignment vertical="center"/>
    </xf>
    <xf numFmtId="177" fontId="3" fillId="0" borderId="7" xfId="0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0" fontId="3" fillId="0" borderId="0" xfId="0" applyNumberFormat="1" applyFont="1" applyBorder="1"/>
    <xf numFmtId="177" fontId="3" fillId="0" borderId="0" xfId="0" applyNumberFormat="1" applyFont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/>
    </xf>
    <xf numFmtId="179" fontId="3" fillId="0" borderId="0" xfId="1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 vertical="center"/>
    </xf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0" fontId="15" fillId="0" borderId="2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165" fontId="15" fillId="2" borderId="21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165" fontId="16" fillId="2" borderId="25" xfId="0" applyNumberFormat="1" applyFont="1" applyFill="1" applyBorder="1" applyAlignment="1">
      <alignment horizontal="center" vertical="center"/>
    </xf>
    <xf numFmtId="2" fontId="45" fillId="14" borderId="0" xfId="0" applyNumberFormat="1" applyFont="1" applyFill="1" applyBorder="1" applyAlignment="1">
      <alignment horizontal="center" vertical="distributed"/>
    </xf>
    <xf numFmtId="165" fontId="45" fillId="12" borderId="0" xfId="0" applyNumberFormat="1" applyFont="1" applyFill="1" applyBorder="1" applyAlignment="1">
      <alignment horizontal="center" vertical="distributed"/>
    </xf>
    <xf numFmtId="2" fontId="7" fillId="2" borderId="25" xfId="0" applyNumberFormat="1" applyFont="1" applyFill="1" applyBorder="1" applyAlignment="1">
      <alignment horizontal="center" vertical="center"/>
    </xf>
    <xf numFmtId="0" fontId="28" fillId="15" borderId="7" xfId="0" applyFont="1" applyFill="1" applyBorder="1" applyAlignment="1">
      <alignment horizontal="center" vertical="center" wrapText="1"/>
    </xf>
    <xf numFmtId="1" fontId="52" fillId="0" borderId="7" xfId="0" applyNumberFormat="1" applyFont="1" applyFill="1" applyBorder="1" applyAlignment="1">
      <alignment horizontal="center" vertical="center" wrapText="1"/>
    </xf>
    <xf numFmtId="1" fontId="53" fillId="0" borderId="7" xfId="0" applyNumberFormat="1" applyFont="1" applyFill="1" applyBorder="1" applyAlignment="1">
      <alignment horizontal="center" vertical="center" wrapText="1"/>
    </xf>
    <xf numFmtId="1" fontId="54" fillId="0" borderId="7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right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68" fontId="7" fillId="0" borderId="0" xfId="0" applyNumberFormat="1" applyFont="1"/>
    <xf numFmtId="168" fontId="9" fillId="0" borderId="0" xfId="0" applyNumberFormat="1" applyFont="1"/>
    <xf numFmtId="168" fontId="11" fillId="0" borderId="0" xfId="0" applyNumberFormat="1" applyFont="1"/>
    <xf numFmtId="0" fontId="6" fillId="4" borderId="29" xfId="0" applyFont="1" applyFill="1" applyBorder="1" applyAlignment="1">
      <alignment horizontal="center" vertical="center" wrapText="1"/>
    </xf>
    <xf numFmtId="170" fontId="3" fillId="4" borderId="0" xfId="0" applyNumberFormat="1" applyFont="1" applyFill="1" applyBorder="1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77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9" fontId="3" fillId="4" borderId="0" xfId="2" applyNumberFormat="1" applyFont="1" applyFill="1" applyAlignment="1">
      <alignment horizontal="center" vertical="center"/>
    </xf>
    <xf numFmtId="0" fontId="48" fillId="4" borderId="7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17" borderId="7" xfId="0" applyFill="1" applyBorder="1"/>
    <xf numFmtId="0" fontId="0" fillId="6" borderId="7" xfId="0" applyFill="1" applyBorder="1"/>
    <xf numFmtId="0" fontId="51" fillId="2" borderId="7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right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9" fontId="48" fillId="4" borderId="7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0" fillId="0" borderId="39" xfId="0" applyBorder="1"/>
    <xf numFmtId="0" fontId="0" fillId="0" borderId="0" xfId="0" applyAlignment="1">
      <alignment horizontal="center"/>
    </xf>
    <xf numFmtId="0" fontId="13" fillId="0" borderId="0" xfId="0" applyFont="1"/>
    <xf numFmtId="2" fontId="3" fillId="0" borderId="7" xfId="0" applyNumberFormat="1" applyFont="1" applyFill="1" applyBorder="1" applyAlignment="1">
      <alignment horizontal="center" vertical="center"/>
    </xf>
    <xf numFmtId="2" fontId="16" fillId="4" borderId="7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10" fontId="0" fillId="0" borderId="38" xfId="0" applyNumberFormat="1" applyBorder="1" applyAlignment="1">
      <alignment horizontal="center"/>
    </xf>
    <xf numFmtId="10" fontId="0" fillId="0" borderId="0" xfId="0" applyNumberFormat="1"/>
    <xf numFmtId="180" fontId="0" fillId="0" borderId="0" xfId="0" applyNumberFormat="1"/>
    <xf numFmtId="10" fontId="0" fillId="18" borderId="38" xfId="0" applyNumberFormat="1" applyFill="1" applyBorder="1" applyAlignment="1">
      <alignment horizontal="center"/>
    </xf>
    <xf numFmtId="0" fontId="0" fillId="18" borderId="0" xfId="0" applyFill="1"/>
    <xf numFmtId="0" fontId="0" fillId="19" borderId="0" xfId="0" applyFill="1"/>
    <xf numFmtId="0" fontId="0" fillId="20" borderId="0" xfId="0" applyFill="1"/>
    <xf numFmtId="0" fontId="68" fillId="20" borderId="0" xfId="0" applyFont="1" applyFill="1"/>
    <xf numFmtId="10" fontId="68" fillId="20" borderId="38" xfId="0" applyNumberFormat="1" applyFont="1" applyFill="1" applyBorder="1" applyAlignment="1">
      <alignment horizontal="center"/>
    </xf>
    <xf numFmtId="0" fontId="4" fillId="21" borderId="7" xfId="0" applyFont="1" applyFill="1" applyBorder="1" applyAlignment="1">
      <alignment horizontal="center" vertical="center" wrapText="1"/>
    </xf>
    <xf numFmtId="0" fontId="69" fillId="0" borderId="7" xfId="0" applyFont="1" applyBorder="1" applyAlignment="1">
      <alignment horizontal="center" wrapText="1"/>
    </xf>
    <xf numFmtId="0" fontId="70" fillId="0" borderId="7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76" fillId="0" borderId="0" xfId="0" applyFont="1"/>
    <xf numFmtId="0" fontId="61" fillId="0" borderId="0" xfId="0" applyFont="1" applyBorder="1" applyAlignment="1">
      <alignment horizontal="center" vertical="top" wrapText="1"/>
    </xf>
    <xf numFmtId="0" fontId="6" fillId="4" borderId="3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77" fontId="3" fillId="4" borderId="0" xfId="0" applyNumberFormat="1" applyFont="1" applyFill="1" applyBorder="1" applyAlignment="1">
      <alignment horizontal="center" vertical="center"/>
    </xf>
    <xf numFmtId="170" fontId="3" fillId="4" borderId="0" xfId="0" applyNumberFormat="1" applyFont="1" applyFill="1" applyBorder="1" applyAlignment="1">
      <alignment horizontal="right"/>
    </xf>
    <xf numFmtId="177" fontId="3" fillId="4" borderId="0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9" fontId="3" fillId="4" borderId="0" xfId="2" applyNumberFormat="1" applyFont="1" applyFill="1" applyAlignment="1">
      <alignment horizontal="right" vertical="center"/>
    </xf>
    <xf numFmtId="0" fontId="36" fillId="4" borderId="7" xfId="0" applyFont="1" applyFill="1" applyBorder="1" applyAlignment="1">
      <alignment horizontal="right" vertical="center"/>
    </xf>
    <xf numFmtId="0" fontId="36" fillId="0" borderId="7" xfId="0" applyFont="1" applyFill="1" applyBorder="1" applyAlignment="1">
      <alignment horizontal="right" vertical="center"/>
    </xf>
    <xf numFmtId="9" fontId="36" fillId="4" borderId="7" xfId="0" applyNumberFormat="1" applyFont="1" applyFill="1" applyBorder="1" applyAlignment="1">
      <alignment horizontal="right" vertical="center"/>
    </xf>
    <xf numFmtId="2" fontId="77" fillId="4" borderId="7" xfId="0" applyNumberFormat="1" applyFont="1" applyFill="1" applyBorder="1" applyAlignment="1">
      <alignment horizontal="right" vertical="center"/>
    </xf>
    <xf numFmtId="2" fontId="78" fillId="4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/>
    </xf>
    <xf numFmtId="0" fontId="48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center"/>
    </xf>
    <xf numFmtId="177" fontId="3" fillId="4" borderId="15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9" fontId="48" fillId="0" borderId="0" xfId="0" applyNumberFormat="1" applyFont="1" applyFill="1" applyBorder="1" applyAlignment="1">
      <alignment horizontal="center" vertical="center"/>
    </xf>
    <xf numFmtId="9" fontId="3" fillId="0" borderId="0" xfId="2" applyNumberFormat="1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36" fillId="4" borderId="7" xfId="0" applyNumberFormat="1" applyFont="1" applyFill="1" applyBorder="1" applyAlignment="1">
      <alignment horizontal="right" vertical="center"/>
    </xf>
    <xf numFmtId="0" fontId="83" fillId="4" borderId="0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 wrapText="1"/>
    </xf>
    <xf numFmtId="1" fontId="56" fillId="4" borderId="7" xfId="0" applyNumberFormat="1" applyFont="1" applyFill="1" applyBorder="1" applyAlignment="1">
      <alignment horizontal="center" vertical="center"/>
    </xf>
    <xf numFmtId="1" fontId="55" fillId="4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1" fontId="77" fillId="4" borderId="7" xfId="0" applyNumberFormat="1" applyFont="1" applyFill="1" applyBorder="1" applyAlignment="1">
      <alignment horizontal="right" vertical="center"/>
    </xf>
    <xf numFmtId="165" fontId="78" fillId="4" borderId="7" xfId="0" applyNumberFormat="1" applyFont="1" applyFill="1" applyBorder="1" applyAlignment="1">
      <alignment horizontal="right" vertical="center"/>
    </xf>
    <xf numFmtId="1" fontId="78" fillId="4" borderId="7" xfId="0" applyNumberFormat="1" applyFont="1" applyFill="1" applyBorder="1" applyAlignment="1">
      <alignment horizontal="right" vertical="center"/>
    </xf>
    <xf numFmtId="165" fontId="77" fillId="4" borderId="7" xfId="0" applyNumberFormat="1" applyFont="1" applyFill="1" applyBorder="1" applyAlignment="1">
      <alignment horizontal="right" vertical="center"/>
    </xf>
    <xf numFmtId="2" fontId="82" fillId="4" borderId="7" xfId="0" applyNumberFormat="1" applyFont="1" applyFill="1" applyBorder="1" applyAlignment="1">
      <alignment horizontal="right" vertical="center"/>
    </xf>
    <xf numFmtId="2" fontId="66" fillId="4" borderId="7" xfId="0" applyNumberFormat="1" applyFont="1" applyFill="1" applyBorder="1" applyAlignment="1">
      <alignment horizontal="center" vertical="center"/>
    </xf>
    <xf numFmtId="165" fontId="82" fillId="4" borderId="7" xfId="0" applyNumberFormat="1" applyFont="1" applyFill="1" applyBorder="1" applyAlignment="1">
      <alignment horizontal="right" vertical="center"/>
    </xf>
    <xf numFmtId="10" fontId="48" fillId="4" borderId="7" xfId="0" applyNumberFormat="1" applyFont="1" applyFill="1" applyBorder="1" applyAlignment="1">
      <alignment horizontal="center" vertical="center"/>
    </xf>
    <xf numFmtId="10" fontId="36" fillId="4" borderId="7" xfId="0" applyNumberFormat="1" applyFont="1" applyFill="1" applyBorder="1" applyAlignment="1">
      <alignment horizontal="right" vertical="center"/>
    </xf>
    <xf numFmtId="0" fontId="3" fillId="4" borderId="0" xfId="0" applyFont="1" applyFill="1"/>
    <xf numFmtId="2" fontId="3" fillId="4" borderId="0" xfId="0" applyNumberFormat="1" applyFont="1" applyFill="1"/>
    <xf numFmtId="0" fontId="3" fillId="4" borderId="0" xfId="0" applyFont="1" applyFill="1" applyBorder="1"/>
    <xf numFmtId="2" fontId="64" fillId="4" borderId="0" xfId="0" applyNumberFormat="1" applyFont="1" applyFill="1" applyBorder="1" applyAlignment="1">
      <alignment horizontal="center" vertical="center"/>
    </xf>
    <xf numFmtId="177" fontId="65" fillId="4" borderId="0" xfId="0" applyNumberFormat="1" applyFont="1" applyFill="1" applyBorder="1" applyAlignment="1">
      <alignment horizontal="center" vertical="center"/>
    </xf>
    <xf numFmtId="177" fontId="55" fillId="4" borderId="0" xfId="0" applyNumberFormat="1" applyFont="1" applyFill="1" applyBorder="1" applyAlignment="1">
      <alignment horizontal="center" vertical="center"/>
    </xf>
    <xf numFmtId="2" fontId="66" fillId="4" borderId="0" xfId="0" applyNumberFormat="1" applyFont="1" applyFill="1" applyBorder="1" applyAlignment="1">
      <alignment horizontal="center" vertical="center"/>
    </xf>
    <xf numFmtId="2" fontId="80" fillId="4" borderId="7" xfId="0" applyNumberFormat="1" applyFont="1" applyFill="1" applyBorder="1" applyAlignment="1">
      <alignment horizontal="right" vertical="center"/>
    </xf>
    <xf numFmtId="177" fontId="81" fillId="4" borderId="7" xfId="0" applyNumberFormat="1" applyFont="1" applyFill="1" applyBorder="1" applyAlignment="1">
      <alignment horizontal="right" vertical="center"/>
    </xf>
    <xf numFmtId="177" fontId="78" fillId="4" borderId="7" xfId="0" applyNumberFormat="1" applyFont="1" applyFill="1" applyBorder="1" applyAlignment="1">
      <alignment horizontal="right" vertical="center"/>
    </xf>
    <xf numFmtId="0" fontId="6" fillId="4" borderId="30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right"/>
    </xf>
    <xf numFmtId="1" fontId="86" fillId="0" borderId="0" xfId="0" applyNumberFormat="1" applyFont="1"/>
    <xf numFmtId="170" fontId="86" fillId="0" borderId="0" xfId="1" applyNumberFormat="1" applyFont="1"/>
    <xf numFmtId="165" fontId="86" fillId="0" borderId="0" xfId="0" applyNumberFormat="1" applyFont="1"/>
    <xf numFmtId="1" fontId="87" fillId="0" borderId="0" xfId="0" applyNumberFormat="1" applyFont="1"/>
    <xf numFmtId="170" fontId="87" fillId="0" borderId="0" xfId="1" applyNumberFormat="1" applyFont="1"/>
    <xf numFmtId="165" fontId="87" fillId="0" borderId="0" xfId="0" applyNumberFormat="1" applyFont="1"/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177" fontId="7" fillId="0" borderId="0" xfId="0" applyNumberFormat="1" applyFont="1"/>
    <xf numFmtId="177" fontId="9" fillId="0" borderId="0" xfId="0" applyNumberFormat="1" applyFont="1"/>
    <xf numFmtId="177" fontId="9" fillId="0" borderId="7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69" fontId="4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165" fontId="66" fillId="4" borderId="7" xfId="0" applyNumberFormat="1" applyFont="1" applyFill="1" applyBorder="1" applyAlignment="1">
      <alignment horizontal="center" vertical="center"/>
    </xf>
    <xf numFmtId="10" fontId="3" fillId="4" borderId="0" xfId="2" applyNumberFormat="1" applyFont="1" applyFill="1" applyAlignment="1">
      <alignment horizontal="center" vertical="center"/>
    </xf>
    <xf numFmtId="9" fontId="88" fillId="4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7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/>
    </xf>
    <xf numFmtId="165" fontId="91" fillId="4" borderId="7" xfId="0" applyNumberFormat="1" applyFont="1" applyFill="1" applyBorder="1" applyAlignment="1">
      <alignment horizontal="center" vertical="center"/>
    </xf>
    <xf numFmtId="165" fontId="92" fillId="4" borderId="7" xfId="0" applyNumberFormat="1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65" fontId="91" fillId="4" borderId="0" xfId="0" applyNumberFormat="1" applyFont="1" applyFill="1" applyBorder="1" applyAlignment="1">
      <alignment horizontal="center" vertical="center"/>
    </xf>
    <xf numFmtId="165" fontId="92" fillId="4" borderId="0" xfId="0" applyNumberFormat="1" applyFont="1" applyFill="1" applyBorder="1" applyAlignment="1">
      <alignment horizontal="center" vertical="center"/>
    </xf>
    <xf numFmtId="165" fontId="93" fillId="4" borderId="7" xfId="0" applyNumberFormat="1" applyFont="1" applyFill="1" applyBorder="1" applyAlignment="1">
      <alignment horizontal="center" vertical="center"/>
    </xf>
    <xf numFmtId="181" fontId="3" fillId="0" borderId="0" xfId="2" applyNumberFormat="1" applyFont="1"/>
    <xf numFmtId="164" fontId="3" fillId="0" borderId="0" xfId="1" applyFont="1" applyFill="1" applyAlignment="1">
      <alignment horizontal="center"/>
    </xf>
    <xf numFmtId="0" fontId="3" fillId="4" borderId="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165" fontId="7" fillId="2" borderId="10" xfId="0" applyNumberFormat="1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 wrapText="1"/>
    </xf>
    <xf numFmtId="0" fontId="60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3" fillId="4" borderId="7" xfId="0" applyFont="1" applyFill="1" applyBorder="1" applyAlignment="1">
      <alignment horizontal="left" vertical="center"/>
    </xf>
    <xf numFmtId="2" fontId="94" fillId="4" borderId="7" xfId="0" applyNumberFormat="1" applyFont="1" applyFill="1" applyBorder="1" applyAlignment="1">
      <alignment horizontal="center" vertical="center"/>
    </xf>
    <xf numFmtId="2" fontId="95" fillId="4" borderId="7" xfId="0" applyNumberFormat="1" applyFont="1" applyFill="1" applyBorder="1" applyAlignment="1">
      <alignment horizontal="center" vertical="center"/>
    </xf>
    <xf numFmtId="0" fontId="96" fillId="4" borderId="0" xfId="0" applyFont="1" applyFill="1"/>
    <xf numFmtId="2" fontId="97" fillId="4" borderId="7" xfId="0" applyNumberFormat="1" applyFont="1" applyFill="1" applyBorder="1" applyAlignment="1">
      <alignment horizontal="center" vertical="center"/>
    </xf>
    <xf numFmtId="177" fontId="98" fillId="4" borderId="7" xfId="0" applyNumberFormat="1" applyFont="1" applyFill="1" applyBorder="1" applyAlignment="1">
      <alignment horizontal="center" vertical="center"/>
    </xf>
    <xf numFmtId="177" fontId="95" fillId="4" borderId="7" xfId="0" applyNumberFormat="1" applyFont="1" applyFill="1" applyBorder="1" applyAlignment="1">
      <alignment horizontal="center" vertical="center"/>
    </xf>
    <xf numFmtId="2" fontId="99" fillId="4" borderId="7" xfId="0" applyNumberFormat="1" applyFont="1" applyFill="1" applyBorder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/>
    </xf>
    <xf numFmtId="0" fontId="48" fillId="4" borderId="0" xfId="0" applyFont="1" applyFill="1" applyAlignment="1">
      <alignment horizontal="left" vertical="center"/>
    </xf>
    <xf numFmtId="0" fontId="48" fillId="4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4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/>
    </xf>
    <xf numFmtId="9" fontId="100" fillId="4" borderId="7" xfId="0" applyNumberFormat="1" applyFont="1" applyFill="1" applyBorder="1" applyAlignment="1">
      <alignment horizontal="center" vertical="center"/>
    </xf>
    <xf numFmtId="0" fontId="101" fillId="4" borderId="0" xfId="0" applyFont="1" applyFill="1" applyAlignment="1">
      <alignment horizontal="left"/>
    </xf>
    <xf numFmtId="0" fontId="3" fillId="4" borderId="7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48" fillId="4" borderId="28" xfId="0" applyFont="1" applyFill="1" applyBorder="1" applyAlignment="1">
      <alignment horizontal="left" vertical="center" wrapText="1"/>
    </xf>
    <xf numFmtId="0" fontId="48" fillId="4" borderId="35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177" fontId="3" fillId="4" borderId="28" xfId="0" applyNumberFormat="1" applyFont="1" applyFill="1" applyBorder="1" applyAlignment="1">
      <alignment horizontal="center" vertical="center" wrapText="1"/>
    </xf>
    <xf numFmtId="177" fontId="3" fillId="4" borderId="35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37" xfId="0" applyFont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73" fillId="0" borderId="4" xfId="0" applyFont="1" applyBorder="1" applyAlignment="1">
      <alignment horizontal="left" vertical="center" wrapText="1"/>
    </xf>
    <xf numFmtId="0" fontId="73" fillId="0" borderId="5" xfId="0" applyFont="1" applyBorder="1" applyAlignment="1">
      <alignment horizontal="left" vertical="center" wrapText="1"/>
    </xf>
    <xf numFmtId="0" fontId="7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62" fillId="0" borderId="17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 wrapText="1"/>
    </xf>
    <xf numFmtId="0" fontId="63" fillId="0" borderId="28" xfId="0" applyFont="1" applyBorder="1" applyAlignment="1">
      <alignment horizontal="center" vertical="top" wrapText="1"/>
    </xf>
    <xf numFmtId="0" fontId="63" fillId="0" borderId="40" xfId="0" applyFont="1" applyBorder="1" applyAlignment="1">
      <alignment horizontal="center" vertical="top" wrapText="1"/>
    </xf>
    <xf numFmtId="0" fontId="63" fillId="0" borderId="35" xfId="0" applyFont="1" applyBorder="1" applyAlignment="1">
      <alignment horizontal="center" vertical="top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57" fillId="21" borderId="16" xfId="0" applyFont="1" applyFill="1" applyBorder="1" applyAlignment="1">
      <alignment horizontal="left" vertical="center" wrapText="1"/>
    </xf>
    <xf numFmtId="0" fontId="57" fillId="21" borderId="13" xfId="0" applyFont="1" applyFill="1" applyBorder="1" applyAlignment="1">
      <alignment horizontal="left" vertical="center" wrapText="1"/>
    </xf>
    <xf numFmtId="0" fontId="57" fillId="21" borderId="14" xfId="0" applyFont="1" applyFill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89" fillId="0" borderId="16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left" vertical="center" wrapText="1"/>
    </xf>
    <xf numFmtId="0" fontId="89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72" fillId="0" borderId="7" xfId="0" applyFont="1" applyBorder="1" applyAlignment="1">
      <alignment horizontal="left" vertical="top" wrapText="1"/>
    </xf>
    <xf numFmtId="0" fontId="67" fillId="0" borderId="0" xfId="0" applyFont="1" applyAlignment="1">
      <alignment horizontal="center" textRotation="90" wrapText="1"/>
    </xf>
    <xf numFmtId="0" fontId="76" fillId="0" borderId="1" xfId="0" applyFont="1" applyBorder="1" applyAlignment="1">
      <alignment horizontal="left" vertical="top" wrapText="1"/>
    </xf>
    <xf numFmtId="0" fontId="76" fillId="0" borderId="2" xfId="0" applyFont="1" applyBorder="1" applyAlignment="1">
      <alignment horizontal="left" vertical="top" wrapText="1"/>
    </xf>
    <xf numFmtId="0" fontId="76" fillId="0" borderId="3" xfId="0" applyFont="1" applyBorder="1" applyAlignment="1">
      <alignment horizontal="left" vertical="top" wrapText="1"/>
    </xf>
    <xf numFmtId="0" fontId="76" fillId="0" borderId="4" xfId="0" applyFont="1" applyBorder="1" applyAlignment="1">
      <alignment horizontal="left" vertical="top" wrapText="1"/>
    </xf>
    <xf numFmtId="0" fontId="76" fillId="0" borderId="5" xfId="0" applyFont="1" applyBorder="1" applyAlignment="1">
      <alignment horizontal="left" vertical="top" wrapText="1"/>
    </xf>
    <xf numFmtId="0" fontId="76" fillId="0" borderId="6" xfId="0" applyFont="1" applyBorder="1" applyAlignment="1">
      <alignment horizontal="left" vertical="top" wrapText="1"/>
    </xf>
    <xf numFmtId="0" fontId="57" fillId="16" borderId="16" xfId="0" applyFont="1" applyFill="1" applyBorder="1" applyAlignment="1">
      <alignment vertical="center"/>
    </xf>
    <xf numFmtId="0" fontId="57" fillId="16" borderId="13" xfId="0" applyFont="1" applyFill="1" applyBorder="1" applyAlignment="1">
      <alignment vertical="center"/>
    </xf>
    <xf numFmtId="0" fontId="57" fillId="16" borderId="14" xfId="0" applyFont="1" applyFill="1" applyBorder="1" applyAlignment="1">
      <alignment vertical="center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165" fontId="11" fillId="2" borderId="26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FFCCFF"/>
      <color rgb="FFFF99FF"/>
      <color rgb="FF008000"/>
      <color rgb="FF993300"/>
      <color rgb="FFFF6600"/>
      <color rgb="FFFF3300"/>
      <color rgb="FFFF9900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</a:t>
            </a:r>
            <a:r>
              <a:rPr lang="es-ES" sz="1100" b="1" baseline="0">
                <a:solidFill>
                  <a:srgbClr val="993300"/>
                </a:solidFill>
              </a:rPr>
              <a:t> "Los 3 tiempos biográficos (3tB</a:t>
            </a:r>
            <a:r>
              <a:rPr lang="es-ES" sz="1100" b="1" baseline="0">
                <a:solidFill>
                  <a:sysClr val="windowText" lastClr="000000"/>
                </a:solidFill>
              </a:rPr>
              <a:t>)": </a:t>
            </a:r>
            <a:r>
              <a:rPr lang="es-ES" sz="1100" b="1">
                <a:solidFill>
                  <a:sysClr val="windowText" lastClr="000000"/>
                </a:solidFill>
              </a:rPr>
              <a:t>Prolongación del tiempo medio de Supervivencia Libre de Evento (PtSLEv).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606714785651792"/>
          <c:y val="0.23534156683635096"/>
          <c:w val="0.76337729658792641"/>
          <c:h val="0.53895402662200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'NNT y PtSLEv'!$Q$6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0-4E47-B2CE-A2343354F22B}"/>
              </c:ext>
            </c:extLst>
          </c:dPt>
          <c:dLbls>
            <c:dLbl>
              <c:idx val="0"/>
              <c:layout>
                <c:manualLayout>
                  <c:x val="-0.34444444444444444"/>
                  <c:y val="9.1703206543421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'NNT y PtSLEv'!$R$5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'NNT y PtSLEv'!$R$6</c:f>
              <c:numCache>
                <c:formatCode>0.000</c:formatCode>
                <c:ptCount val="1"/>
                <c:pt idx="0">
                  <c:v>9.2513277368511219E-3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0-4E47-B2CE-A2343354F22B}"/>
            </c:ext>
          </c:extLst>
        </c:ser>
        <c:ser>
          <c:idx val="1"/>
          <c:order val="1"/>
          <c:tx>
            <c:strRef>
              <c:f>'NNT y PtSLEv'!$Q$7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888888888888886"/>
                  <c:y val="-4.7288265151724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'NNT y PtSLEv'!$R$5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'NNT y PtSLEv'!$R$7</c:f>
              <c:numCache>
                <c:formatCode>0.000</c:formatCode>
                <c:ptCount val="1"/>
                <c:pt idx="0">
                  <c:v>8.7918480975426386E-3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0-4E47-B2CE-A2343354F22B}"/>
            </c:ext>
          </c:extLst>
        </c:ser>
        <c:ser>
          <c:idx val="2"/>
          <c:order val="2"/>
          <c:tx>
            <c:strRef>
              <c:f>'NNT y PtSLEv'!$Q$8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333322397200351"/>
                  <c:y val="-6.877740490756527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6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680446194225715E-2"/>
                      <c:h val="5.95384873664391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DC0-4E47-B2CE-A2343354F2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6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'NNT y PtSLEv'!$R$5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'NNT y PtSLEv'!$R$8</c:f>
              <c:numCache>
                <c:formatCode>0.00</c:formatCode>
                <c:ptCount val="1"/>
                <c:pt idx="0">
                  <c:v>1.9819568241656063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C0-4E47-B2CE-A2343354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65840"/>
        <c:axId val="1511974160"/>
      </c:barChart>
      <c:catAx>
        <c:axId val="15119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74160"/>
        <c:crosses val="autoZero"/>
        <c:auto val="1"/>
        <c:lblAlgn val="ctr"/>
        <c:lblOffset val="100"/>
        <c:noMultiLvlLbl val="0"/>
      </c:catAx>
      <c:valAx>
        <c:axId val="151197416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aseline="0">
                    <a:solidFill>
                      <a:sysClr val="windowText" lastClr="000000"/>
                    </a:solidFill>
                  </a:rPr>
                  <a:t> de tiempode seguimieimiento analizado</a:t>
                </a:r>
                <a:endParaRPr lang="es-E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2735540600895901E-2"/>
              <c:y val="0.115065437896120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19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999999999999997E-2"/>
          <c:y val="0.88503629675041373"/>
          <c:w val="0.9"/>
          <c:h val="8.808732748112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446690</xdr:colOff>
      <xdr:row>1</xdr:row>
      <xdr:rowOff>327</xdr:rowOff>
    </xdr:from>
    <xdr:to>
      <xdr:col>28</xdr:col>
      <xdr:colOff>152400</xdr:colOff>
      <xdr:row>65</xdr:row>
      <xdr:rowOff>133349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20</xdr:row>
      <xdr:rowOff>106135</xdr:rowOff>
    </xdr:from>
    <xdr:to>
      <xdr:col>11</xdr:col>
      <xdr:colOff>19050</xdr:colOff>
      <xdr:row>20</xdr:row>
      <xdr:rowOff>111584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4486275" y="4401910"/>
          <a:ext cx="4953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19050</xdr:colOff>
      <xdr:row>19</xdr:row>
      <xdr:rowOff>96615</xdr:rowOff>
    </xdr:from>
    <xdr:to>
      <xdr:col>10</xdr:col>
      <xdr:colOff>9525</xdr:colOff>
      <xdr:row>19</xdr:row>
      <xdr:rowOff>104775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4486275" y="4182840"/>
          <a:ext cx="238125" cy="8160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18</xdr:row>
      <xdr:rowOff>114300</xdr:rowOff>
    </xdr:from>
    <xdr:to>
      <xdr:col>7</xdr:col>
      <xdr:colOff>28575</xdr:colOff>
      <xdr:row>18</xdr:row>
      <xdr:rowOff>119748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3733800" y="4010025"/>
          <a:ext cx="266700" cy="544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20</xdr:row>
      <xdr:rowOff>110223</xdr:rowOff>
    </xdr:from>
    <xdr:to>
      <xdr:col>8</xdr:col>
      <xdr:colOff>0</xdr:colOff>
      <xdr:row>20</xdr:row>
      <xdr:rowOff>114300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3724275" y="4405998"/>
          <a:ext cx="495300" cy="407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47625</xdr:colOff>
      <xdr:row>18</xdr:row>
      <xdr:rowOff>110223</xdr:rowOff>
    </xdr:from>
    <xdr:to>
      <xdr:col>10</xdr:col>
      <xdr:colOff>9525</xdr:colOff>
      <xdr:row>18</xdr:row>
      <xdr:rowOff>114300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4514850" y="4005948"/>
          <a:ext cx="209550" cy="407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28575</xdr:colOff>
      <xdr:row>19</xdr:row>
      <xdr:rowOff>114302</xdr:rowOff>
    </xdr:from>
    <xdr:to>
      <xdr:col>8</xdr:col>
      <xdr:colOff>34018</xdr:colOff>
      <xdr:row>19</xdr:row>
      <xdr:rowOff>119747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3752850" y="4200527"/>
          <a:ext cx="500743" cy="5445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14</xdr:col>
      <xdr:colOff>0</xdr:colOff>
      <xdr:row>19</xdr:row>
      <xdr:rowOff>0</xdr:rowOff>
    </xdr:from>
    <xdr:to>
      <xdr:col>23</xdr:col>
      <xdr:colOff>582706</xdr:colOff>
      <xdr:row>33</xdr:row>
      <xdr:rowOff>152915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FD2FDD3-C6A7-4795-84F4-E6B2EAC38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824" y="4392706"/>
          <a:ext cx="4437529" cy="2790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11206</xdr:colOff>
      <xdr:row>991</xdr:row>
      <xdr:rowOff>157655</xdr:rowOff>
    </xdr:from>
    <xdr:to>
      <xdr:col>38</xdr:col>
      <xdr:colOff>243052</xdr:colOff>
      <xdr:row>1000</xdr:row>
      <xdr:rowOff>190501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9615034" y="188943155"/>
          <a:ext cx="1979190" cy="1747346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243051</xdr:colOff>
      <xdr:row>1000</xdr:row>
      <xdr:rowOff>45983</xdr:rowOff>
    </xdr:from>
    <xdr:to>
      <xdr:col>39</xdr:col>
      <xdr:colOff>0</xdr:colOff>
      <xdr:row>1000</xdr:row>
      <xdr:rowOff>190500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3576017" y="18905483"/>
          <a:ext cx="6569" cy="144517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12106</xdr:colOff>
      <xdr:row>991</xdr:row>
      <xdr:rowOff>183931</xdr:rowOff>
    </xdr:from>
    <xdr:to>
      <xdr:col>39</xdr:col>
      <xdr:colOff>13138</xdr:colOff>
      <xdr:row>1001</xdr:row>
      <xdr:rowOff>8281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11612899" y="188969431"/>
          <a:ext cx="1032" cy="1735919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617483</xdr:colOff>
      <xdr:row>1000</xdr:row>
      <xdr:rowOff>105104</xdr:rowOff>
    </xdr:from>
    <xdr:to>
      <xdr:col>39</xdr:col>
      <xdr:colOff>19707</xdr:colOff>
      <xdr:row>1000</xdr:row>
      <xdr:rowOff>170795</xdr:rowOff>
    </xdr:to>
    <xdr:cxnSp macro="">
      <xdr:nvCxnSpPr>
        <xdr:cNvPr id="41" name="Conector rec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>
          <a:endCxn id="23" idx="0"/>
        </xdr:cNvCxnSpPr>
      </xdr:nvCxnSpPr>
      <xdr:spPr>
        <a:xfrm flipV="1">
          <a:off x="9554418" y="190605104"/>
          <a:ext cx="2019528" cy="6569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33618</xdr:colOff>
      <xdr:row>991</xdr:row>
      <xdr:rowOff>171450</xdr:rowOff>
    </xdr:from>
    <xdr:to>
      <xdr:col>11</xdr:col>
      <xdr:colOff>28575</xdr:colOff>
      <xdr:row>1001</xdr:row>
      <xdr:rowOff>1</xdr:rowOff>
    </xdr:to>
    <xdr:cxnSp macro="">
      <xdr:nvCxnSpPr>
        <xdr:cNvPr id="29" name="Conector rect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V="1">
          <a:off x="1757643" y="188956950"/>
          <a:ext cx="1976157" cy="1743076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32845</xdr:colOff>
      <xdr:row>992</xdr:row>
      <xdr:rowOff>26276</xdr:rowOff>
    </xdr:from>
    <xdr:to>
      <xdr:col>11</xdr:col>
      <xdr:colOff>37908</xdr:colOff>
      <xdr:row>1000</xdr:row>
      <xdr:rowOff>183173</xdr:rowOff>
    </xdr:to>
    <xdr:cxnSp macro="">
      <xdr:nvCxnSpPr>
        <xdr:cNvPr id="30" name="Conector rec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3757448" y="189002276"/>
          <a:ext cx="5063" cy="1680897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91964</xdr:colOff>
      <xdr:row>992</xdr:row>
      <xdr:rowOff>23977</xdr:rowOff>
    </xdr:from>
    <xdr:to>
      <xdr:col>11</xdr:col>
      <xdr:colOff>6568</xdr:colOff>
      <xdr:row>1000</xdr:row>
      <xdr:rowOff>190500</xdr:rowOff>
    </xdr:to>
    <xdr:sp macro="" textlink="">
      <xdr:nvSpPr>
        <xdr:cNvPr id="31" name="Triángulo isósceles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815989" y="188999977"/>
          <a:ext cx="1895804" cy="1690523"/>
        </a:xfrm>
        <a:prstGeom prst="triangle">
          <a:avLst>
            <a:gd name="adj" fmla="val 99295"/>
          </a:avLst>
        </a:prstGeom>
        <a:solidFill>
          <a:srgbClr val="FF0066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753718</xdr:colOff>
      <xdr:row>991</xdr:row>
      <xdr:rowOff>180562</xdr:rowOff>
    </xdr:from>
    <xdr:to>
      <xdr:col>11</xdr:col>
      <xdr:colOff>198782</xdr:colOff>
      <xdr:row>991</xdr:row>
      <xdr:rowOff>180562</xdr:rowOff>
    </xdr:to>
    <xdr:cxnSp macro="">
      <xdr:nvCxnSpPr>
        <xdr:cNvPr id="32" name="Conector rect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658593" y="188966062"/>
          <a:ext cx="2245414" cy="0"/>
        </a:xfrm>
        <a:prstGeom prst="lin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244078</xdr:colOff>
      <xdr:row>1000</xdr:row>
      <xdr:rowOff>71437</xdr:rowOff>
    </xdr:from>
    <xdr:to>
      <xdr:col>25</xdr:col>
      <xdr:colOff>0</xdr:colOff>
      <xdr:row>1000</xdr:row>
      <xdr:rowOff>190500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15603141" y="18954750"/>
          <a:ext cx="5953" cy="119063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45983</xdr:colOff>
      <xdr:row>1000</xdr:row>
      <xdr:rowOff>89296</xdr:rowOff>
    </xdr:from>
    <xdr:to>
      <xdr:col>25</xdr:col>
      <xdr:colOff>17859</xdr:colOff>
      <xdr:row>1001</xdr:row>
      <xdr:rowOff>1</xdr:rowOff>
    </xdr:to>
    <xdr:cxnSp macro="">
      <xdr:nvCxnSpPr>
        <xdr:cNvPr id="34" name="Conector rect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V="1">
          <a:off x="9654327" y="18972609"/>
          <a:ext cx="5972626" cy="11311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1000</xdr:row>
      <xdr:rowOff>114158</xdr:rowOff>
    </xdr:from>
    <xdr:to>
      <xdr:col>24</xdr:col>
      <xdr:colOff>228966</xdr:colOff>
      <xdr:row>1000</xdr:row>
      <xdr:rowOff>190499</xdr:rowOff>
    </xdr:to>
    <xdr:sp macro="" textlink="">
      <xdr:nvSpPr>
        <xdr:cNvPr id="35" name="Triángulo isósceles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0109322" y="18997471"/>
          <a:ext cx="5478707" cy="76341"/>
        </a:xfrm>
        <a:prstGeom prst="triangle">
          <a:avLst>
            <a:gd name="adj" fmla="val 100000"/>
          </a:avLst>
        </a:prstGeom>
        <a:solidFill>
          <a:srgbClr val="FF33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16</xdr:col>
      <xdr:colOff>588170</xdr:colOff>
      <xdr:row>1000</xdr:row>
      <xdr:rowOff>74543</xdr:rowOff>
    </xdr:from>
    <xdr:to>
      <xdr:col>25</xdr:col>
      <xdr:colOff>173935</xdr:colOff>
      <xdr:row>1000</xdr:row>
      <xdr:rowOff>107153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V="1">
          <a:off x="5541170" y="190574543"/>
          <a:ext cx="2203069" cy="3261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588170</xdr:colOff>
      <xdr:row>1000</xdr:row>
      <xdr:rowOff>101199</xdr:rowOff>
    </xdr:from>
    <xdr:to>
      <xdr:col>31</xdr:col>
      <xdr:colOff>29767</xdr:colOff>
      <xdr:row>1000</xdr:row>
      <xdr:rowOff>107152</xdr:rowOff>
    </xdr:to>
    <xdr:cxnSp macro="">
      <xdr:nvCxnSpPr>
        <xdr:cNvPr id="45" name="Conector rec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9516822" y="18977264"/>
          <a:ext cx="71075" cy="5953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32844</xdr:colOff>
      <xdr:row>1000</xdr:row>
      <xdr:rowOff>105104</xdr:rowOff>
    </xdr:from>
    <xdr:to>
      <xdr:col>39</xdr:col>
      <xdr:colOff>19707</xdr:colOff>
      <xdr:row>1000</xdr:row>
      <xdr:rowOff>190500</xdr:rowOff>
    </xdr:to>
    <xdr:sp macro="" textlink="">
      <xdr:nvSpPr>
        <xdr:cNvPr id="23" name="Triángulo isósceles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9636672" y="190605104"/>
          <a:ext cx="1983828" cy="85396"/>
        </a:xfrm>
        <a:prstGeom prst="triangle">
          <a:avLst>
            <a:gd name="adj" fmla="val 10000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30</xdr:col>
      <xdr:colOff>483577</xdr:colOff>
      <xdr:row>991</xdr:row>
      <xdr:rowOff>159423</xdr:rowOff>
    </xdr:from>
    <xdr:to>
      <xdr:col>39</xdr:col>
      <xdr:colOff>119142</xdr:colOff>
      <xdr:row>991</xdr:row>
      <xdr:rowOff>159423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9456784" y="188944923"/>
          <a:ext cx="2263151" cy="0"/>
        </a:xfrm>
        <a:prstGeom prst="lin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556846</xdr:colOff>
      <xdr:row>1000</xdr:row>
      <xdr:rowOff>80596</xdr:rowOff>
    </xdr:from>
    <xdr:to>
      <xdr:col>39</xdr:col>
      <xdr:colOff>142611</xdr:colOff>
      <xdr:row>1000</xdr:row>
      <xdr:rowOff>113206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9517673" y="190580596"/>
          <a:ext cx="2208803" cy="3261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3"/>
  <sheetViews>
    <sheetView tabSelected="1" zoomScale="85" zoomScaleNormal="85" workbookViewId="0"/>
  </sheetViews>
  <sheetFormatPr baseColWidth="10" defaultRowHeight="13" x14ac:dyDescent="0.3"/>
  <cols>
    <col min="1" max="1" width="32.1796875" style="1" customWidth="1"/>
    <col min="2" max="2" width="22" style="1" customWidth="1"/>
    <col min="3" max="3" width="21.26953125" style="1" customWidth="1"/>
    <col min="4" max="4" width="17.1796875" style="1" customWidth="1"/>
    <col min="5" max="5" width="24.453125" style="1" customWidth="1"/>
    <col min="6" max="6" width="19.54296875" style="1" customWidth="1"/>
    <col min="7" max="7" width="12.81640625" style="1" customWidth="1"/>
    <col min="8" max="8" width="6.81640625" style="1" customWidth="1"/>
    <col min="9" max="9" width="10.453125" style="1" hidden="1" customWidth="1"/>
    <col min="10" max="10" width="7" style="1" hidden="1" customWidth="1"/>
    <col min="11" max="11" width="14.453125" style="1" hidden="1" customWidth="1"/>
    <col min="12" max="12" width="13.453125" style="1" hidden="1" customWidth="1"/>
    <col min="13" max="13" width="2.26953125" style="1" hidden="1" customWidth="1"/>
    <col min="14" max="14" width="14.26953125" style="6" bestFit="1" customWidth="1"/>
    <col min="15" max="15" width="14.26953125" style="6" customWidth="1"/>
    <col min="16" max="16" width="4.1796875" style="1" customWidth="1"/>
    <col min="17" max="17" width="15.81640625" style="1" customWidth="1"/>
    <col min="18" max="18" width="16" style="1" customWidth="1"/>
    <col min="19" max="19" width="15" style="1" customWidth="1"/>
    <col min="20" max="20" width="13.54296875" style="6" customWidth="1"/>
    <col min="21" max="21" width="11.453125" style="6"/>
    <col min="22" max="256" width="11.453125" style="1"/>
    <col min="257" max="257" width="20.26953125" style="1" customWidth="1"/>
    <col min="258" max="258" width="21.7265625" style="1" customWidth="1"/>
    <col min="259" max="259" width="22" style="1" customWidth="1"/>
    <col min="260" max="260" width="17.1796875" style="1" customWidth="1"/>
    <col min="261" max="261" width="21.453125" style="1" customWidth="1"/>
    <col min="262" max="262" width="19.54296875" style="1" customWidth="1"/>
    <col min="263" max="263" width="14.1796875" style="1" bestFit="1" customWidth="1"/>
    <col min="264" max="264" width="8.453125" style="1" customWidth="1"/>
    <col min="265" max="265" width="14.453125" style="1" bestFit="1" customWidth="1"/>
    <col min="266" max="266" width="4.453125" style="1" customWidth="1"/>
    <col min="267" max="267" width="14.453125" style="1" bestFit="1" customWidth="1"/>
    <col min="268" max="268" width="13.453125" style="1" customWidth="1"/>
    <col min="269" max="269" width="14.7265625" style="1" bestFit="1" customWidth="1"/>
    <col min="270" max="270" width="14.26953125" style="1" bestFit="1" customWidth="1"/>
    <col min="271" max="271" width="14.26953125" style="1" customWidth="1"/>
    <col min="272" max="272" width="14" style="1" bestFit="1" customWidth="1"/>
    <col min="273" max="273" width="11.54296875" style="1" bestFit="1" customWidth="1"/>
    <col min="274" max="274" width="13.81640625" style="1" bestFit="1" customWidth="1"/>
    <col min="275" max="512" width="11.453125" style="1"/>
    <col min="513" max="513" width="20.26953125" style="1" customWidth="1"/>
    <col min="514" max="514" width="21.7265625" style="1" customWidth="1"/>
    <col min="515" max="515" width="22" style="1" customWidth="1"/>
    <col min="516" max="516" width="17.1796875" style="1" customWidth="1"/>
    <col min="517" max="517" width="21.453125" style="1" customWidth="1"/>
    <col min="518" max="518" width="19.54296875" style="1" customWidth="1"/>
    <col min="519" max="519" width="14.1796875" style="1" bestFit="1" customWidth="1"/>
    <col min="520" max="520" width="8.453125" style="1" customWidth="1"/>
    <col min="521" max="521" width="14.453125" style="1" bestFit="1" customWidth="1"/>
    <col min="522" max="522" width="4.453125" style="1" customWidth="1"/>
    <col min="523" max="523" width="14.453125" style="1" bestFit="1" customWidth="1"/>
    <col min="524" max="524" width="13.453125" style="1" customWidth="1"/>
    <col min="525" max="525" width="14.7265625" style="1" bestFit="1" customWidth="1"/>
    <col min="526" max="526" width="14.26953125" style="1" bestFit="1" customWidth="1"/>
    <col min="527" max="527" width="14.26953125" style="1" customWidth="1"/>
    <col min="528" max="528" width="14" style="1" bestFit="1" customWidth="1"/>
    <col min="529" max="529" width="11.54296875" style="1" bestFit="1" customWidth="1"/>
    <col min="530" max="530" width="13.81640625" style="1" bestFit="1" customWidth="1"/>
    <col min="531" max="768" width="11.453125" style="1"/>
    <col min="769" max="769" width="20.26953125" style="1" customWidth="1"/>
    <col min="770" max="770" width="21.7265625" style="1" customWidth="1"/>
    <col min="771" max="771" width="22" style="1" customWidth="1"/>
    <col min="772" max="772" width="17.1796875" style="1" customWidth="1"/>
    <col min="773" max="773" width="21.453125" style="1" customWidth="1"/>
    <col min="774" max="774" width="19.54296875" style="1" customWidth="1"/>
    <col min="775" max="775" width="14.1796875" style="1" bestFit="1" customWidth="1"/>
    <col min="776" max="776" width="8.453125" style="1" customWidth="1"/>
    <col min="777" max="777" width="14.453125" style="1" bestFit="1" customWidth="1"/>
    <col min="778" max="778" width="4.453125" style="1" customWidth="1"/>
    <col min="779" max="779" width="14.453125" style="1" bestFit="1" customWidth="1"/>
    <col min="780" max="780" width="13.453125" style="1" customWidth="1"/>
    <col min="781" max="781" width="14.7265625" style="1" bestFit="1" customWidth="1"/>
    <col min="782" max="782" width="14.26953125" style="1" bestFit="1" customWidth="1"/>
    <col min="783" max="783" width="14.26953125" style="1" customWidth="1"/>
    <col min="784" max="784" width="14" style="1" bestFit="1" customWidth="1"/>
    <col min="785" max="785" width="11.54296875" style="1" bestFit="1" customWidth="1"/>
    <col min="786" max="786" width="13.81640625" style="1" bestFit="1" customWidth="1"/>
    <col min="787" max="1024" width="11.453125" style="1"/>
    <col min="1025" max="1025" width="20.26953125" style="1" customWidth="1"/>
    <col min="1026" max="1026" width="21.7265625" style="1" customWidth="1"/>
    <col min="1027" max="1027" width="22" style="1" customWidth="1"/>
    <col min="1028" max="1028" width="17.1796875" style="1" customWidth="1"/>
    <col min="1029" max="1029" width="21.453125" style="1" customWidth="1"/>
    <col min="1030" max="1030" width="19.54296875" style="1" customWidth="1"/>
    <col min="1031" max="1031" width="14.1796875" style="1" bestFit="1" customWidth="1"/>
    <col min="1032" max="1032" width="8.453125" style="1" customWidth="1"/>
    <col min="1033" max="1033" width="14.453125" style="1" bestFit="1" customWidth="1"/>
    <col min="1034" max="1034" width="4.453125" style="1" customWidth="1"/>
    <col min="1035" max="1035" width="14.453125" style="1" bestFit="1" customWidth="1"/>
    <col min="1036" max="1036" width="13.453125" style="1" customWidth="1"/>
    <col min="1037" max="1037" width="14.7265625" style="1" bestFit="1" customWidth="1"/>
    <col min="1038" max="1038" width="14.26953125" style="1" bestFit="1" customWidth="1"/>
    <col min="1039" max="1039" width="14.26953125" style="1" customWidth="1"/>
    <col min="1040" max="1040" width="14" style="1" bestFit="1" customWidth="1"/>
    <col min="1041" max="1041" width="11.54296875" style="1" bestFit="1" customWidth="1"/>
    <col min="1042" max="1042" width="13.81640625" style="1" bestFit="1" customWidth="1"/>
    <col min="1043" max="1280" width="11.453125" style="1"/>
    <col min="1281" max="1281" width="20.26953125" style="1" customWidth="1"/>
    <col min="1282" max="1282" width="21.7265625" style="1" customWidth="1"/>
    <col min="1283" max="1283" width="22" style="1" customWidth="1"/>
    <col min="1284" max="1284" width="17.1796875" style="1" customWidth="1"/>
    <col min="1285" max="1285" width="21.453125" style="1" customWidth="1"/>
    <col min="1286" max="1286" width="19.54296875" style="1" customWidth="1"/>
    <col min="1287" max="1287" width="14.1796875" style="1" bestFit="1" customWidth="1"/>
    <col min="1288" max="1288" width="8.453125" style="1" customWidth="1"/>
    <col min="1289" max="1289" width="14.453125" style="1" bestFit="1" customWidth="1"/>
    <col min="1290" max="1290" width="4.453125" style="1" customWidth="1"/>
    <col min="1291" max="1291" width="14.453125" style="1" bestFit="1" customWidth="1"/>
    <col min="1292" max="1292" width="13.453125" style="1" customWidth="1"/>
    <col min="1293" max="1293" width="14.7265625" style="1" bestFit="1" customWidth="1"/>
    <col min="1294" max="1294" width="14.26953125" style="1" bestFit="1" customWidth="1"/>
    <col min="1295" max="1295" width="14.26953125" style="1" customWidth="1"/>
    <col min="1296" max="1296" width="14" style="1" bestFit="1" customWidth="1"/>
    <col min="1297" max="1297" width="11.54296875" style="1" bestFit="1" customWidth="1"/>
    <col min="1298" max="1298" width="13.81640625" style="1" bestFit="1" customWidth="1"/>
    <col min="1299" max="1536" width="11.453125" style="1"/>
    <col min="1537" max="1537" width="20.26953125" style="1" customWidth="1"/>
    <col min="1538" max="1538" width="21.7265625" style="1" customWidth="1"/>
    <col min="1539" max="1539" width="22" style="1" customWidth="1"/>
    <col min="1540" max="1540" width="17.1796875" style="1" customWidth="1"/>
    <col min="1541" max="1541" width="21.453125" style="1" customWidth="1"/>
    <col min="1542" max="1542" width="19.54296875" style="1" customWidth="1"/>
    <col min="1543" max="1543" width="14.1796875" style="1" bestFit="1" customWidth="1"/>
    <col min="1544" max="1544" width="8.453125" style="1" customWidth="1"/>
    <col min="1545" max="1545" width="14.453125" style="1" bestFit="1" customWidth="1"/>
    <col min="1546" max="1546" width="4.453125" style="1" customWidth="1"/>
    <col min="1547" max="1547" width="14.453125" style="1" bestFit="1" customWidth="1"/>
    <col min="1548" max="1548" width="13.453125" style="1" customWidth="1"/>
    <col min="1549" max="1549" width="14.7265625" style="1" bestFit="1" customWidth="1"/>
    <col min="1550" max="1550" width="14.26953125" style="1" bestFit="1" customWidth="1"/>
    <col min="1551" max="1551" width="14.26953125" style="1" customWidth="1"/>
    <col min="1552" max="1552" width="14" style="1" bestFit="1" customWidth="1"/>
    <col min="1553" max="1553" width="11.54296875" style="1" bestFit="1" customWidth="1"/>
    <col min="1554" max="1554" width="13.81640625" style="1" bestFit="1" customWidth="1"/>
    <col min="1555" max="1792" width="11.453125" style="1"/>
    <col min="1793" max="1793" width="20.26953125" style="1" customWidth="1"/>
    <col min="1794" max="1794" width="21.7265625" style="1" customWidth="1"/>
    <col min="1795" max="1795" width="22" style="1" customWidth="1"/>
    <col min="1796" max="1796" width="17.1796875" style="1" customWidth="1"/>
    <col min="1797" max="1797" width="21.453125" style="1" customWidth="1"/>
    <col min="1798" max="1798" width="19.54296875" style="1" customWidth="1"/>
    <col min="1799" max="1799" width="14.1796875" style="1" bestFit="1" customWidth="1"/>
    <col min="1800" max="1800" width="8.453125" style="1" customWidth="1"/>
    <col min="1801" max="1801" width="14.453125" style="1" bestFit="1" customWidth="1"/>
    <col min="1802" max="1802" width="4.453125" style="1" customWidth="1"/>
    <col min="1803" max="1803" width="14.453125" style="1" bestFit="1" customWidth="1"/>
    <col min="1804" max="1804" width="13.453125" style="1" customWidth="1"/>
    <col min="1805" max="1805" width="14.7265625" style="1" bestFit="1" customWidth="1"/>
    <col min="1806" max="1806" width="14.26953125" style="1" bestFit="1" customWidth="1"/>
    <col min="1807" max="1807" width="14.26953125" style="1" customWidth="1"/>
    <col min="1808" max="1808" width="14" style="1" bestFit="1" customWidth="1"/>
    <col min="1809" max="1809" width="11.54296875" style="1" bestFit="1" customWidth="1"/>
    <col min="1810" max="1810" width="13.81640625" style="1" bestFit="1" customWidth="1"/>
    <col min="1811" max="2048" width="11.453125" style="1"/>
    <col min="2049" max="2049" width="20.26953125" style="1" customWidth="1"/>
    <col min="2050" max="2050" width="21.7265625" style="1" customWidth="1"/>
    <col min="2051" max="2051" width="22" style="1" customWidth="1"/>
    <col min="2052" max="2052" width="17.1796875" style="1" customWidth="1"/>
    <col min="2053" max="2053" width="21.453125" style="1" customWidth="1"/>
    <col min="2054" max="2054" width="19.54296875" style="1" customWidth="1"/>
    <col min="2055" max="2055" width="14.1796875" style="1" bestFit="1" customWidth="1"/>
    <col min="2056" max="2056" width="8.453125" style="1" customWidth="1"/>
    <col min="2057" max="2057" width="14.453125" style="1" bestFit="1" customWidth="1"/>
    <col min="2058" max="2058" width="4.453125" style="1" customWidth="1"/>
    <col min="2059" max="2059" width="14.453125" style="1" bestFit="1" customWidth="1"/>
    <col min="2060" max="2060" width="13.453125" style="1" customWidth="1"/>
    <col min="2061" max="2061" width="14.7265625" style="1" bestFit="1" customWidth="1"/>
    <col min="2062" max="2062" width="14.26953125" style="1" bestFit="1" customWidth="1"/>
    <col min="2063" max="2063" width="14.26953125" style="1" customWidth="1"/>
    <col min="2064" max="2064" width="14" style="1" bestFit="1" customWidth="1"/>
    <col min="2065" max="2065" width="11.54296875" style="1" bestFit="1" customWidth="1"/>
    <col min="2066" max="2066" width="13.81640625" style="1" bestFit="1" customWidth="1"/>
    <col min="2067" max="2304" width="11.453125" style="1"/>
    <col min="2305" max="2305" width="20.26953125" style="1" customWidth="1"/>
    <col min="2306" max="2306" width="21.7265625" style="1" customWidth="1"/>
    <col min="2307" max="2307" width="22" style="1" customWidth="1"/>
    <col min="2308" max="2308" width="17.1796875" style="1" customWidth="1"/>
    <col min="2309" max="2309" width="21.453125" style="1" customWidth="1"/>
    <col min="2310" max="2310" width="19.54296875" style="1" customWidth="1"/>
    <col min="2311" max="2311" width="14.1796875" style="1" bestFit="1" customWidth="1"/>
    <col min="2312" max="2312" width="8.453125" style="1" customWidth="1"/>
    <col min="2313" max="2313" width="14.453125" style="1" bestFit="1" customWidth="1"/>
    <col min="2314" max="2314" width="4.453125" style="1" customWidth="1"/>
    <col min="2315" max="2315" width="14.453125" style="1" bestFit="1" customWidth="1"/>
    <col min="2316" max="2316" width="13.453125" style="1" customWidth="1"/>
    <col min="2317" max="2317" width="14.7265625" style="1" bestFit="1" customWidth="1"/>
    <col min="2318" max="2318" width="14.26953125" style="1" bestFit="1" customWidth="1"/>
    <col min="2319" max="2319" width="14.26953125" style="1" customWidth="1"/>
    <col min="2320" max="2320" width="14" style="1" bestFit="1" customWidth="1"/>
    <col min="2321" max="2321" width="11.54296875" style="1" bestFit="1" customWidth="1"/>
    <col min="2322" max="2322" width="13.81640625" style="1" bestFit="1" customWidth="1"/>
    <col min="2323" max="2560" width="11.453125" style="1"/>
    <col min="2561" max="2561" width="20.26953125" style="1" customWidth="1"/>
    <col min="2562" max="2562" width="21.7265625" style="1" customWidth="1"/>
    <col min="2563" max="2563" width="22" style="1" customWidth="1"/>
    <col min="2564" max="2564" width="17.1796875" style="1" customWidth="1"/>
    <col min="2565" max="2565" width="21.453125" style="1" customWidth="1"/>
    <col min="2566" max="2566" width="19.54296875" style="1" customWidth="1"/>
    <col min="2567" max="2567" width="14.1796875" style="1" bestFit="1" customWidth="1"/>
    <col min="2568" max="2568" width="8.453125" style="1" customWidth="1"/>
    <col min="2569" max="2569" width="14.453125" style="1" bestFit="1" customWidth="1"/>
    <col min="2570" max="2570" width="4.453125" style="1" customWidth="1"/>
    <col min="2571" max="2571" width="14.453125" style="1" bestFit="1" customWidth="1"/>
    <col min="2572" max="2572" width="13.453125" style="1" customWidth="1"/>
    <col min="2573" max="2573" width="14.7265625" style="1" bestFit="1" customWidth="1"/>
    <col min="2574" max="2574" width="14.26953125" style="1" bestFit="1" customWidth="1"/>
    <col min="2575" max="2575" width="14.26953125" style="1" customWidth="1"/>
    <col min="2576" max="2576" width="14" style="1" bestFit="1" customWidth="1"/>
    <col min="2577" max="2577" width="11.54296875" style="1" bestFit="1" customWidth="1"/>
    <col min="2578" max="2578" width="13.81640625" style="1" bestFit="1" customWidth="1"/>
    <col min="2579" max="2816" width="11.453125" style="1"/>
    <col min="2817" max="2817" width="20.26953125" style="1" customWidth="1"/>
    <col min="2818" max="2818" width="21.7265625" style="1" customWidth="1"/>
    <col min="2819" max="2819" width="22" style="1" customWidth="1"/>
    <col min="2820" max="2820" width="17.1796875" style="1" customWidth="1"/>
    <col min="2821" max="2821" width="21.453125" style="1" customWidth="1"/>
    <col min="2822" max="2822" width="19.54296875" style="1" customWidth="1"/>
    <col min="2823" max="2823" width="14.1796875" style="1" bestFit="1" customWidth="1"/>
    <col min="2824" max="2824" width="8.453125" style="1" customWidth="1"/>
    <col min="2825" max="2825" width="14.453125" style="1" bestFit="1" customWidth="1"/>
    <col min="2826" max="2826" width="4.453125" style="1" customWidth="1"/>
    <col min="2827" max="2827" width="14.453125" style="1" bestFit="1" customWidth="1"/>
    <col min="2828" max="2828" width="13.453125" style="1" customWidth="1"/>
    <col min="2829" max="2829" width="14.7265625" style="1" bestFit="1" customWidth="1"/>
    <col min="2830" max="2830" width="14.26953125" style="1" bestFit="1" customWidth="1"/>
    <col min="2831" max="2831" width="14.26953125" style="1" customWidth="1"/>
    <col min="2832" max="2832" width="14" style="1" bestFit="1" customWidth="1"/>
    <col min="2833" max="2833" width="11.54296875" style="1" bestFit="1" customWidth="1"/>
    <col min="2834" max="2834" width="13.81640625" style="1" bestFit="1" customWidth="1"/>
    <col min="2835" max="3072" width="11.453125" style="1"/>
    <col min="3073" max="3073" width="20.26953125" style="1" customWidth="1"/>
    <col min="3074" max="3074" width="21.7265625" style="1" customWidth="1"/>
    <col min="3075" max="3075" width="22" style="1" customWidth="1"/>
    <col min="3076" max="3076" width="17.1796875" style="1" customWidth="1"/>
    <col min="3077" max="3077" width="21.453125" style="1" customWidth="1"/>
    <col min="3078" max="3078" width="19.54296875" style="1" customWidth="1"/>
    <col min="3079" max="3079" width="14.1796875" style="1" bestFit="1" customWidth="1"/>
    <col min="3080" max="3080" width="8.453125" style="1" customWidth="1"/>
    <col min="3081" max="3081" width="14.453125" style="1" bestFit="1" customWidth="1"/>
    <col min="3082" max="3082" width="4.453125" style="1" customWidth="1"/>
    <col min="3083" max="3083" width="14.453125" style="1" bestFit="1" customWidth="1"/>
    <col min="3084" max="3084" width="13.453125" style="1" customWidth="1"/>
    <col min="3085" max="3085" width="14.7265625" style="1" bestFit="1" customWidth="1"/>
    <col min="3086" max="3086" width="14.26953125" style="1" bestFit="1" customWidth="1"/>
    <col min="3087" max="3087" width="14.26953125" style="1" customWidth="1"/>
    <col min="3088" max="3088" width="14" style="1" bestFit="1" customWidth="1"/>
    <col min="3089" max="3089" width="11.54296875" style="1" bestFit="1" customWidth="1"/>
    <col min="3090" max="3090" width="13.81640625" style="1" bestFit="1" customWidth="1"/>
    <col min="3091" max="3328" width="11.453125" style="1"/>
    <col min="3329" max="3329" width="20.26953125" style="1" customWidth="1"/>
    <col min="3330" max="3330" width="21.7265625" style="1" customWidth="1"/>
    <col min="3331" max="3331" width="22" style="1" customWidth="1"/>
    <col min="3332" max="3332" width="17.1796875" style="1" customWidth="1"/>
    <col min="3333" max="3333" width="21.453125" style="1" customWidth="1"/>
    <col min="3334" max="3334" width="19.54296875" style="1" customWidth="1"/>
    <col min="3335" max="3335" width="14.1796875" style="1" bestFit="1" customWidth="1"/>
    <col min="3336" max="3336" width="8.453125" style="1" customWidth="1"/>
    <col min="3337" max="3337" width="14.453125" style="1" bestFit="1" customWidth="1"/>
    <col min="3338" max="3338" width="4.453125" style="1" customWidth="1"/>
    <col min="3339" max="3339" width="14.453125" style="1" bestFit="1" customWidth="1"/>
    <col min="3340" max="3340" width="13.453125" style="1" customWidth="1"/>
    <col min="3341" max="3341" width="14.7265625" style="1" bestFit="1" customWidth="1"/>
    <col min="3342" max="3342" width="14.26953125" style="1" bestFit="1" customWidth="1"/>
    <col min="3343" max="3343" width="14.26953125" style="1" customWidth="1"/>
    <col min="3344" max="3344" width="14" style="1" bestFit="1" customWidth="1"/>
    <col min="3345" max="3345" width="11.54296875" style="1" bestFit="1" customWidth="1"/>
    <col min="3346" max="3346" width="13.81640625" style="1" bestFit="1" customWidth="1"/>
    <col min="3347" max="3584" width="11.453125" style="1"/>
    <col min="3585" max="3585" width="20.26953125" style="1" customWidth="1"/>
    <col min="3586" max="3586" width="21.7265625" style="1" customWidth="1"/>
    <col min="3587" max="3587" width="22" style="1" customWidth="1"/>
    <col min="3588" max="3588" width="17.1796875" style="1" customWidth="1"/>
    <col min="3589" max="3589" width="21.453125" style="1" customWidth="1"/>
    <col min="3590" max="3590" width="19.54296875" style="1" customWidth="1"/>
    <col min="3591" max="3591" width="14.1796875" style="1" bestFit="1" customWidth="1"/>
    <col min="3592" max="3592" width="8.453125" style="1" customWidth="1"/>
    <col min="3593" max="3593" width="14.453125" style="1" bestFit="1" customWidth="1"/>
    <col min="3594" max="3594" width="4.453125" style="1" customWidth="1"/>
    <col min="3595" max="3595" width="14.453125" style="1" bestFit="1" customWidth="1"/>
    <col min="3596" max="3596" width="13.453125" style="1" customWidth="1"/>
    <col min="3597" max="3597" width="14.7265625" style="1" bestFit="1" customWidth="1"/>
    <col min="3598" max="3598" width="14.26953125" style="1" bestFit="1" customWidth="1"/>
    <col min="3599" max="3599" width="14.26953125" style="1" customWidth="1"/>
    <col min="3600" max="3600" width="14" style="1" bestFit="1" customWidth="1"/>
    <col min="3601" max="3601" width="11.54296875" style="1" bestFit="1" customWidth="1"/>
    <col min="3602" max="3602" width="13.81640625" style="1" bestFit="1" customWidth="1"/>
    <col min="3603" max="3840" width="11.453125" style="1"/>
    <col min="3841" max="3841" width="20.26953125" style="1" customWidth="1"/>
    <col min="3842" max="3842" width="21.7265625" style="1" customWidth="1"/>
    <col min="3843" max="3843" width="22" style="1" customWidth="1"/>
    <col min="3844" max="3844" width="17.1796875" style="1" customWidth="1"/>
    <col min="3845" max="3845" width="21.453125" style="1" customWidth="1"/>
    <col min="3846" max="3846" width="19.54296875" style="1" customWidth="1"/>
    <col min="3847" max="3847" width="14.1796875" style="1" bestFit="1" customWidth="1"/>
    <col min="3848" max="3848" width="8.453125" style="1" customWidth="1"/>
    <col min="3849" max="3849" width="14.453125" style="1" bestFit="1" customWidth="1"/>
    <col min="3850" max="3850" width="4.453125" style="1" customWidth="1"/>
    <col min="3851" max="3851" width="14.453125" style="1" bestFit="1" customWidth="1"/>
    <col min="3852" max="3852" width="13.453125" style="1" customWidth="1"/>
    <col min="3853" max="3853" width="14.7265625" style="1" bestFit="1" customWidth="1"/>
    <col min="3854" max="3854" width="14.26953125" style="1" bestFit="1" customWidth="1"/>
    <col min="3855" max="3855" width="14.26953125" style="1" customWidth="1"/>
    <col min="3856" max="3856" width="14" style="1" bestFit="1" customWidth="1"/>
    <col min="3857" max="3857" width="11.54296875" style="1" bestFit="1" customWidth="1"/>
    <col min="3858" max="3858" width="13.81640625" style="1" bestFit="1" customWidth="1"/>
    <col min="3859" max="4096" width="11.453125" style="1"/>
    <col min="4097" max="4097" width="20.26953125" style="1" customWidth="1"/>
    <col min="4098" max="4098" width="21.7265625" style="1" customWidth="1"/>
    <col min="4099" max="4099" width="22" style="1" customWidth="1"/>
    <col min="4100" max="4100" width="17.1796875" style="1" customWidth="1"/>
    <col min="4101" max="4101" width="21.453125" style="1" customWidth="1"/>
    <col min="4102" max="4102" width="19.54296875" style="1" customWidth="1"/>
    <col min="4103" max="4103" width="14.1796875" style="1" bestFit="1" customWidth="1"/>
    <col min="4104" max="4104" width="8.453125" style="1" customWidth="1"/>
    <col min="4105" max="4105" width="14.453125" style="1" bestFit="1" customWidth="1"/>
    <col min="4106" max="4106" width="4.453125" style="1" customWidth="1"/>
    <col min="4107" max="4107" width="14.453125" style="1" bestFit="1" customWidth="1"/>
    <col min="4108" max="4108" width="13.453125" style="1" customWidth="1"/>
    <col min="4109" max="4109" width="14.7265625" style="1" bestFit="1" customWidth="1"/>
    <col min="4110" max="4110" width="14.26953125" style="1" bestFit="1" customWidth="1"/>
    <col min="4111" max="4111" width="14.26953125" style="1" customWidth="1"/>
    <col min="4112" max="4112" width="14" style="1" bestFit="1" customWidth="1"/>
    <col min="4113" max="4113" width="11.54296875" style="1" bestFit="1" customWidth="1"/>
    <col min="4114" max="4114" width="13.81640625" style="1" bestFit="1" customWidth="1"/>
    <col min="4115" max="4352" width="11.453125" style="1"/>
    <col min="4353" max="4353" width="20.26953125" style="1" customWidth="1"/>
    <col min="4354" max="4354" width="21.7265625" style="1" customWidth="1"/>
    <col min="4355" max="4355" width="22" style="1" customWidth="1"/>
    <col min="4356" max="4356" width="17.1796875" style="1" customWidth="1"/>
    <col min="4357" max="4357" width="21.453125" style="1" customWidth="1"/>
    <col min="4358" max="4358" width="19.54296875" style="1" customWidth="1"/>
    <col min="4359" max="4359" width="14.1796875" style="1" bestFit="1" customWidth="1"/>
    <col min="4360" max="4360" width="8.453125" style="1" customWidth="1"/>
    <col min="4361" max="4361" width="14.453125" style="1" bestFit="1" customWidth="1"/>
    <col min="4362" max="4362" width="4.453125" style="1" customWidth="1"/>
    <col min="4363" max="4363" width="14.453125" style="1" bestFit="1" customWidth="1"/>
    <col min="4364" max="4364" width="13.453125" style="1" customWidth="1"/>
    <col min="4365" max="4365" width="14.7265625" style="1" bestFit="1" customWidth="1"/>
    <col min="4366" max="4366" width="14.26953125" style="1" bestFit="1" customWidth="1"/>
    <col min="4367" max="4367" width="14.26953125" style="1" customWidth="1"/>
    <col min="4368" max="4368" width="14" style="1" bestFit="1" customWidth="1"/>
    <col min="4369" max="4369" width="11.54296875" style="1" bestFit="1" customWidth="1"/>
    <col min="4370" max="4370" width="13.81640625" style="1" bestFit="1" customWidth="1"/>
    <col min="4371" max="4608" width="11.453125" style="1"/>
    <col min="4609" max="4609" width="20.26953125" style="1" customWidth="1"/>
    <col min="4610" max="4610" width="21.7265625" style="1" customWidth="1"/>
    <col min="4611" max="4611" width="22" style="1" customWidth="1"/>
    <col min="4612" max="4612" width="17.1796875" style="1" customWidth="1"/>
    <col min="4613" max="4613" width="21.453125" style="1" customWidth="1"/>
    <col min="4614" max="4614" width="19.54296875" style="1" customWidth="1"/>
    <col min="4615" max="4615" width="14.1796875" style="1" bestFit="1" customWidth="1"/>
    <col min="4616" max="4616" width="8.453125" style="1" customWidth="1"/>
    <col min="4617" max="4617" width="14.453125" style="1" bestFit="1" customWidth="1"/>
    <col min="4618" max="4618" width="4.453125" style="1" customWidth="1"/>
    <col min="4619" max="4619" width="14.453125" style="1" bestFit="1" customWidth="1"/>
    <col min="4620" max="4620" width="13.453125" style="1" customWidth="1"/>
    <col min="4621" max="4621" width="14.7265625" style="1" bestFit="1" customWidth="1"/>
    <col min="4622" max="4622" width="14.26953125" style="1" bestFit="1" customWidth="1"/>
    <col min="4623" max="4623" width="14.26953125" style="1" customWidth="1"/>
    <col min="4624" max="4624" width="14" style="1" bestFit="1" customWidth="1"/>
    <col min="4625" max="4625" width="11.54296875" style="1" bestFit="1" customWidth="1"/>
    <col min="4626" max="4626" width="13.81640625" style="1" bestFit="1" customWidth="1"/>
    <col min="4627" max="4864" width="11.453125" style="1"/>
    <col min="4865" max="4865" width="20.26953125" style="1" customWidth="1"/>
    <col min="4866" max="4866" width="21.7265625" style="1" customWidth="1"/>
    <col min="4867" max="4867" width="22" style="1" customWidth="1"/>
    <col min="4868" max="4868" width="17.1796875" style="1" customWidth="1"/>
    <col min="4869" max="4869" width="21.453125" style="1" customWidth="1"/>
    <col min="4870" max="4870" width="19.54296875" style="1" customWidth="1"/>
    <col min="4871" max="4871" width="14.1796875" style="1" bestFit="1" customWidth="1"/>
    <col min="4872" max="4872" width="8.453125" style="1" customWidth="1"/>
    <col min="4873" max="4873" width="14.453125" style="1" bestFit="1" customWidth="1"/>
    <col min="4874" max="4874" width="4.453125" style="1" customWidth="1"/>
    <col min="4875" max="4875" width="14.453125" style="1" bestFit="1" customWidth="1"/>
    <col min="4876" max="4876" width="13.453125" style="1" customWidth="1"/>
    <col min="4877" max="4877" width="14.7265625" style="1" bestFit="1" customWidth="1"/>
    <col min="4878" max="4878" width="14.26953125" style="1" bestFit="1" customWidth="1"/>
    <col min="4879" max="4879" width="14.26953125" style="1" customWidth="1"/>
    <col min="4880" max="4880" width="14" style="1" bestFit="1" customWidth="1"/>
    <col min="4881" max="4881" width="11.54296875" style="1" bestFit="1" customWidth="1"/>
    <col min="4882" max="4882" width="13.81640625" style="1" bestFit="1" customWidth="1"/>
    <col min="4883" max="5120" width="11.453125" style="1"/>
    <col min="5121" max="5121" width="20.26953125" style="1" customWidth="1"/>
    <col min="5122" max="5122" width="21.7265625" style="1" customWidth="1"/>
    <col min="5123" max="5123" width="22" style="1" customWidth="1"/>
    <col min="5124" max="5124" width="17.1796875" style="1" customWidth="1"/>
    <col min="5125" max="5125" width="21.453125" style="1" customWidth="1"/>
    <col min="5126" max="5126" width="19.54296875" style="1" customWidth="1"/>
    <col min="5127" max="5127" width="14.1796875" style="1" bestFit="1" customWidth="1"/>
    <col min="5128" max="5128" width="8.453125" style="1" customWidth="1"/>
    <col min="5129" max="5129" width="14.453125" style="1" bestFit="1" customWidth="1"/>
    <col min="5130" max="5130" width="4.453125" style="1" customWidth="1"/>
    <col min="5131" max="5131" width="14.453125" style="1" bestFit="1" customWidth="1"/>
    <col min="5132" max="5132" width="13.453125" style="1" customWidth="1"/>
    <col min="5133" max="5133" width="14.7265625" style="1" bestFit="1" customWidth="1"/>
    <col min="5134" max="5134" width="14.26953125" style="1" bestFit="1" customWidth="1"/>
    <col min="5135" max="5135" width="14.26953125" style="1" customWidth="1"/>
    <col min="5136" max="5136" width="14" style="1" bestFit="1" customWidth="1"/>
    <col min="5137" max="5137" width="11.54296875" style="1" bestFit="1" customWidth="1"/>
    <col min="5138" max="5138" width="13.81640625" style="1" bestFit="1" customWidth="1"/>
    <col min="5139" max="5376" width="11.453125" style="1"/>
    <col min="5377" max="5377" width="20.26953125" style="1" customWidth="1"/>
    <col min="5378" max="5378" width="21.7265625" style="1" customWidth="1"/>
    <col min="5379" max="5379" width="22" style="1" customWidth="1"/>
    <col min="5380" max="5380" width="17.1796875" style="1" customWidth="1"/>
    <col min="5381" max="5381" width="21.453125" style="1" customWidth="1"/>
    <col min="5382" max="5382" width="19.54296875" style="1" customWidth="1"/>
    <col min="5383" max="5383" width="14.1796875" style="1" bestFit="1" customWidth="1"/>
    <col min="5384" max="5384" width="8.453125" style="1" customWidth="1"/>
    <col min="5385" max="5385" width="14.453125" style="1" bestFit="1" customWidth="1"/>
    <col min="5386" max="5386" width="4.453125" style="1" customWidth="1"/>
    <col min="5387" max="5387" width="14.453125" style="1" bestFit="1" customWidth="1"/>
    <col min="5388" max="5388" width="13.453125" style="1" customWidth="1"/>
    <col min="5389" max="5389" width="14.7265625" style="1" bestFit="1" customWidth="1"/>
    <col min="5390" max="5390" width="14.26953125" style="1" bestFit="1" customWidth="1"/>
    <col min="5391" max="5391" width="14.26953125" style="1" customWidth="1"/>
    <col min="5392" max="5392" width="14" style="1" bestFit="1" customWidth="1"/>
    <col min="5393" max="5393" width="11.54296875" style="1" bestFit="1" customWidth="1"/>
    <col min="5394" max="5394" width="13.81640625" style="1" bestFit="1" customWidth="1"/>
    <col min="5395" max="5632" width="11.453125" style="1"/>
    <col min="5633" max="5633" width="20.26953125" style="1" customWidth="1"/>
    <col min="5634" max="5634" width="21.7265625" style="1" customWidth="1"/>
    <col min="5635" max="5635" width="22" style="1" customWidth="1"/>
    <col min="5636" max="5636" width="17.1796875" style="1" customWidth="1"/>
    <col min="5637" max="5637" width="21.453125" style="1" customWidth="1"/>
    <col min="5638" max="5638" width="19.54296875" style="1" customWidth="1"/>
    <col min="5639" max="5639" width="14.1796875" style="1" bestFit="1" customWidth="1"/>
    <col min="5640" max="5640" width="8.453125" style="1" customWidth="1"/>
    <col min="5641" max="5641" width="14.453125" style="1" bestFit="1" customWidth="1"/>
    <col min="5642" max="5642" width="4.453125" style="1" customWidth="1"/>
    <col min="5643" max="5643" width="14.453125" style="1" bestFit="1" customWidth="1"/>
    <col min="5644" max="5644" width="13.453125" style="1" customWidth="1"/>
    <col min="5645" max="5645" width="14.7265625" style="1" bestFit="1" customWidth="1"/>
    <col min="5646" max="5646" width="14.26953125" style="1" bestFit="1" customWidth="1"/>
    <col min="5647" max="5647" width="14.26953125" style="1" customWidth="1"/>
    <col min="5648" max="5648" width="14" style="1" bestFit="1" customWidth="1"/>
    <col min="5649" max="5649" width="11.54296875" style="1" bestFit="1" customWidth="1"/>
    <col min="5650" max="5650" width="13.81640625" style="1" bestFit="1" customWidth="1"/>
    <col min="5651" max="5888" width="11.453125" style="1"/>
    <col min="5889" max="5889" width="20.26953125" style="1" customWidth="1"/>
    <col min="5890" max="5890" width="21.7265625" style="1" customWidth="1"/>
    <col min="5891" max="5891" width="22" style="1" customWidth="1"/>
    <col min="5892" max="5892" width="17.1796875" style="1" customWidth="1"/>
    <col min="5893" max="5893" width="21.453125" style="1" customWidth="1"/>
    <col min="5894" max="5894" width="19.54296875" style="1" customWidth="1"/>
    <col min="5895" max="5895" width="14.1796875" style="1" bestFit="1" customWidth="1"/>
    <col min="5896" max="5896" width="8.453125" style="1" customWidth="1"/>
    <col min="5897" max="5897" width="14.453125" style="1" bestFit="1" customWidth="1"/>
    <col min="5898" max="5898" width="4.453125" style="1" customWidth="1"/>
    <col min="5899" max="5899" width="14.453125" style="1" bestFit="1" customWidth="1"/>
    <col min="5900" max="5900" width="13.453125" style="1" customWidth="1"/>
    <col min="5901" max="5901" width="14.7265625" style="1" bestFit="1" customWidth="1"/>
    <col min="5902" max="5902" width="14.26953125" style="1" bestFit="1" customWidth="1"/>
    <col min="5903" max="5903" width="14.26953125" style="1" customWidth="1"/>
    <col min="5904" max="5904" width="14" style="1" bestFit="1" customWidth="1"/>
    <col min="5905" max="5905" width="11.54296875" style="1" bestFit="1" customWidth="1"/>
    <col min="5906" max="5906" width="13.81640625" style="1" bestFit="1" customWidth="1"/>
    <col min="5907" max="6144" width="11.453125" style="1"/>
    <col min="6145" max="6145" width="20.26953125" style="1" customWidth="1"/>
    <col min="6146" max="6146" width="21.7265625" style="1" customWidth="1"/>
    <col min="6147" max="6147" width="22" style="1" customWidth="1"/>
    <col min="6148" max="6148" width="17.1796875" style="1" customWidth="1"/>
    <col min="6149" max="6149" width="21.453125" style="1" customWidth="1"/>
    <col min="6150" max="6150" width="19.54296875" style="1" customWidth="1"/>
    <col min="6151" max="6151" width="14.1796875" style="1" bestFit="1" customWidth="1"/>
    <col min="6152" max="6152" width="8.453125" style="1" customWidth="1"/>
    <col min="6153" max="6153" width="14.453125" style="1" bestFit="1" customWidth="1"/>
    <col min="6154" max="6154" width="4.453125" style="1" customWidth="1"/>
    <col min="6155" max="6155" width="14.453125" style="1" bestFit="1" customWidth="1"/>
    <col min="6156" max="6156" width="13.453125" style="1" customWidth="1"/>
    <col min="6157" max="6157" width="14.7265625" style="1" bestFit="1" customWidth="1"/>
    <col min="6158" max="6158" width="14.26953125" style="1" bestFit="1" customWidth="1"/>
    <col min="6159" max="6159" width="14.26953125" style="1" customWidth="1"/>
    <col min="6160" max="6160" width="14" style="1" bestFit="1" customWidth="1"/>
    <col min="6161" max="6161" width="11.54296875" style="1" bestFit="1" customWidth="1"/>
    <col min="6162" max="6162" width="13.81640625" style="1" bestFit="1" customWidth="1"/>
    <col min="6163" max="6400" width="11.453125" style="1"/>
    <col min="6401" max="6401" width="20.26953125" style="1" customWidth="1"/>
    <col min="6402" max="6402" width="21.7265625" style="1" customWidth="1"/>
    <col min="6403" max="6403" width="22" style="1" customWidth="1"/>
    <col min="6404" max="6404" width="17.1796875" style="1" customWidth="1"/>
    <col min="6405" max="6405" width="21.453125" style="1" customWidth="1"/>
    <col min="6406" max="6406" width="19.54296875" style="1" customWidth="1"/>
    <col min="6407" max="6407" width="14.1796875" style="1" bestFit="1" customWidth="1"/>
    <col min="6408" max="6408" width="8.453125" style="1" customWidth="1"/>
    <col min="6409" max="6409" width="14.453125" style="1" bestFit="1" customWidth="1"/>
    <col min="6410" max="6410" width="4.453125" style="1" customWidth="1"/>
    <col min="6411" max="6411" width="14.453125" style="1" bestFit="1" customWidth="1"/>
    <col min="6412" max="6412" width="13.453125" style="1" customWidth="1"/>
    <col min="6413" max="6413" width="14.7265625" style="1" bestFit="1" customWidth="1"/>
    <col min="6414" max="6414" width="14.26953125" style="1" bestFit="1" customWidth="1"/>
    <col min="6415" max="6415" width="14.26953125" style="1" customWidth="1"/>
    <col min="6416" max="6416" width="14" style="1" bestFit="1" customWidth="1"/>
    <col min="6417" max="6417" width="11.54296875" style="1" bestFit="1" customWidth="1"/>
    <col min="6418" max="6418" width="13.81640625" style="1" bestFit="1" customWidth="1"/>
    <col min="6419" max="6656" width="11.453125" style="1"/>
    <col min="6657" max="6657" width="20.26953125" style="1" customWidth="1"/>
    <col min="6658" max="6658" width="21.7265625" style="1" customWidth="1"/>
    <col min="6659" max="6659" width="22" style="1" customWidth="1"/>
    <col min="6660" max="6660" width="17.1796875" style="1" customWidth="1"/>
    <col min="6661" max="6661" width="21.453125" style="1" customWidth="1"/>
    <col min="6662" max="6662" width="19.54296875" style="1" customWidth="1"/>
    <col min="6663" max="6663" width="14.1796875" style="1" bestFit="1" customWidth="1"/>
    <col min="6664" max="6664" width="8.453125" style="1" customWidth="1"/>
    <col min="6665" max="6665" width="14.453125" style="1" bestFit="1" customWidth="1"/>
    <col min="6666" max="6666" width="4.453125" style="1" customWidth="1"/>
    <col min="6667" max="6667" width="14.453125" style="1" bestFit="1" customWidth="1"/>
    <col min="6668" max="6668" width="13.453125" style="1" customWidth="1"/>
    <col min="6669" max="6669" width="14.7265625" style="1" bestFit="1" customWidth="1"/>
    <col min="6670" max="6670" width="14.26953125" style="1" bestFit="1" customWidth="1"/>
    <col min="6671" max="6671" width="14.26953125" style="1" customWidth="1"/>
    <col min="6672" max="6672" width="14" style="1" bestFit="1" customWidth="1"/>
    <col min="6673" max="6673" width="11.54296875" style="1" bestFit="1" customWidth="1"/>
    <col min="6674" max="6674" width="13.81640625" style="1" bestFit="1" customWidth="1"/>
    <col min="6675" max="6912" width="11.453125" style="1"/>
    <col min="6913" max="6913" width="20.26953125" style="1" customWidth="1"/>
    <col min="6914" max="6914" width="21.7265625" style="1" customWidth="1"/>
    <col min="6915" max="6915" width="22" style="1" customWidth="1"/>
    <col min="6916" max="6916" width="17.1796875" style="1" customWidth="1"/>
    <col min="6917" max="6917" width="21.453125" style="1" customWidth="1"/>
    <col min="6918" max="6918" width="19.54296875" style="1" customWidth="1"/>
    <col min="6919" max="6919" width="14.1796875" style="1" bestFit="1" customWidth="1"/>
    <col min="6920" max="6920" width="8.453125" style="1" customWidth="1"/>
    <col min="6921" max="6921" width="14.453125" style="1" bestFit="1" customWidth="1"/>
    <col min="6922" max="6922" width="4.453125" style="1" customWidth="1"/>
    <col min="6923" max="6923" width="14.453125" style="1" bestFit="1" customWidth="1"/>
    <col min="6924" max="6924" width="13.453125" style="1" customWidth="1"/>
    <col min="6925" max="6925" width="14.7265625" style="1" bestFit="1" customWidth="1"/>
    <col min="6926" max="6926" width="14.26953125" style="1" bestFit="1" customWidth="1"/>
    <col min="6927" max="6927" width="14.26953125" style="1" customWidth="1"/>
    <col min="6928" max="6928" width="14" style="1" bestFit="1" customWidth="1"/>
    <col min="6929" max="6929" width="11.54296875" style="1" bestFit="1" customWidth="1"/>
    <col min="6930" max="6930" width="13.81640625" style="1" bestFit="1" customWidth="1"/>
    <col min="6931" max="7168" width="11.453125" style="1"/>
    <col min="7169" max="7169" width="20.26953125" style="1" customWidth="1"/>
    <col min="7170" max="7170" width="21.7265625" style="1" customWidth="1"/>
    <col min="7171" max="7171" width="22" style="1" customWidth="1"/>
    <col min="7172" max="7172" width="17.1796875" style="1" customWidth="1"/>
    <col min="7173" max="7173" width="21.453125" style="1" customWidth="1"/>
    <col min="7174" max="7174" width="19.54296875" style="1" customWidth="1"/>
    <col min="7175" max="7175" width="14.1796875" style="1" bestFit="1" customWidth="1"/>
    <col min="7176" max="7176" width="8.453125" style="1" customWidth="1"/>
    <col min="7177" max="7177" width="14.453125" style="1" bestFit="1" customWidth="1"/>
    <col min="7178" max="7178" width="4.453125" style="1" customWidth="1"/>
    <col min="7179" max="7179" width="14.453125" style="1" bestFit="1" customWidth="1"/>
    <col min="7180" max="7180" width="13.453125" style="1" customWidth="1"/>
    <col min="7181" max="7181" width="14.7265625" style="1" bestFit="1" customWidth="1"/>
    <col min="7182" max="7182" width="14.26953125" style="1" bestFit="1" customWidth="1"/>
    <col min="7183" max="7183" width="14.26953125" style="1" customWidth="1"/>
    <col min="7184" max="7184" width="14" style="1" bestFit="1" customWidth="1"/>
    <col min="7185" max="7185" width="11.54296875" style="1" bestFit="1" customWidth="1"/>
    <col min="7186" max="7186" width="13.81640625" style="1" bestFit="1" customWidth="1"/>
    <col min="7187" max="7424" width="11.453125" style="1"/>
    <col min="7425" max="7425" width="20.26953125" style="1" customWidth="1"/>
    <col min="7426" max="7426" width="21.7265625" style="1" customWidth="1"/>
    <col min="7427" max="7427" width="22" style="1" customWidth="1"/>
    <col min="7428" max="7428" width="17.1796875" style="1" customWidth="1"/>
    <col min="7429" max="7429" width="21.453125" style="1" customWidth="1"/>
    <col min="7430" max="7430" width="19.54296875" style="1" customWidth="1"/>
    <col min="7431" max="7431" width="14.1796875" style="1" bestFit="1" customWidth="1"/>
    <col min="7432" max="7432" width="8.453125" style="1" customWidth="1"/>
    <col min="7433" max="7433" width="14.453125" style="1" bestFit="1" customWidth="1"/>
    <col min="7434" max="7434" width="4.453125" style="1" customWidth="1"/>
    <col min="7435" max="7435" width="14.453125" style="1" bestFit="1" customWidth="1"/>
    <col min="7436" max="7436" width="13.453125" style="1" customWidth="1"/>
    <col min="7437" max="7437" width="14.7265625" style="1" bestFit="1" customWidth="1"/>
    <col min="7438" max="7438" width="14.26953125" style="1" bestFit="1" customWidth="1"/>
    <col min="7439" max="7439" width="14.26953125" style="1" customWidth="1"/>
    <col min="7440" max="7440" width="14" style="1" bestFit="1" customWidth="1"/>
    <col min="7441" max="7441" width="11.54296875" style="1" bestFit="1" customWidth="1"/>
    <col min="7442" max="7442" width="13.81640625" style="1" bestFit="1" customWidth="1"/>
    <col min="7443" max="7680" width="11.453125" style="1"/>
    <col min="7681" max="7681" width="20.26953125" style="1" customWidth="1"/>
    <col min="7682" max="7682" width="21.7265625" style="1" customWidth="1"/>
    <col min="7683" max="7683" width="22" style="1" customWidth="1"/>
    <col min="7684" max="7684" width="17.1796875" style="1" customWidth="1"/>
    <col min="7685" max="7685" width="21.453125" style="1" customWidth="1"/>
    <col min="7686" max="7686" width="19.54296875" style="1" customWidth="1"/>
    <col min="7687" max="7687" width="14.1796875" style="1" bestFit="1" customWidth="1"/>
    <col min="7688" max="7688" width="8.453125" style="1" customWidth="1"/>
    <col min="7689" max="7689" width="14.453125" style="1" bestFit="1" customWidth="1"/>
    <col min="7690" max="7690" width="4.453125" style="1" customWidth="1"/>
    <col min="7691" max="7691" width="14.453125" style="1" bestFit="1" customWidth="1"/>
    <col min="7692" max="7692" width="13.453125" style="1" customWidth="1"/>
    <col min="7693" max="7693" width="14.7265625" style="1" bestFit="1" customWidth="1"/>
    <col min="7694" max="7694" width="14.26953125" style="1" bestFit="1" customWidth="1"/>
    <col min="7695" max="7695" width="14.26953125" style="1" customWidth="1"/>
    <col min="7696" max="7696" width="14" style="1" bestFit="1" customWidth="1"/>
    <col min="7697" max="7697" width="11.54296875" style="1" bestFit="1" customWidth="1"/>
    <col min="7698" max="7698" width="13.81640625" style="1" bestFit="1" customWidth="1"/>
    <col min="7699" max="7936" width="11.453125" style="1"/>
    <col min="7937" max="7937" width="20.26953125" style="1" customWidth="1"/>
    <col min="7938" max="7938" width="21.7265625" style="1" customWidth="1"/>
    <col min="7939" max="7939" width="22" style="1" customWidth="1"/>
    <col min="7940" max="7940" width="17.1796875" style="1" customWidth="1"/>
    <col min="7941" max="7941" width="21.453125" style="1" customWidth="1"/>
    <col min="7942" max="7942" width="19.54296875" style="1" customWidth="1"/>
    <col min="7943" max="7943" width="14.1796875" style="1" bestFit="1" customWidth="1"/>
    <col min="7944" max="7944" width="8.453125" style="1" customWidth="1"/>
    <col min="7945" max="7945" width="14.453125" style="1" bestFit="1" customWidth="1"/>
    <col min="7946" max="7946" width="4.453125" style="1" customWidth="1"/>
    <col min="7947" max="7947" width="14.453125" style="1" bestFit="1" customWidth="1"/>
    <col min="7948" max="7948" width="13.453125" style="1" customWidth="1"/>
    <col min="7949" max="7949" width="14.7265625" style="1" bestFit="1" customWidth="1"/>
    <col min="7950" max="7950" width="14.26953125" style="1" bestFit="1" customWidth="1"/>
    <col min="7951" max="7951" width="14.26953125" style="1" customWidth="1"/>
    <col min="7952" max="7952" width="14" style="1" bestFit="1" customWidth="1"/>
    <col min="7953" max="7953" width="11.54296875" style="1" bestFit="1" customWidth="1"/>
    <col min="7954" max="7954" width="13.81640625" style="1" bestFit="1" customWidth="1"/>
    <col min="7955" max="8192" width="11.453125" style="1"/>
    <col min="8193" max="8193" width="20.26953125" style="1" customWidth="1"/>
    <col min="8194" max="8194" width="21.7265625" style="1" customWidth="1"/>
    <col min="8195" max="8195" width="22" style="1" customWidth="1"/>
    <col min="8196" max="8196" width="17.1796875" style="1" customWidth="1"/>
    <col min="8197" max="8197" width="21.453125" style="1" customWidth="1"/>
    <col min="8198" max="8198" width="19.54296875" style="1" customWidth="1"/>
    <col min="8199" max="8199" width="14.1796875" style="1" bestFit="1" customWidth="1"/>
    <col min="8200" max="8200" width="8.453125" style="1" customWidth="1"/>
    <col min="8201" max="8201" width="14.453125" style="1" bestFit="1" customWidth="1"/>
    <col min="8202" max="8202" width="4.453125" style="1" customWidth="1"/>
    <col min="8203" max="8203" width="14.453125" style="1" bestFit="1" customWidth="1"/>
    <col min="8204" max="8204" width="13.453125" style="1" customWidth="1"/>
    <col min="8205" max="8205" width="14.7265625" style="1" bestFit="1" customWidth="1"/>
    <col min="8206" max="8206" width="14.26953125" style="1" bestFit="1" customWidth="1"/>
    <col min="8207" max="8207" width="14.26953125" style="1" customWidth="1"/>
    <col min="8208" max="8208" width="14" style="1" bestFit="1" customWidth="1"/>
    <col min="8209" max="8209" width="11.54296875" style="1" bestFit="1" customWidth="1"/>
    <col min="8210" max="8210" width="13.81640625" style="1" bestFit="1" customWidth="1"/>
    <col min="8211" max="8448" width="11.453125" style="1"/>
    <col min="8449" max="8449" width="20.26953125" style="1" customWidth="1"/>
    <col min="8450" max="8450" width="21.7265625" style="1" customWidth="1"/>
    <col min="8451" max="8451" width="22" style="1" customWidth="1"/>
    <col min="8452" max="8452" width="17.1796875" style="1" customWidth="1"/>
    <col min="8453" max="8453" width="21.453125" style="1" customWidth="1"/>
    <col min="8454" max="8454" width="19.54296875" style="1" customWidth="1"/>
    <col min="8455" max="8455" width="14.1796875" style="1" bestFit="1" customWidth="1"/>
    <col min="8456" max="8456" width="8.453125" style="1" customWidth="1"/>
    <col min="8457" max="8457" width="14.453125" style="1" bestFit="1" customWidth="1"/>
    <col min="8458" max="8458" width="4.453125" style="1" customWidth="1"/>
    <col min="8459" max="8459" width="14.453125" style="1" bestFit="1" customWidth="1"/>
    <col min="8460" max="8460" width="13.453125" style="1" customWidth="1"/>
    <col min="8461" max="8461" width="14.7265625" style="1" bestFit="1" customWidth="1"/>
    <col min="8462" max="8462" width="14.26953125" style="1" bestFit="1" customWidth="1"/>
    <col min="8463" max="8463" width="14.26953125" style="1" customWidth="1"/>
    <col min="8464" max="8464" width="14" style="1" bestFit="1" customWidth="1"/>
    <col min="8465" max="8465" width="11.54296875" style="1" bestFit="1" customWidth="1"/>
    <col min="8466" max="8466" width="13.81640625" style="1" bestFit="1" customWidth="1"/>
    <col min="8467" max="8704" width="11.453125" style="1"/>
    <col min="8705" max="8705" width="20.26953125" style="1" customWidth="1"/>
    <col min="8706" max="8706" width="21.7265625" style="1" customWidth="1"/>
    <col min="8707" max="8707" width="22" style="1" customWidth="1"/>
    <col min="8708" max="8708" width="17.1796875" style="1" customWidth="1"/>
    <col min="8709" max="8709" width="21.453125" style="1" customWidth="1"/>
    <col min="8710" max="8710" width="19.54296875" style="1" customWidth="1"/>
    <col min="8711" max="8711" width="14.1796875" style="1" bestFit="1" customWidth="1"/>
    <col min="8712" max="8712" width="8.453125" style="1" customWidth="1"/>
    <col min="8713" max="8713" width="14.453125" style="1" bestFit="1" customWidth="1"/>
    <col min="8714" max="8714" width="4.453125" style="1" customWidth="1"/>
    <col min="8715" max="8715" width="14.453125" style="1" bestFit="1" customWidth="1"/>
    <col min="8716" max="8716" width="13.453125" style="1" customWidth="1"/>
    <col min="8717" max="8717" width="14.7265625" style="1" bestFit="1" customWidth="1"/>
    <col min="8718" max="8718" width="14.26953125" style="1" bestFit="1" customWidth="1"/>
    <col min="8719" max="8719" width="14.26953125" style="1" customWidth="1"/>
    <col min="8720" max="8720" width="14" style="1" bestFit="1" customWidth="1"/>
    <col min="8721" max="8721" width="11.54296875" style="1" bestFit="1" customWidth="1"/>
    <col min="8722" max="8722" width="13.81640625" style="1" bestFit="1" customWidth="1"/>
    <col min="8723" max="8960" width="11.453125" style="1"/>
    <col min="8961" max="8961" width="20.26953125" style="1" customWidth="1"/>
    <col min="8962" max="8962" width="21.7265625" style="1" customWidth="1"/>
    <col min="8963" max="8963" width="22" style="1" customWidth="1"/>
    <col min="8964" max="8964" width="17.1796875" style="1" customWidth="1"/>
    <col min="8965" max="8965" width="21.453125" style="1" customWidth="1"/>
    <col min="8966" max="8966" width="19.54296875" style="1" customWidth="1"/>
    <col min="8967" max="8967" width="14.1796875" style="1" bestFit="1" customWidth="1"/>
    <col min="8968" max="8968" width="8.453125" style="1" customWidth="1"/>
    <col min="8969" max="8969" width="14.453125" style="1" bestFit="1" customWidth="1"/>
    <col min="8970" max="8970" width="4.453125" style="1" customWidth="1"/>
    <col min="8971" max="8971" width="14.453125" style="1" bestFit="1" customWidth="1"/>
    <col min="8972" max="8972" width="13.453125" style="1" customWidth="1"/>
    <col min="8973" max="8973" width="14.7265625" style="1" bestFit="1" customWidth="1"/>
    <col min="8974" max="8974" width="14.26953125" style="1" bestFit="1" customWidth="1"/>
    <col min="8975" max="8975" width="14.26953125" style="1" customWidth="1"/>
    <col min="8976" max="8976" width="14" style="1" bestFit="1" customWidth="1"/>
    <col min="8977" max="8977" width="11.54296875" style="1" bestFit="1" customWidth="1"/>
    <col min="8978" max="8978" width="13.81640625" style="1" bestFit="1" customWidth="1"/>
    <col min="8979" max="9216" width="11.453125" style="1"/>
    <col min="9217" max="9217" width="20.26953125" style="1" customWidth="1"/>
    <col min="9218" max="9218" width="21.7265625" style="1" customWidth="1"/>
    <col min="9219" max="9219" width="22" style="1" customWidth="1"/>
    <col min="9220" max="9220" width="17.1796875" style="1" customWidth="1"/>
    <col min="9221" max="9221" width="21.453125" style="1" customWidth="1"/>
    <col min="9222" max="9222" width="19.54296875" style="1" customWidth="1"/>
    <col min="9223" max="9223" width="14.1796875" style="1" bestFit="1" customWidth="1"/>
    <col min="9224" max="9224" width="8.453125" style="1" customWidth="1"/>
    <col min="9225" max="9225" width="14.453125" style="1" bestFit="1" customWidth="1"/>
    <col min="9226" max="9226" width="4.453125" style="1" customWidth="1"/>
    <col min="9227" max="9227" width="14.453125" style="1" bestFit="1" customWidth="1"/>
    <col min="9228" max="9228" width="13.453125" style="1" customWidth="1"/>
    <col min="9229" max="9229" width="14.7265625" style="1" bestFit="1" customWidth="1"/>
    <col min="9230" max="9230" width="14.26953125" style="1" bestFit="1" customWidth="1"/>
    <col min="9231" max="9231" width="14.26953125" style="1" customWidth="1"/>
    <col min="9232" max="9232" width="14" style="1" bestFit="1" customWidth="1"/>
    <col min="9233" max="9233" width="11.54296875" style="1" bestFit="1" customWidth="1"/>
    <col min="9234" max="9234" width="13.81640625" style="1" bestFit="1" customWidth="1"/>
    <col min="9235" max="9472" width="11.453125" style="1"/>
    <col min="9473" max="9473" width="20.26953125" style="1" customWidth="1"/>
    <col min="9474" max="9474" width="21.7265625" style="1" customWidth="1"/>
    <col min="9475" max="9475" width="22" style="1" customWidth="1"/>
    <col min="9476" max="9476" width="17.1796875" style="1" customWidth="1"/>
    <col min="9477" max="9477" width="21.453125" style="1" customWidth="1"/>
    <col min="9478" max="9478" width="19.54296875" style="1" customWidth="1"/>
    <col min="9479" max="9479" width="14.1796875" style="1" bestFit="1" customWidth="1"/>
    <col min="9480" max="9480" width="8.453125" style="1" customWidth="1"/>
    <col min="9481" max="9481" width="14.453125" style="1" bestFit="1" customWidth="1"/>
    <col min="9482" max="9482" width="4.453125" style="1" customWidth="1"/>
    <col min="9483" max="9483" width="14.453125" style="1" bestFit="1" customWidth="1"/>
    <col min="9484" max="9484" width="13.453125" style="1" customWidth="1"/>
    <col min="9485" max="9485" width="14.7265625" style="1" bestFit="1" customWidth="1"/>
    <col min="9486" max="9486" width="14.26953125" style="1" bestFit="1" customWidth="1"/>
    <col min="9487" max="9487" width="14.26953125" style="1" customWidth="1"/>
    <col min="9488" max="9488" width="14" style="1" bestFit="1" customWidth="1"/>
    <col min="9489" max="9489" width="11.54296875" style="1" bestFit="1" customWidth="1"/>
    <col min="9490" max="9490" width="13.81640625" style="1" bestFit="1" customWidth="1"/>
    <col min="9491" max="9728" width="11.453125" style="1"/>
    <col min="9729" max="9729" width="20.26953125" style="1" customWidth="1"/>
    <col min="9730" max="9730" width="21.7265625" style="1" customWidth="1"/>
    <col min="9731" max="9731" width="22" style="1" customWidth="1"/>
    <col min="9732" max="9732" width="17.1796875" style="1" customWidth="1"/>
    <col min="9733" max="9733" width="21.453125" style="1" customWidth="1"/>
    <col min="9734" max="9734" width="19.54296875" style="1" customWidth="1"/>
    <col min="9735" max="9735" width="14.1796875" style="1" bestFit="1" customWidth="1"/>
    <col min="9736" max="9736" width="8.453125" style="1" customWidth="1"/>
    <col min="9737" max="9737" width="14.453125" style="1" bestFit="1" customWidth="1"/>
    <col min="9738" max="9738" width="4.453125" style="1" customWidth="1"/>
    <col min="9739" max="9739" width="14.453125" style="1" bestFit="1" customWidth="1"/>
    <col min="9740" max="9740" width="13.453125" style="1" customWidth="1"/>
    <col min="9741" max="9741" width="14.7265625" style="1" bestFit="1" customWidth="1"/>
    <col min="9742" max="9742" width="14.26953125" style="1" bestFit="1" customWidth="1"/>
    <col min="9743" max="9743" width="14.26953125" style="1" customWidth="1"/>
    <col min="9744" max="9744" width="14" style="1" bestFit="1" customWidth="1"/>
    <col min="9745" max="9745" width="11.54296875" style="1" bestFit="1" customWidth="1"/>
    <col min="9746" max="9746" width="13.81640625" style="1" bestFit="1" customWidth="1"/>
    <col min="9747" max="9984" width="11.453125" style="1"/>
    <col min="9985" max="9985" width="20.26953125" style="1" customWidth="1"/>
    <col min="9986" max="9986" width="21.7265625" style="1" customWidth="1"/>
    <col min="9987" max="9987" width="22" style="1" customWidth="1"/>
    <col min="9988" max="9988" width="17.1796875" style="1" customWidth="1"/>
    <col min="9989" max="9989" width="21.453125" style="1" customWidth="1"/>
    <col min="9990" max="9990" width="19.54296875" style="1" customWidth="1"/>
    <col min="9991" max="9991" width="14.1796875" style="1" bestFit="1" customWidth="1"/>
    <col min="9992" max="9992" width="8.453125" style="1" customWidth="1"/>
    <col min="9993" max="9993" width="14.453125" style="1" bestFit="1" customWidth="1"/>
    <col min="9994" max="9994" width="4.453125" style="1" customWidth="1"/>
    <col min="9995" max="9995" width="14.453125" style="1" bestFit="1" customWidth="1"/>
    <col min="9996" max="9996" width="13.453125" style="1" customWidth="1"/>
    <col min="9997" max="9997" width="14.7265625" style="1" bestFit="1" customWidth="1"/>
    <col min="9998" max="9998" width="14.26953125" style="1" bestFit="1" customWidth="1"/>
    <col min="9999" max="9999" width="14.26953125" style="1" customWidth="1"/>
    <col min="10000" max="10000" width="14" style="1" bestFit="1" customWidth="1"/>
    <col min="10001" max="10001" width="11.54296875" style="1" bestFit="1" customWidth="1"/>
    <col min="10002" max="10002" width="13.81640625" style="1" bestFit="1" customWidth="1"/>
    <col min="10003" max="10240" width="11.453125" style="1"/>
    <col min="10241" max="10241" width="20.26953125" style="1" customWidth="1"/>
    <col min="10242" max="10242" width="21.7265625" style="1" customWidth="1"/>
    <col min="10243" max="10243" width="22" style="1" customWidth="1"/>
    <col min="10244" max="10244" width="17.1796875" style="1" customWidth="1"/>
    <col min="10245" max="10245" width="21.453125" style="1" customWidth="1"/>
    <col min="10246" max="10246" width="19.54296875" style="1" customWidth="1"/>
    <col min="10247" max="10247" width="14.1796875" style="1" bestFit="1" customWidth="1"/>
    <col min="10248" max="10248" width="8.453125" style="1" customWidth="1"/>
    <col min="10249" max="10249" width="14.453125" style="1" bestFit="1" customWidth="1"/>
    <col min="10250" max="10250" width="4.453125" style="1" customWidth="1"/>
    <col min="10251" max="10251" width="14.453125" style="1" bestFit="1" customWidth="1"/>
    <col min="10252" max="10252" width="13.453125" style="1" customWidth="1"/>
    <col min="10253" max="10253" width="14.7265625" style="1" bestFit="1" customWidth="1"/>
    <col min="10254" max="10254" width="14.26953125" style="1" bestFit="1" customWidth="1"/>
    <col min="10255" max="10255" width="14.26953125" style="1" customWidth="1"/>
    <col min="10256" max="10256" width="14" style="1" bestFit="1" customWidth="1"/>
    <col min="10257" max="10257" width="11.54296875" style="1" bestFit="1" customWidth="1"/>
    <col min="10258" max="10258" width="13.81640625" style="1" bestFit="1" customWidth="1"/>
    <col min="10259" max="10496" width="11.453125" style="1"/>
    <col min="10497" max="10497" width="20.26953125" style="1" customWidth="1"/>
    <col min="10498" max="10498" width="21.7265625" style="1" customWidth="1"/>
    <col min="10499" max="10499" width="22" style="1" customWidth="1"/>
    <col min="10500" max="10500" width="17.1796875" style="1" customWidth="1"/>
    <col min="10501" max="10501" width="21.453125" style="1" customWidth="1"/>
    <col min="10502" max="10502" width="19.54296875" style="1" customWidth="1"/>
    <col min="10503" max="10503" width="14.1796875" style="1" bestFit="1" customWidth="1"/>
    <col min="10504" max="10504" width="8.453125" style="1" customWidth="1"/>
    <col min="10505" max="10505" width="14.453125" style="1" bestFit="1" customWidth="1"/>
    <col min="10506" max="10506" width="4.453125" style="1" customWidth="1"/>
    <col min="10507" max="10507" width="14.453125" style="1" bestFit="1" customWidth="1"/>
    <col min="10508" max="10508" width="13.453125" style="1" customWidth="1"/>
    <col min="10509" max="10509" width="14.7265625" style="1" bestFit="1" customWidth="1"/>
    <col min="10510" max="10510" width="14.26953125" style="1" bestFit="1" customWidth="1"/>
    <col min="10511" max="10511" width="14.26953125" style="1" customWidth="1"/>
    <col min="10512" max="10512" width="14" style="1" bestFit="1" customWidth="1"/>
    <col min="10513" max="10513" width="11.54296875" style="1" bestFit="1" customWidth="1"/>
    <col min="10514" max="10514" width="13.81640625" style="1" bestFit="1" customWidth="1"/>
    <col min="10515" max="10752" width="11.453125" style="1"/>
    <col min="10753" max="10753" width="20.26953125" style="1" customWidth="1"/>
    <col min="10754" max="10754" width="21.7265625" style="1" customWidth="1"/>
    <col min="10755" max="10755" width="22" style="1" customWidth="1"/>
    <col min="10756" max="10756" width="17.1796875" style="1" customWidth="1"/>
    <col min="10757" max="10757" width="21.453125" style="1" customWidth="1"/>
    <col min="10758" max="10758" width="19.54296875" style="1" customWidth="1"/>
    <col min="10759" max="10759" width="14.1796875" style="1" bestFit="1" customWidth="1"/>
    <col min="10760" max="10760" width="8.453125" style="1" customWidth="1"/>
    <col min="10761" max="10761" width="14.453125" style="1" bestFit="1" customWidth="1"/>
    <col min="10762" max="10762" width="4.453125" style="1" customWidth="1"/>
    <col min="10763" max="10763" width="14.453125" style="1" bestFit="1" customWidth="1"/>
    <col min="10764" max="10764" width="13.453125" style="1" customWidth="1"/>
    <col min="10765" max="10765" width="14.7265625" style="1" bestFit="1" customWidth="1"/>
    <col min="10766" max="10766" width="14.26953125" style="1" bestFit="1" customWidth="1"/>
    <col min="10767" max="10767" width="14.26953125" style="1" customWidth="1"/>
    <col min="10768" max="10768" width="14" style="1" bestFit="1" customWidth="1"/>
    <col min="10769" max="10769" width="11.54296875" style="1" bestFit="1" customWidth="1"/>
    <col min="10770" max="10770" width="13.81640625" style="1" bestFit="1" customWidth="1"/>
    <col min="10771" max="11008" width="11.453125" style="1"/>
    <col min="11009" max="11009" width="20.26953125" style="1" customWidth="1"/>
    <col min="11010" max="11010" width="21.7265625" style="1" customWidth="1"/>
    <col min="11011" max="11011" width="22" style="1" customWidth="1"/>
    <col min="11012" max="11012" width="17.1796875" style="1" customWidth="1"/>
    <col min="11013" max="11013" width="21.453125" style="1" customWidth="1"/>
    <col min="11014" max="11014" width="19.54296875" style="1" customWidth="1"/>
    <col min="11015" max="11015" width="14.1796875" style="1" bestFit="1" customWidth="1"/>
    <col min="11016" max="11016" width="8.453125" style="1" customWidth="1"/>
    <col min="11017" max="11017" width="14.453125" style="1" bestFit="1" customWidth="1"/>
    <col min="11018" max="11018" width="4.453125" style="1" customWidth="1"/>
    <col min="11019" max="11019" width="14.453125" style="1" bestFit="1" customWidth="1"/>
    <col min="11020" max="11020" width="13.453125" style="1" customWidth="1"/>
    <col min="11021" max="11021" width="14.7265625" style="1" bestFit="1" customWidth="1"/>
    <col min="11022" max="11022" width="14.26953125" style="1" bestFit="1" customWidth="1"/>
    <col min="11023" max="11023" width="14.26953125" style="1" customWidth="1"/>
    <col min="11024" max="11024" width="14" style="1" bestFit="1" customWidth="1"/>
    <col min="11025" max="11025" width="11.54296875" style="1" bestFit="1" customWidth="1"/>
    <col min="11026" max="11026" width="13.81640625" style="1" bestFit="1" customWidth="1"/>
    <col min="11027" max="11264" width="11.453125" style="1"/>
    <col min="11265" max="11265" width="20.26953125" style="1" customWidth="1"/>
    <col min="11266" max="11266" width="21.7265625" style="1" customWidth="1"/>
    <col min="11267" max="11267" width="22" style="1" customWidth="1"/>
    <col min="11268" max="11268" width="17.1796875" style="1" customWidth="1"/>
    <col min="11269" max="11269" width="21.453125" style="1" customWidth="1"/>
    <col min="11270" max="11270" width="19.54296875" style="1" customWidth="1"/>
    <col min="11271" max="11271" width="14.1796875" style="1" bestFit="1" customWidth="1"/>
    <col min="11272" max="11272" width="8.453125" style="1" customWidth="1"/>
    <col min="11273" max="11273" width="14.453125" style="1" bestFit="1" customWidth="1"/>
    <col min="11274" max="11274" width="4.453125" style="1" customWidth="1"/>
    <col min="11275" max="11275" width="14.453125" style="1" bestFit="1" customWidth="1"/>
    <col min="11276" max="11276" width="13.453125" style="1" customWidth="1"/>
    <col min="11277" max="11277" width="14.7265625" style="1" bestFit="1" customWidth="1"/>
    <col min="11278" max="11278" width="14.26953125" style="1" bestFit="1" customWidth="1"/>
    <col min="11279" max="11279" width="14.26953125" style="1" customWidth="1"/>
    <col min="11280" max="11280" width="14" style="1" bestFit="1" customWidth="1"/>
    <col min="11281" max="11281" width="11.54296875" style="1" bestFit="1" customWidth="1"/>
    <col min="11282" max="11282" width="13.81640625" style="1" bestFit="1" customWidth="1"/>
    <col min="11283" max="11520" width="11.453125" style="1"/>
    <col min="11521" max="11521" width="20.26953125" style="1" customWidth="1"/>
    <col min="11522" max="11522" width="21.7265625" style="1" customWidth="1"/>
    <col min="11523" max="11523" width="22" style="1" customWidth="1"/>
    <col min="11524" max="11524" width="17.1796875" style="1" customWidth="1"/>
    <col min="11525" max="11525" width="21.453125" style="1" customWidth="1"/>
    <col min="11526" max="11526" width="19.54296875" style="1" customWidth="1"/>
    <col min="11527" max="11527" width="14.1796875" style="1" bestFit="1" customWidth="1"/>
    <col min="11528" max="11528" width="8.453125" style="1" customWidth="1"/>
    <col min="11529" max="11529" width="14.453125" style="1" bestFit="1" customWidth="1"/>
    <col min="11530" max="11530" width="4.453125" style="1" customWidth="1"/>
    <col min="11531" max="11531" width="14.453125" style="1" bestFit="1" customWidth="1"/>
    <col min="11532" max="11532" width="13.453125" style="1" customWidth="1"/>
    <col min="11533" max="11533" width="14.7265625" style="1" bestFit="1" customWidth="1"/>
    <col min="11534" max="11534" width="14.26953125" style="1" bestFit="1" customWidth="1"/>
    <col min="11535" max="11535" width="14.26953125" style="1" customWidth="1"/>
    <col min="11536" max="11536" width="14" style="1" bestFit="1" customWidth="1"/>
    <col min="11537" max="11537" width="11.54296875" style="1" bestFit="1" customWidth="1"/>
    <col min="11538" max="11538" width="13.81640625" style="1" bestFit="1" customWidth="1"/>
    <col min="11539" max="11776" width="11.453125" style="1"/>
    <col min="11777" max="11777" width="20.26953125" style="1" customWidth="1"/>
    <col min="11778" max="11778" width="21.7265625" style="1" customWidth="1"/>
    <col min="11779" max="11779" width="22" style="1" customWidth="1"/>
    <col min="11780" max="11780" width="17.1796875" style="1" customWidth="1"/>
    <col min="11781" max="11781" width="21.453125" style="1" customWidth="1"/>
    <col min="11782" max="11782" width="19.54296875" style="1" customWidth="1"/>
    <col min="11783" max="11783" width="14.1796875" style="1" bestFit="1" customWidth="1"/>
    <col min="11784" max="11784" width="8.453125" style="1" customWidth="1"/>
    <col min="11785" max="11785" width="14.453125" style="1" bestFit="1" customWidth="1"/>
    <col min="11786" max="11786" width="4.453125" style="1" customWidth="1"/>
    <col min="11787" max="11787" width="14.453125" style="1" bestFit="1" customWidth="1"/>
    <col min="11788" max="11788" width="13.453125" style="1" customWidth="1"/>
    <col min="11789" max="11789" width="14.7265625" style="1" bestFit="1" customWidth="1"/>
    <col min="11790" max="11790" width="14.26953125" style="1" bestFit="1" customWidth="1"/>
    <col min="11791" max="11791" width="14.26953125" style="1" customWidth="1"/>
    <col min="11792" max="11792" width="14" style="1" bestFit="1" customWidth="1"/>
    <col min="11793" max="11793" width="11.54296875" style="1" bestFit="1" customWidth="1"/>
    <col min="11794" max="11794" width="13.81640625" style="1" bestFit="1" customWidth="1"/>
    <col min="11795" max="12032" width="11.453125" style="1"/>
    <col min="12033" max="12033" width="20.26953125" style="1" customWidth="1"/>
    <col min="12034" max="12034" width="21.7265625" style="1" customWidth="1"/>
    <col min="12035" max="12035" width="22" style="1" customWidth="1"/>
    <col min="12036" max="12036" width="17.1796875" style="1" customWidth="1"/>
    <col min="12037" max="12037" width="21.453125" style="1" customWidth="1"/>
    <col min="12038" max="12038" width="19.54296875" style="1" customWidth="1"/>
    <col min="12039" max="12039" width="14.1796875" style="1" bestFit="1" customWidth="1"/>
    <col min="12040" max="12040" width="8.453125" style="1" customWidth="1"/>
    <col min="12041" max="12041" width="14.453125" style="1" bestFit="1" customWidth="1"/>
    <col min="12042" max="12042" width="4.453125" style="1" customWidth="1"/>
    <col min="12043" max="12043" width="14.453125" style="1" bestFit="1" customWidth="1"/>
    <col min="12044" max="12044" width="13.453125" style="1" customWidth="1"/>
    <col min="12045" max="12045" width="14.7265625" style="1" bestFit="1" customWidth="1"/>
    <col min="12046" max="12046" width="14.26953125" style="1" bestFit="1" customWidth="1"/>
    <col min="12047" max="12047" width="14.26953125" style="1" customWidth="1"/>
    <col min="12048" max="12048" width="14" style="1" bestFit="1" customWidth="1"/>
    <col min="12049" max="12049" width="11.54296875" style="1" bestFit="1" customWidth="1"/>
    <col min="12050" max="12050" width="13.81640625" style="1" bestFit="1" customWidth="1"/>
    <col min="12051" max="12288" width="11.453125" style="1"/>
    <col min="12289" max="12289" width="20.26953125" style="1" customWidth="1"/>
    <col min="12290" max="12290" width="21.7265625" style="1" customWidth="1"/>
    <col min="12291" max="12291" width="22" style="1" customWidth="1"/>
    <col min="12292" max="12292" width="17.1796875" style="1" customWidth="1"/>
    <col min="12293" max="12293" width="21.453125" style="1" customWidth="1"/>
    <col min="12294" max="12294" width="19.54296875" style="1" customWidth="1"/>
    <col min="12295" max="12295" width="14.1796875" style="1" bestFit="1" customWidth="1"/>
    <col min="12296" max="12296" width="8.453125" style="1" customWidth="1"/>
    <col min="12297" max="12297" width="14.453125" style="1" bestFit="1" customWidth="1"/>
    <col min="12298" max="12298" width="4.453125" style="1" customWidth="1"/>
    <col min="12299" max="12299" width="14.453125" style="1" bestFit="1" customWidth="1"/>
    <col min="12300" max="12300" width="13.453125" style="1" customWidth="1"/>
    <col min="12301" max="12301" width="14.7265625" style="1" bestFit="1" customWidth="1"/>
    <col min="12302" max="12302" width="14.26953125" style="1" bestFit="1" customWidth="1"/>
    <col min="12303" max="12303" width="14.26953125" style="1" customWidth="1"/>
    <col min="12304" max="12304" width="14" style="1" bestFit="1" customWidth="1"/>
    <col min="12305" max="12305" width="11.54296875" style="1" bestFit="1" customWidth="1"/>
    <col min="12306" max="12306" width="13.81640625" style="1" bestFit="1" customWidth="1"/>
    <col min="12307" max="12544" width="11.453125" style="1"/>
    <col min="12545" max="12545" width="20.26953125" style="1" customWidth="1"/>
    <col min="12546" max="12546" width="21.7265625" style="1" customWidth="1"/>
    <col min="12547" max="12547" width="22" style="1" customWidth="1"/>
    <col min="12548" max="12548" width="17.1796875" style="1" customWidth="1"/>
    <col min="12549" max="12549" width="21.453125" style="1" customWidth="1"/>
    <col min="12550" max="12550" width="19.54296875" style="1" customWidth="1"/>
    <col min="12551" max="12551" width="14.1796875" style="1" bestFit="1" customWidth="1"/>
    <col min="12552" max="12552" width="8.453125" style="1" customWidth="1"/>
    <col min="12553" max="12553" width="14.453125" style="1" bestFit="1" customWidth="1"/>
    <col min="12554" max="12554" width="4.453125" style="1" customWidth="1"/>
    <col min="12555" max="12555" width="14.453125" style="1" bestFit="1" customWidth="1"/>
    <col min="12556" max="12556" width="13.453125" style="1" customWidth="1"/>
    <col min="12557" max="12557" width="14.7265625" style="1" bestFit="1" customWidth="1"/>
    <col min="12558" max="12558" width="14.26953125" style="1" bestFit="1" customWidth="1"/>
    <col min="12559" max="12559" width="14.26953125" style="1" customWidth="1"/>
    <col min="12560" max="12560" width="14" style="1" bestFit="1" customWidth="1"/>
    <col min="12561" max="12561" width="11.54296875" style="1" bestFit="1" customWidth="1"/>
    <col min="12562" max="12562" width="13.81640625" style="1" bestFit="1" customWidth="1"/>
    <col min="12563" max="12800" width="11.453125" style="1"/>
    <col min="12801" max="12801" width="20.26953125" style="1" customWidth="1"/>
    <col min="12802" max="12802" width="21.7265625" style="1" customWidth="1"/>
    <col min="12803" max="12803" width="22" style="1" customWidth="1"/>
    <col min="12804" max="12804" width="17.1796875" style="1" customWidth="1"/>
    <col min="12805" max="12805" width="21.453125" style="1" customWidth="1"/>
    <col min="12806" max="12806" width="19.54296875" style="1" customWidth="1"/>
    <col min="12807" max="12807" width="14.1796875" style="1" bestFit="1" customWidth="1"/>
    <col min="12808" max="12808" width="8.453125" style="1" customWidth="1"/>
    <col min="12809" max="12809" width="14.453125" style="1" bestFit="1" customWidth="1"/>
    <col min="12810" max="12810" width="4.453125" style="1" customWidth="1"/>
    <col min="12811" max="12811" width="14.453125" style="1" bestFit="1" customWidth="1"/>
    <col min="12812" max="12812" width="13.453125" style="1" customWidth="1"/>
    <col min="12813" max="12813" width="14.7265625" style="1" bestFit="1" customWidth="1"/>
    <col min="12814" max="12814" width="14.26953125" style="1" bestFit="1" customWidth="1"/>
    <col min="12815" max="12815" width="14.26953125" style="1" customWidth="1"/>
    <col min="12816" max="12816" width="14" style="1" bestFit="1" customWidth="1"/>
    <col min="12817" max="12817" width="11.54296875" style="1" bestFit="1" customWidth="1"/>
    <col min="12818" max="12818" width="13.81640625" style="1" bestFit="1" customWidth="1"/>
    <col min="12819" max="13056" width="11.453125" style="1"/>
    <col min="13057" max="13057" width="20.26953125" style="1" customWidth="1"/>
    <col min="13058" max="13058" width="21.7265625" style="1" customWidth="1"/>
    <col min="13059" max="13059" width="22" style="1" customWidth="1"/>
    <col min="13060" max="13060" width="17.1796875" style="1" customWidth="1"/>
    <col min="13061" max="13061" width="21.453125" style="1" customWidth="1"/>
    <col min="13062" max="13062" width="19.54296875" style="1" customWidth="1"/>
    <col min="13063" max="13063" width="14.1796875" style="1" bestFit="1" customWidth="1"/>
    <col min="13064" max="13064" width="8.453125" style="1" customWidth="1"/>
    <col min="13065" max="13065" width="14.453125" style="1" bestFit="1" customWidth="1"/>
    <col min="13066" max="13066" width="4.453125" style="1" customWidth="1"/>
    <col min="13067" max="13067" width="14.453125" style="1" bestFit="1" customWidth="1"/>
    <col min="13068" max="13068" width="13.453125" style="1" customWidth="1"/>
    <col min="13069" max="13069" width="14.7265625" style="1" bestFit="1" customWidth="1"/>
    <col min="13070" max="13070" width="14.26953125" style="1" bestFit="1" customWidth="1"/>
    <col min="13071" max="13071" width="14.26953125" style="1" customWidth="1"/>
    <col min="13072" max="13072" width="14" style="1" bestFit="1" customWidth="1"/>
    <col min="13073" max="13073" width="11.54296875" style="1" bestFit="1" customWidth="1"/>
    <col min="13074" max="13074" width="13.81640625" style="1" bestFit="1" customWidth="1"/>
    <col min="13075" max="13312" width="11.453125" style="1"/>
    <col min="13313" max="13313" width="20.26953125" style="1" customWidth="1"/>
    <col min="13314" max="13314" width="21.7265625" style="1" customWidth="1"/>
    <col min="13315" max="13315" width="22" style="1" customWidth="1"/>
    <col min="13316" max="13316" width="17.1796875" style="1" customWidth="1"/>
    <col min="13317" max="13317" width="21.453125" style="1" customWidth="1"/>
    <col min="13318" max="13318" width="19.54296875" style="1" customWidth="1"/>
    <col min="13319" max="13319" width="14.1796875" style="1" bestFit="1" customWidth="1"/>
    <col min="13320" max="13320" width="8.453125" style="1" customWidth="1"/>
    <col min="13321" max="13321" width="14.453125" style="1" bestFit="1" customWidth="1"/>
    <col min="13322" max="13322" width="4.453125" style="1" customWidth="1"/>
    <col min="13323" max="13323" width="14.453125" style="1" bestFit="1" customWidth="1"/>
    <col min="13324" max="13324" width="13.453125" style="1" customWidth="1"/>
    <col min="13325" max="13325" width="14.7265625" style="1" bestFit="1" customWidth="1"/>
    <col min="13326" max="13326" width="14.26953125" style="1" bestFit="1" customWidth="1"/>
    <col min="13327" max="13327" width="14.26953125" style="1" customWidth="1"/>
    <col min="13328" max="13328" width="14" style="1" bestFit="1" customWidth="1"/>
    <col min="13329" max="13329" width="11.54296875" style="1" bestFit="1" customWidth="1"/>
    <col min="13330" max="13330" width="13.81640625" style="1" bestFit="1" customWidth="1"/>
    <col min="13331" max="13568" width="11.453125" style="1"/>
    <col min="13569" max="13569" width="20.26953125" style="1" customWidth="1"/>
    <col min="13570" max="13570" width="21.7265625" style="1" customWidth="1"/>
    <col min="13571" max="13571" width="22" style="1" customWidth="1"/>
    <col min="13572" max="13572" width="17.1796875" style="1" customWidth="1"/>
    <col min="13573" max="13573" width="21.453125" style="1" customWidth="1"/>
    <col min="13574" max="13574" width="19.54296875" style="1" customWidth="1"/>
    <col min="13575" max="13575" width="14.1796875" style="1" bestFit="1" customWidth="1"/>
    <col min="13576" max="13576" width="8.453125" style="1" customWidth="1"/>
    <col min="13577" max="13577" width="14.453125" style="1" bestFit="1" customWidth="1"/>
    <col min="13578" max="13578" width="4.453125" style="1" customWidth="1"/>
    <col min="13579" max="13579" width="14.453125" style="1" bestFit="1" customWidth="1"/>
    <col min="13580" max="13580" width="13.453125" style="1" customWidth="1"/>
    <col min="13581" max="13581" width="14.7265625" style="1" bestFit="1" customWidth="1"/>
    <col min="13582" max="13582" width="14.26953125" style="1" bestFit="1" customWidth="1"/>
    <col min="13583" max="13583" width="14.26953125" style="1" customWidth="1"/>
    <col min="13584" max="13584" width="14" style="1" bestFit="1" customWidth="1"/>
    <col min="13585" max="13585" width="11.54296875" style="1" bestFit="1" customWidth="1"/>
    <col min="13586" max="13586" width="13.81640625" style="1" bestFit="1" customWidth="1"/>
    <col min="13587" max="13824" width="11.453125" style="1"/>
    <col min="13825" max="13825" width="20.26953125" style="1" customWidth="1"/>
    <col min="13826" max="13826" width="21.7265625" style="1" customWidth="1"/>
    <col min="13827" max="13827" width="22" style="1" customWidth="1"/>
    <col min="13828" max="13828" width="17.1796875" style="1" customWidth="1"/>
    <col min="13829" max="13829" width="21.453125" style="1" customWidth="1"/>
    <col min="13830" max="13830" width="19.54296875" style="1" customWidth="1"/>
    <col min="13831" max="13831" width="14.1796875" style="1" bestFit="1" customWidth="1"/>
    <col min="13832" max="13832" width="8.453125" style="1" customWidth="1"/>
    <col min="13833" max="13833" width="14.453125" style="1" bestFit="1" customWidth="1"/>
    <col min="13834" max="13834" width="4.453125" style="1" customWidth="1"/>
    <col min="13835" max="13835" width="14.453125" style="1" bestFit="1" customWidth="1"/>
    <col min="13836" max="13836" width="13.453125" style="1" customWidth="1"/>
    <col min="13837" max="13837" width="14.7265625" style="1" bestFit="1" customWidth="1"/>
    <col min="13838" max="13838" width="14.26953125" style="1" bestFit="1" customWidth="1"/>
    <col min="13839" max="13839" width="14.26953125" style="1" customWidth="1"/>
    <col min="13840" max="13840" width="14" style="1" bestFit="1" customWidth="1"/>
    <col min="13841" max="13841" width="11.54296875" style="1" bestFit="1" customWidth="1"/>
    <col min="13842" max="13842" width="13.81640625" style="1" bestFit="1" customWidth="1"/>
    <col min="13843" max="14080" width="11.453125" style="1"/>
    <col min="14081" max="14081" width="20.26953125" style="1" customWidth="1"/>
    <col min="14082" max="14082" width="21.7265625" style="1" customWidth="1"/>
    <col min="14083" max="14083" width="22" style="1" customWidth="1"/>
    <col min="14084" max="14084" width="17.1796875" style="1" customWidth="1"/>
    <col min="14085" max="14085" width="21.453125" style="1" customWidth="1"/>
    <col min="14086" max="14086" width="19.54296875" style="1" customWidth="1"/>
    <col min="14087" max="14087" width="14.1796875" style="1" bestFit="1" customWidth="1"/>
    <col min="14088" max="14088" width="8.453125" style="1" customWidth="1"/>
    <col min="14089" max="14089" width="14.453125" style="1" bestFit="1" customWidth="1"/>
    <col min="14090" max="14090" width="4.453125" style="1" customWidth="1"/>
    <col min="14091" max="14091" width="14.453125" style="1" bestFit="1" customWidth="1"/>
    <col min="14092" max="14092" width="13.453125" style="1" customWidth="1"/>
    <col min="14093" max="14093" width="14.7265625" style="1" bestFit="1" customWidth="1"/>
    <col min="14094" max="14094" width="14.26953125" style="1" bestFit="1" customWidth="1"/>
    <col min="14095" max="14095" width="14.26953125" style="1" customWidth="1"/>
    <col min="14096" max="14096" width="14" style="1" bestFit="1" customWidth="1"/>
    <col min="14097" max="14097" width="11.54296875" style="1" bestFit="1" customWidth="1"/>
    <col min="14098" max="14098" width="13.81640625" style="1" bestFit="1" customWidth="1"/>
    <col min="14099" max="14336" width="11.453125" style="1"/>
    <col min="14337" max="14337" width="20.26953125" style="1" customWidth="1"/>
    <col min="14338" max="14338" width="21.7265625" style="1" customWidth="1"/>
    <col min="14339" max="14339" width="22" style="1" customWidth="1"/>
    <col min="14340" max="14340" width="17.1796875" style="1" customWidth="1"/>
    <col min="14341" max="14341" width="21.453125" style="1" customWidth="1"/>
    <col min="14342" max="14342" width="19.54296875" style="1" customWidth="1"/>
    <col min="14343" max="14343" width="14.1796875" style="1" bestFit="1" customWidth="1"/>
    <col min="14344" max="14344" width="8.453125" style="1" customWidth="1"/>
    <col min="14345" max="14345" width="14.453125" style="1" bestFit="1" customWidth="1"/>
    <col min="14346" max="14346" width="4.453125" style="1" customWidth="1"/>
    <col min="14347" max="14347" width="14.453125" style="1" bestFit="1" customWidth="1"/>
    <col min="14348" max="14348" width="13.453125" style="1" customWidth="1"/>
    <col min="14349" max="14349" width="14.7265625" style="1" bestFit="1" customWidth="1"/>
    <col min="14350" max="14350" width="14.26953125" style="1" bestFit="1" customWidth="1"/>
    <col min="14351" max="14351" width="14.26953125" style="1" customWidth="1"/>
    <col min="14352" max="14352" width="14" style="1" bestFit="1" customWidth="1"/>
    <col min="14353" max="14353" width="11.54296875" style="1" bestFit="1" customWidth="1"/>
    <col min="14354" max="14354" width="13.81640625" style="1" bestFit="1" customWidth="1"/>
    <col min="14355" max="14592" width="11.453125" style="1"/>
    <col min="14593" max="14593" width="20.26953125" style="1" customWidth="1"/>
    <col min="14594" max="14594" width="21.7265625" style="1" customWidth="1"/>
    <col min="14595" max="14595" width="22" style="1" customWidth="1"/>
    <col min="14596" max="14596" width="17.1796875" style="1" customWidth="1"/>
    <col min="14597" max="14597" width="21.453125" style="1" customWidth="1"/>
    <col min="14598" max="14598" width="19.54296875" style="1" customWidth="1"/>
    <col min="14599" max="14599" width="14.1796875" style="1" bestFit="1" customWidth="1"/>
    <col min="14600" max="14600" width="8.453125" style="1" customWidth="1"/>
    <col min="14601" max="14601" width="14.453125" style="1" bestFit="1" customWidth="1"/>
    <col min="14602" max="14602" width="4.453125" style="1" customWidth="1"/>
    <col min="14603" max="14603" width="14.453125" style="1" bestFit="1" customWidth="1"/>
    <col min="14604" max="14604" width="13.453125" style="1" customWidth="1"/>
    <col min="14605" max="14605" width="14.7265625" style="1" bestFit="1" customWidth="1"/>
    <col min="14606" max="14606" width="14.26953125" style="1" bestFit="1" customWidth="1"/>
    <col min="14607" max="14607" width="14.26953125" style="1" customWidth="1"/>
    <col min="14608" max="14608" width="14" style="1" bestFit="1" customWidth="1"/>
    <col min="14609" max="14609" width="11.54296875" style="1" bestFit="1" customWidth="1"/>
    <col min="14610" max="14610" width="13.81640625" style="1" bestFit="1" customWidth="1"/>
    <col min="14611" max="14848" width="11.453125" style="1"/>
    <col min="14849" max="14849" width="20.26953125" style="1" customWidth="1"/>
    <col min="14850" max="14850" width="21.7265625" style="1" customWidth="1"/>
    <col min="14851" max="14851" width="22" style="1" customWidth="1"/>
    <col min="14852" max="14852" width="17.1796875" style="1" customWidth="1"/>
    <col min="14853" max="14853" width="21.453125" style="1" customWidth="1"/>
    <col min="14854" max="14854" width="19.54296875" style="1" customWidth="1"/>
    <col min="14855" max="14855" width="14.1796875" style="1" bestFit="1" customWidth="1"/>
    <col min="14856" max="14856" width="8.453125" style="1" customWidth="1"/>
    <col min="14857" max="14857" width="14.453125" style="1" bestFit="1" customWidth="1"/>
    <col min="14858" max="14858" width="4.453125" style="1" customWidth="1"/>
    <col min="14859" max="14859" width="14.453125" style="1" bestFit="1" customWidth="1"/>
    <col min="14860" max="14860" width="13.453125" style="1" customWidth="1"/>
    <col min="14861" max="14861" width="14.7265625" style="1" bestFit="1" customWidth="1"/>
    <col min="14862" max="14862" width="14.26953125" style="1" bestFit="1" customWidth="1"/>
    <col min="14863" max="14863" width="14.26953125" style="1" customWidth="1"/>
    <col min="14864" max="14864" width="14" style="1" bestFit="1" customWidth="1"/>
    <col min="14865" max="14865" width="11.54296875" style="1" bestFit="1" customWidth="1"/>
    <col min="14866" max="14866" width="13.81640625" style="1" bestFit="1" customWidth="1"/>
    <col min="14867" max="15104" width="11.453125" style="1"/>
    <col min="15105" max="15105" width="20.26953125" style="1" customWidth="1"/>
    <col min="15106" max="15106" width="21.7265625" style="1" customWidth="1"/>
    <col min="15107" max="15107" width="22" style="1" customWidth="1"/>
    <col min="15108" max="15108" width="17.1796875" style="1" customWidth="1"/>
    <col min="15109" max="15109" width="21.453125" style="1" customWidth="1"/>
    <col min="15110" max="15110" width="19.54296875" style="1" customWidth="1"/>
    <col min="15111" max="15111" width="14.1796875" style="1" bestFit="1" customWidth="1"/>
    <col min="15112" max="15112" width="8.453125" style="1" customWidth="1"/>
    <col min="15113" max="15113" width="14.453125" style="1" bestFit="1" customWidth="1"/>
    <col min="15114" max="15114" width="4.453125" style="1" customWidth="1"/>
    <col min="15115" max="15115" width="14.453125" style="1" bestFit="1" customWidth="1"/>
    <col min="15116" max="15116" width="13.453125" style="1" customWidth="1"/>
    <col min="15117" max="15117" width="14.7265625" style="1" bestFit="1" customWidth="1"/>
    <col min="15118" max="15118" width="14.26953125" style="1" bestFit="1" customWidth="1"/>
    <col min="15119" max="15119" width="14.26953125" style="1" customWidth="1"/>
    <col min="15120" max="15120" width="14" style="1" bestFit="1" customWidth="1"/>
    <col min="15121" max="15121" width="11.54296875" style="1" bestFit="1" customWidth="1"/>
    <col min="15122" max="15122" width="13.81640625" style="1" bestFit="1" customWidth="1"/>
    <col min="15123" max="15360" width="11.453125" style="1"/>
    <col min="15361" max="15361" width="20.26953125" style="1" customWidth="1"/>
    <col min="15362" max="15362" width="21.7265625" style="1" customWidth="1"/>
    <col min="15363" max="15363" width="22" style="1" customWidth="1"/>
    <col min="15364" max="15364" width="17.1796875" style="1" customWidth="1"/>
    <col min="15365" max="15365" width="21.453125" style="1" customWidth="1"/>
    <col min="15366" max="15366" width="19.54296875" style="1" customWidth="1"/>
    <col min="15367" max="15367" width="14.1796875" style="1" bestFit="1" customWidth="1"/>
    <col min="15368" max="15368" width="8.453125" style="1" customWidth="1"/>
    <col min="15369" max="15369" width="14.453125" style="1" bestFit="1" customWidth="1"/>
    <col min="15370" max="15370" width="4.453125" style="1" customWidth="1"/>
    <col min="15371" max="15371" width="14.453125" style="1" bestFit="1" customWidth="1"/>
    <col min="15372" max="15372" width="13.453125" style="1" customWidth="1"/>
    <col min="15373" max="15373" width="14.7265625" style="1" bestFit="1" customWidth="1"/>
    <col min="15374" max="15374" width="14.26953125" style="1" bestFit="1" customWidth="1"/>
    <col min="15375" max="15375" width="14.26953125" style="1" customWidth="1"/>
    <col min="15376" max="15376" width="14" style="1" bestFit="1" customWidth="1"/>
    <col min="15377" max="15377" width="11.54296875" style="1" bestFit="1" customWidth="1"/>
    <col min="15378" max="15378" width="13.81640625" style="1" bestFit="1" customWidth="1"/>
    <col min="15379" max="15616" width="11.453125" style="1"/>
    <col min="15617" max="15617" width="20.26953125" style="1" customWidth="1"/>
    <col min="15618" max="15618" width="21.7265625" style="1" customWidth="1"/>
    <col min="15619" max="15619" width="22" style="1" customWidth="1"/>
    <col min="15620" max="15620" width="17.1796875" style="1" customWidth="1"/>
    <col min="15621" max="15621" width="21.453125" style="1" customWidth="1"/>
    <col min="15622" max="15622" width="19.54296875" style="1" customWidth="1"/>
    <col min="15623" max="15623" width="14.1796875" style="1" bestFit="1" customWidth="1"/>
    <col min="15624" max="15624" width="8.453125" style="1" customWidth="1"/>
    <col min="15625" max="15625" width="14.453125" style="1" bestFit="1" customWidth="1"/>
    <col min="15626" max="15626" width="4.453125" style="1" customWidth="1"/>
    <col min="15627" max="15627" width="14.453125" style="1" bestFit="1" customWidth="1"/>
    <col min="15628" max="15628" width="13.453125" style="1" customWidth="1"/>
    <col min="15629" max="15629" width="14.7265625" style="1" bestFit="1" customWidth="1"/>
    <col min="15630" max="15630" width="14.26953125" style="1" bestFit="1" customWidth="1"/>
    <col min="15631" max="15631" width="14.26953125" style="1" customWidth="1"/>
    <col min="15632" max="15632" width="14" style="1" bestFit="1" customWidth="1"/>
    <col min="15633" max="15633" width="11.54296875" style="1" bestFit="1" customWidth="1"/>
    <col min="15634" max="15634" width="13.81640625" style="1" bestFit="1" customWidth="1"/>
    <col min="15635" max="15872" width="11.453125" style="1"/>
    <col min="15873" max="15873" width="20.26953125" style="1" customWidth="1"/>
    <col min="15874" max="15874" width="21.7265625" style="1" customWidth="1"/>
    <col min="15875" max="15875" width="22" style="1" customWidth="1"/>
    <col min="15876" max="15876" width="17.1796875" style="1" customWidth="1"/>
    <col min="15877" max="15877" width="21.453125" style="1" customWidth="1"/>
    <col min="15878" max="15878" width="19.54296875" style="1" customWidth="1"/>
    <col min="15879" max="15879" width="14.1796875" style="1" bestFit="1" customWidth="1"/>
    <col min="15880" max="15880" width="8.453125" style="1" customWidth="1"/>
    <col min="15881" max="15881" width="14.453125" style="1" bestFit="1" customWidth="1"/>
    <col min="15882" max="15882" width="4.453125" style="1" customWidth="1"/>
    <col min="15883" max="15883" width="14.453125" style="1" bestFit="1" customWidth="1"/>
    <col min="15884" max="15884" width="13.453125" style="1" customWidth="1"/>
    <col min="15885" max="15885" width="14.7265625" style="1" bestFit="1" customWidth="1"/>
    <col min="15886" max="15886" width="14.26953125" style="1" bestFit="1" customWidth="1"/>
    <col min="15887" max="15887" width="14.26953125" style="1" customWidth="1"/>
    <col min="15888" max="15888" width="14" style="1" bestFit="1" customWidth="1"/>
    <col min="15889" max="15889" width="11.54296875" style="1" bestFit="1" customWidth="1"/>
    <col min="15890" max="15890" width="13.81640625" style="1" bestFit="1" customWidth="1"/>
    <col min="15891" max="16128" width="11.453125" style="1"/>
    <col min="16129" max="16129" width="20.26953125" style="1" customWidth="1"/>
    <col min="16130" max="16130" width="21.7265625" style="1" customWidth="1"/>
    <col min="16131" max="16131" width="22" style="1" customWidth="1"/>
    <col min="16132" max="16132" width="17.1796875" style="1" customWidth="1"/>
    <col min="16133" max="16133" width="21.453125" style="1" customWidth="1"/>
    <col min="16134" max="16134" width="19.54296875" style="1" customWidth="1"/>
    <col min="16135" max="16135" width="14.1796875" style="1" bestFit="1" customWidth="1"/>
    <col min="16136" max="16136" width="8.453125" style="1" customWidth="1"/>
    <col min="16137" max="16137" width="14.453125" style="1" bestFit="1" customWidth="1"/>
    <col min="16138" max="16138" width="4.453125" style="1" customWidth="1"/>
    <col min="16139" max="16139" width="14.453125" style="1" bestFit="1" customWidth="1"/>
    <col min="16140" max="16140" width="13.453125" style="1" customWidth="1"/>
    <col min="16141" max="16141" width="14.7265625" style="1" bestFit="1" customWidth="1"/>
    <col min="16142" max="16142" width="14.26953125" style="1" bestFit="1" customWidth="1"/>
    <col min="16143" max="16143" width="14.26953125" style="1" customWidth="1"/>
    <col min="16144" max="16144" width="14" style="1" bestFit="1" customWidth="1"/>
    <col min="16145" max="16145" width="11.54296875" style="1" bestFit="1" customWidth="1"/>
    <col min="16146" max="16146" width="13.81640625" style="1" bestFit="1" customWidth="1"/>
    <col min="16147" max="16384" width="11.453125" style="1"/>
  </cols>
  <sheetData>
    <row r="1" spans="1:29" s="7" customFormat="1" ht="8.25" customHeight="1" thickBot="1" x14ac:dyDescent="0.35">
      <c r="A1" s="56"/>
      <c r="B1" s="57"/>
      <c r="C1" s="56"/>
      <c r="D1" s="58"/>
      <c r="E1" s="1"/>
      <c r="F1" s="1"/>
      <c r="G1" s="59"/>
      <c r="H1" s="59"/>
      <c r="I1" s="59"/>
      <c r="J1" s="59"/>
      <c r="K1" s="60"/>
      <c r="L1" s="61"/>
      <c r="M1" s="61"/>
      <c r="N1" s="4"/>
      <c r="O1" s="4"/>
      <c r="P1" s="62"/>
      <c r="W1" s="63"/>
      <c r="X1" s="63"/>
      <c r="Y1" s="63"/>
      <c r="Z1" s="63"/>
      <c r="AA1" s="63"/>
      <c r="AB1" s="63"/>
    </row>
    <row r="2" spans="1:29" ht="31.5" customHeight="1" thickBot="1" x14ac:dyDescent="0.35">
      <c r="A2" s="388" t="s">
        <v>133</v>
      </c>
      <c r="B2" s="389"/>
      <c r="C2" s="389"/>
      <c r="D2" s="389"/>
      <c r="E2" s="390"/>
      <c r="F2" s="64"/>
      <c r="G2" s="328" t="s">
        <v>16</v>
      </c>
      <c r="H2" s="66">
        <v>0.95</v>
      </c>
      <c r="I2" s="64"/>
      <c r="J2" s="67"/>
      <c r="K2" s="60"/>
      <c r="L2" s="68"/>
      <c r="M2" s="68"/>
      <c r="N2" s="69"/>
      <c r="O2" s="69"/>
      <c r="P2" s="70"/>
      <c r="Q2" s="494" t="s">
        <v>321</v>
      </c>
      <c r="R2" s="4"/>
      <c r="S2" s="356" t="s">
        <v>137</v>
      </c>
      <c r="T2" s="355" t="s">
        <v>135</v>
      </c>
      <c r="U2" s="354" t="s">
        <v>136</v>
      </c>
      <c r="V2" s="63"/>
      <c r="W2" s="6"/>
      <c r="X2" s="6"/>
      <c r="Y2" s="6"/>
      <c r="Z2" s="6"/>
      <c r="AA2" s="6"/>
      <c r="AB2" s="6"/>
      <c r="AC2" s="6"/>
    </row>
    <row r="3" spans="1:29" ht="27.75" customHeight="1" thickBot="1" x14ac:dyDescent="0.35">
      <c r="A3" s="554" t="s">
        <v>155</v>
      </c>
      <c r="B3" s="555"/>
      <c r="C3" s="555"/>
      <c r="D3" s="555"/>
      <c r="E3" s="556"/>
      <c r="F3" s="71"/>
      <c r="J3" s="67"/>
      <c r="K3" s="60"/>
      <c r="L3" s="68"/>
      <c r="M3" s="68"/>
      <c r="N3" s="69"/>
      <c r="O3" s="69"/>
      <c r="P3" s="70"/>
      <c r="Q3" s="357" t="s">
        <v>11</v>
      </c>
      <c r="R3" s="358">
        <f>U3+T3+S3</f>
        <v>113.74172857689665</v>
      </c>
      <c r="S3" s="385">
        <f>I32</f>
        <v>5.2262008420835886E-2</v>
      </c>
      <c r="T3" s="386">
        <f>I31</f>
        <v>1</v>
      </c>
      <c r="U3" s="387">
        <f>I30</f>
        <v>112.68946656847581</v>
      </c>
      <c r="V3" s="69"/>
      <c r="W3" s="6"/>
      <c r="X3" s="6"/>
      <c r="Y3" s="6"/>
      <c r="Z3" s="6"/>
      <c r="AA3" s="6"/>
      <c r="AB3" s="6"/>
      <c r="AC3" s="6"/>
    </row>
    <row r="4" spans="1:29" ht="14.25" customHeight="1" x14ac:dyDescent="0.7">
      <c r="A4" s="72"/>
      <c r="B4" s="73"/>
      <c r="C4" s="61"/>
      <c r="D4" s="61"/>
      <c r="E4" s="5"/>
      <c r="F4" s="384" t="s">
        <v>127</v>
      </c>
      <c r="G4" s="330">
        <v>2</v>
      </c>
      <c r="H4" s="383" t="s">
        <v>126</v>
      </c>
      <c r="J4" s="74"/>
      <c r="K4" s="75"/>
      <c r="N4" s="69"/>
      <c r="O4" s="69"/>
      <c r="P4" s="76"/>
      <c r="Q4" s="69"/>
      <c r="R4" s="69"/>
      <c r="S4" s="69"/>
      <c r="T4" s="69"/>
      <c r="U4" s="69"/>
      <c r="V4" s="69"/>
      <c r="W4" s="6"/>
      <c r="X4" s="77"/>
      <c r="Y4" s="78"/>
      <c r="Z4" s="6"/>
      <c r="AA4" s="6"/>
      <c r="AB4" s="6"/>
      <c r="AC4" s="6"/>
    </row>
    <row r="5" spans="1:29" x14ac:dyDescent="0.3">
      <c r="A5" s="79" t="s">
        <v>17</v>
      </c>
      <c r="B5" s="73"/>
      <c r="C5" s="80" t="s">
        <v>18</v>
      </c>
      <c r="D5" s="80" t="s">
        <v>19</v>
      </c>
      <c r="E5" s="81"/>
      <c r="J5" s="82"/>
      <c r="K5" s="83"/>
      <c r="L5" s="83"/>
      <c r="M5" s="83"/>
      <c r="N5" s="69"/>
      <c r="O5" s="69"/>
      <c r="P5" s="120"/>
      <c r="Q5" s="489" t="s">
        <v>322</v>
      </c>
      <c r="R5" s="484" t="str">
        <f>H4</f>
        <v>meses</v>
      </c>
      <c r="U5" s="2" t="s">
        <v>0</v>
      </c>
      <c r="V5" s="77"/>
      <c r="W5" s="6"/>
      <c r="X5" s="77"/>
      <c r="Y5" s="78"/>
      <c r="Z5" s="6"/>
      <c r="AA5" s="6"/>
      <c r="AB5" s="6"/>
      <c r="AC5" s="6"/>
    </row>
    <row r="6" spans="1:29" x14ac:dyDescent="0.3">
      <c r="A6" s="79" t="s">
        <v>17</v>
      </c>
      <c r="B6" s="73"/>
      <c r="C6" s="85" t="s">
        <v>195</v>
      </c>
      <c r="D6" s="85" t="s">
        <v>196</v>
      </c>
      <c r="E6" s="86" t="s">
        <v>194</v>
      </c>
      <c r="F6" s="470" t="s">
        <v>158</v>
      </c>
      <c r="G6" s="470" t="s">
        <v>159</v>
      </c>
      <c r="H6" s="470" t="s">
        <v>0</v>
      </c>
      <c r="J6" s="82"/>
      <c r="K6" s="83"/>
      <c r="L6" s="83"/>
      <c r="M6" s="83"/>
      <c r="N6" s="69" t="s">
        <v>126</v>
      </c>
      <c r="O6" s="69"/>
      <c r="P6" s="69"/>
      <c r="Q6" s="11" t="s">
        <v>1</v>
      </c>
      <c r="R6" s="479">
        <f>R14</f>
        <v>9.2513277368511219E-3</v>
      </c>
      <c r="S6" s="12">
        <f>R6/R9</f>
        <v>4.625663868425561E-3</v>
      </c>
      <c r="U6" s="359">
        <f>R6*30.43</f>
        <v>0.28151790303237961</v>
      </c>
      <c r="V6" s="77"/>
      <c r="W6" s="6"/>
      <c r="X6" s="77"/>
      <c r="Y6" s="6"/>
      <c r="Z6" s="6"/>
      <c r="AA6" s="6"/>
      <c r="AB6" s="6"/>
      <c r="AC6" s="6"/>
    </row>
    <row r="7" spans="1:29" ht="12.75" customHeight="1" x14ac:dyDescent="0.3">
      <c r="A7" s="501"/>
      <c r="B7" s="484" t="s">
        <v>197</v>
      </c>
      <c r="C7" s="87">
        <v>8</v>
      </c>
      <c r="D7" s="88">
        <f>E7-C7</f>
        <v>17403</v>
      </c>
      <c r="E7" s="89">
        <v>17411</v>
      </c>
      <c r="F7" s="471">
        <v>2214</v>
      </c>
      <c r="G7" s="472">
        <f>F7/E7</f>
        <v>0.1271609901786227</v>
      </c>
      <c r="H7" s="473">
        <f>G7*365.25</f>
        <v>46.445551662741941</v>
      </c>
      <c r="J7" s="82"/>
      <c r="K7" s="83"/>
      <c r="L7" s="83"/>
      <c r="M7" s="83"/>
      <c r="N7" s="502">
        <f>G7*12</f>
        <v>1.5259318821434724</v>
      </c>
      <c r="O7" s="502"/>
      <c r="P7" s="69"/>
      <c r="Q7" s="13" t="s">
        <v>3</v>
      </c>
      <c r="R7" s="480">
        <f>Q14</f>
        <v>8.7918480975426386E-3</v>
      </c>
      <c r="S7" s="14">
        <f>R7/R9</f>
        <v>4.3959240487713193E-3</v>
      </c>
      <c r="U7" s="360">
        <f>R7*30.43</f>
        <v>0.26753593760822247</v>
      </c>
      <c r="V7" s="77"/>
      <c r="W7" s="6"/>
      <c r="X7" s="77"/>
      <c r="Y7" s="6"/>
      <c r="Z7" s="6"/>
      <c r="AA7" s="6"/>
      <c r="AB7" s="6"/>
      <c r="AC7" s="6"/>
    </row>
    <row r="8" spans="1:29" ht="12.75" customHeight="1" x14ac:dyDescent="0.3">
      <c r="A8" s="501"/>
      <c r="B8" s="484" t="s">
        <v>290</v>
      </c>
      <c r="C8" s="87">
        <v>162</v>
      </c>
      <c r="D8" s="88">
        <f>E8-C8</f>
        <v>17349</v>
      </c>
      <c r="E8" s="89">
        <v>17511</v>
      </c>
      <c r="F8" s="471">
        <v>2222</v>
      </c>
      <c r="G8" s="472">
        <f>F8/E8</f>
        <v>0.12689166809434069</v>
      </c>
      <c r="H8" s="473">
        <f>G8*365.25</f>
        <v>46.347181771457933</v>
      </c>
      <c r="J8" s="82"/>
      <c r="K8" s="83"/>
      <c r="L8" s="90"/>
      <c r="M8" s="83"/>
      <c r="N8" s="502">
        <f t="shared" ref="N8:N9" si="0">G8*12</f>
        <v>1.5227000171320881</v>
      </c>
      <c r="O8" s="502"/>
      <c r="P8" s="69"/>
      <c r="Q8" s="15" t="s">
        <v>2</v>
      </c>
      <c r="R8" s="16">
        <f>P14</f>
        <v>1.9819568241656063</v>
      </c>
      <c r="S8" s="17">
        <f>R8/R9</f>
        <v>0.99097841208280313</v>
      </c>
      <c r="U8" s="361">
        <f>R8*30.43</f>
        <v>60.310946159359396</v>
      </c>
      <c r="V8" s="77"/>
      <c r="W8" s="6"/>
      <c r="X8" s="77"/>
      <c r="Y8" s="6"/>
      <c r="Z8" s="6"/>
      <c r="AA8" s="6"/>
      <c r="AB8" s="6"/>
      <c r="AC8" s="6"/>
    </row>
    <row r="9" spans="1:29" x14ac:dyDescent="0.3">
      <c r="A9" s="79" t="s">
        <v>17</v>
      </c>
      <c r="B9" s="485" t="s">
        <v>22</v>
      </c>
      <c r="C9" s="483">
        <f>SUM(C7:C8)</f>
        <v>170</v>
      </c>
      <c r="D9" s="91">
        <f>SUM(D7:D8)</f>
        <v>34752</v>
      </c>
      <c r="E9" s="92">
        <f>SUM(E7:E8)</f>
        <v>34922</v>
      </c>
      <c r="F9" s="474">
        <f>SUM(F7:F8)</f>
        <v>4436</v>
      </c>
      <c r="G9" s="475">
        <f>F9/E9</f>
        <v>0.12702594353129831</v>
      </c>
      <c r="H9" s="476">
        <f>G9*365</f>
        <v>46.364469388923887</v>
      </c>
      <c r="J9" s="82"/>
      <c r="K9" s="83"/>
      <c r="L9" s="90"/>
      <c r="M9" s="83"/>
      <c r="N9" s="502">
        <f t="shared" si="0"/>
        <v>1.5243113223755798</v>
      </c>
      <c r="O9" s="93"/>
      <c r="P9" s="94"/>
      <c r="R9" s="9">
        <f>SUM(R6:R8)</f>
        <v>2</v>
      </c>
      <c r="U9" s="18">
        <f>R9*30.43</f>
        <v>60.86</v>
      </c>
      <c r="V9" s="77"/>
      <c r="W9" s="6"/>
      <c r="X9" s="77"/>
      <c r="Y9" s="6"/>
      <c r="Z9" s="6"/>
      <c r="AA9" s="6"/>
      <c r="AB9" s="6"/>
      <c r="AC9" s="6"/>
    </row>
    <row r="10" spans="1:29" ht="12.75" customHeight="1" x14ac:dyDescent="0.3">
      <c r="A10" s="84"/>
      <c r="B10" s="95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3"/>
      <c r="P10" s="94"/>
      <c r="Q10" s="94"/>
      <c r="R10" s="94"/>
      <c r="S10" s="77"/>
      <c r="U10" s="77"/>
      <c r="V10" s="77"/>
      <c r="W10" s="6"/>
      <c r="X10" s="77"/>
      <c r="Y10" s="6"/>
      <c r="Z10" s="6"/>
      <c r="AA10" s="6"/>
      <c r="AB10" s="6"/>
      <c r="AC10" s="6"/>
    </row>
    <row r="11" spans="1:29" s="7" customFormat="1" ht="14.25" hidden="1" customHeight="1" x14ac:dyDescent="0.3">
      <c r="A11" s="98" t="s">
        <v>23</v>
      </c>
      <c r="B11" s="99"/>
      <c r="C11" s="100"/>
      <c r="D11" s="4"/>
      <c r="E11" s="89"/>
      <c r="F11" s="471"/>
      <c r="G11" s="90"/>
      <c r="H11" s="102"/>
      <c r="I11" s="90"/>
      <c r="J11" s="103"/>
      <c r="K11" s="103"/>
      <c r="L11" s="102"/>
      <c r="M11" s="103"/>
      <c r="O11" s="4"/>
      <c r="P11" s="104"/>
      <c r="Q11" s="104"/>
      <c r="R11" s="104"/>
      <c r="S11" s="4"/>
      <c r="T11" s="4"/>
      <c r="U11" s="4"/>
      <c r="V11" s="4"/>
    </row>
    <row r="12" spans="1:29" s="7" customFormat="1" ht="12.75" hidden="1" customHeight="1" x14ac:dyDescent="0.3">
      <c r="A12" s="84" t="s">
        <v>24</v>
      </c>
      <c r="B12" s="99"/>
      <c r="C12" s="100"/>
      <c r="D12" s="4"/>
      <c r="E12" s="101"/>
      <c r="F12" s="102"/>
      <c r="G12" s="90"/>
      <c r="H12" s="102"/>
      <c r="I12" s="90"/>
      <c r="J12" s="105"/>
      <c r="K12" s="103"/>
      <c r="L12" s="103"/>
      <c r="M12" s="103"/>
      <c r="N12" s="7" t="s">
        <v>123</v>
      </c>
      <c r="O12" s="4"/>
      <c r="P12" s="104"/>
      <c r="Q12" s="62"/>
      <c r="R12" s="62"/>
      <c r="S12" s="4"/>
      <c r="T12" s="4"/>
      <c r="U12" s="4"/>
      <c r="V12" s="4"/>
    </row>
    <row r="13" spans="1:29" s="7" customFormat="1" ht="45" hidden="1" customHeight="1" x14ac:dyDescent="0.3">
      <c r="A13" s="106" t="s">
        <v>25</v>
      </c>
      <c r="B13" s="106" t="s">
        <v>26</v>
      </c>
      <c r="C13" s="106" t="s">
        <v>27</v>
      </c>
      <c r="D13" s="106" t="s">
        <v>28</v>
      </c>
      <c r="E13" s="106" t="s">
        <v>29</v>
      </c>
      <c r="F13" s="106" t="s">
        <v>30</v>
      </c>
      <c r="G13" s="106" t="s">
        <v>31</v>
      </c>
      <c r="H13" s="106" t="s">
        <v>32</v>
      </c>
      <c r="I13" s="90"/>
      <c r="J13" s="107" t="s">
        <v>33</v>
      </c>
      <c r="K13" s="108" t="s">
        <v>34</v>
      </c>
      <c r="L13" s="108" t="s">
        <v>35</v>
      </c>
      <c r="M13" s="103"/>
      <c r="N13" s="329" t="s">
        <v>124</v>
      </c>
      <c r="O13" s="329" t="s">
        <v>125</v>
      </c>
      <c r="P13" s="333" t="s">
        <v>2</v>
      </c>
      <c r="Q13" s="334" t="s">
        <v>3</v>
      </c>
      <c r="R13" s="335" t="s">
        <v>1</v>
      </c>
      <c r="S13" s="4"/>
      <c r="V13" s="4"/>
    </row>
    <row r="14" spans="1:29" s="7" customFormat="1" ht="12.75" hidden="1" customHeight="1" x14ac:dyDescent="0.3">
      <c r="A14" s="109">
        <f>LN((C7/E7)/(C8/E8))</f>
        <v>-3.0024277290472461</v>
      </c>
      <c r="B14" s="109">
        <f>SQRT((D7/(C7*E7)+(D8/(C8*E8))))</f>
        <v>0.36201974751375193</v>
      </c>
      <c r="C14" s="110">
        <f>-NORMSINV((1-H2)/2)</f>
        <v>1.9599639845400536</v>
      </c>
      <c r="D14" s="111">
        <f>A14-(C14*B14)</f>
        <v>-3.7119733958664836</v>
      </c>
      <c r="E14" s="112">
        <f>A14+(C14*B14)</f>
        <v>-2.2928820622280086</v>
      </c>
      <c r="F14" s="113">
        <f>(C7/E7)/(C8/E8)</f>
        <v>4.966634545636326E-2</v>
      </c>
      <c r="G14" s="113">
        <f>EXP(D14)</f>
        <v>2.4429267058372856E-2</v>
      </c>
      <c r="H14" s="113">
        <f>EXP(E14)</f>
        <v>0.10097502577939052</v>
      </c>
      <c r="I14" s="90"/>
      <c r="J14" s="114">
        <f>1-F14</f>
        <v>0.95033365454363672</v>
      </c>
      <c r="K14" s="113">
        <f>1-G14</f>
        <v>0.97557073294162711</v>
      </c>
      <c r="L14" s="113">
        <f>1-H14</f>
        <v>0.89902497422060945</v>
      </c>
      <c r="M14" s="115"/>
      <c r="N14" s="331">
        <f>(C7/E7)*G4/2</f>
        <v>4.5947963930848316E-4</v>
      </c>
      <c r="O14" s="332">
        <f>(C8/E8)*G4/2</f>
        <v>9.2513277368511219E-3</v>
      </c>
      <c r="P14" s="336">
        <f>G4-Q14-R14</f>
        <v>1.9819568241656063</v>
      </c>
      <c r="Q14" s="336">
        <f>O14-N14</f>
        <v>8.7918480975426386E-3</v>
      </c>
      <c r="R14" s="336">
        <f>O14</f>
        <v>9.2513277368511219E-3</v>
      </c>
      <c r="S14" s="4" t="str">
        <f>H4</f>
        <v>meses</v>
      </c>
      <c r="V14" s="4"/>
    </row>
    <row r="15" spans="1:29" s="7" customFormat="1" ht="12.75" hidden="1" customHeight="1" x14ac:dyDescent="0.3">
      <c r="A15" s="116"/>
      <c r="B15" s="99"/>
      <c r="C15" s="99"/>
      <c r="D15" s="99"/>
      <c r="E15" s="117"/>
      <c r="F15" s="118"/>
      <c r="G15" s="90"/>
      <c r="H15" s="102"/>
      <c r="I15" s="90"/>
      <c r="J15" s="102"/>
      <c r="K15" s="102"/>
      <c r="L15" s="102"/>
      <c r="M15" s="103"/>
      <c r="O15" s="4"/>
      <c r="P15" s="4"/>
      <c r="Q15" s="4"/>
      <c r="R15" s="4"/>
      <c r="S15" s="4"/>
      <c r="T15" s="4"/>
      <c r="U15" s="4"/>
      <c r="V15" s="4"/>
    </row>
    <row r="16" spans="1:29" s="6" customFormat="1" ht="12.75" hidden="1" customHeight="1" x14ac:dyDescent="0.3">
      <c r="A16" s="119"/>
      <c r="B16" s="120"/>
      <c r="C16" s="121"/>
      <c r="D16" s="122"/>
      <c r="E16" s="123"/>
      <c r="F16" s="124"/>
      <c r="G16" s="125"/>
      <c r="H16" s="126"/>
      <c r="I16" s="126"/>
      <c r="J16" s="127"/>
      <c r="K16" s="127"/>
      <c r="L16" s="128"/>
      <c r="M16" s="128"/>
    </row>
    <row r="17" spans="1:29" ht="15.75" hidden="1" customHeight="1" x14ac:dyDescent="0.3">
      <c r="A17" s="129" t="s">
        <v>36</v>
      </c>
      <c r="B17" s="4"/>
      <c r="C17" s="130"/>
      <c r="D17" s="130"/>
      <c r="E17" s="61"/>
      <c r="F17" s="61"/>
      <c r="G17" s="131"/>
      <c r="H17" s="132"/>
      <c r="I17" s="133"/>
      <c r="J17" s="133"/>
      <c r="K17" s="7"/>
      <c r="L17" s="103"/>
      <c r="M17" s="90"/>
      <c r="N17" s="132"/>
      <c r="O17" s="4"/>
      <c r="P17" s="4"/>
      <c r="Q17" s="134"/>
      <c r="R17" s="132"/>
      <c r="S17" s="135"/>
      <c r="T17" s="135"/>
      <c r="U17" s="135"/>
      <c r="V17" s="6"/>
      <c r="W17" s="6"/>
      <c r="X17" s="6"/>
      <c r="Y17" s="6"/>
      <c r="Z17" s="6"/>
      <c r="AA17" s="6"/>
      <c r="AB17" s="6"/>
    </row>
    <row r="18" spans="1:29" ht="12.75" hidden="1" customHeight="1" x14ac:dyDescent="0.3">
      <c r="A18" s="136" t="s">
        <v>37</v>
      </c>
      <c r="B18" s="4"/>
      <c r="C18" s="132"/>
      <c r="D18" s="132"/>
      <c r="E18" s="4"/>
      <c r="F18" s="4"/>
      <c r="G18" s="134"/>
      <c r="H18" s="132"/>
      <c r="I18" s="135"/>
      <c r="J18" s="135"/>
      <c r="K18" s="135"/>
      <c r="L18" s="103"/>
      <c r="M18" s="90"/>
      <c r="N18" s="4"/>
      <c r="O18" s="4"/>
      <c r="P18" s="134"/>
      <c r="Q18" s="132"/>
      <c r="R18" s="135"/>
      <c r="S18" s="135"/>
      <c r="T18" s="135"/>
      <c r="V18" s="6" t="s">
        <v>38</v>
      </c>
      <c r="W18" s="6"/>
      <c r="X18" s="6"/>
      <c r="Y18" s="6"/>
      <c r="Z18" s="6"/>
      <c r="AA18" s="6"/>
    </row>
    <row r="19" spans="1:29" ht="25.5" hidden="1" customHeight="1" x14ac:dyDescent="0.3">
      <c r="A19" s="137" t="s">
        <v>39</v>
      </c>
      <c r="B19" s="1" t="s">
        <v>40</v>
      </c>
      <c r="C19" s="7"/>
      <c r="D19" s="1" t="s">
        <v>41</v>
      </c>
      <c r="F19" s="1" t="s">
        <v>42</v>
      </c>
      <c r="H19" s="1" t="s">
        <v>43</v>
      </c>
      <c r="I19" s="135"/>
      <c r="J19" s="135"/>
      <c r="K19" s="135"/>
      <c r="L19" s="103"/>
      <c r="M19" s="127"/>
      <c r="O19" s="1"/>
      <c r="S19" s="6"/>
      <c r="U19" s="1"/>
      <c r="V19" s="1" t="s">
        <v>44</v>
      </c>
      <c r="X19" s="6"/>
      <c r="Y19" s="6"/>
      <c r="Z19" s="6"/>
      <c r="AA19" s="6"/>
      <c r="AB19" s="6"/>
      <c r="AC19" s="6"/>
    </row>
    <row r="20" spans="1:29" ht="38.25" hidden="1" customHeight="1" x14ac:dyDescent="0.4">
      <c r="A20" s="106" t="s">
        <v>45</v>
      </c>
      <c r="B20" s="106" t="s">
        <v>46</v>
      </c>
      <c r="C20" s="138" t="s">
        <v>47</v>
      </c>
      <c r="D20" s="138" t="s">
        <v>40</v>
      </c>
      <c r="E20" s="138" t="s">
        <v>48</v>
      </c>
      <c r="F20" s="138" t="s">
        <v>42</v>
      </c>
      <c r="G20" s="138" t="s">
        <v>43</v>
      </c>
      <c r="H20" s="139" t="s">
        <v>49</v>
      </c>
      <c r="I20" s="138" t="s">
        <v>50</v>
      </c>
      <c r="J20" s="138" t="s">
        <v>34</v>
      </c>
      <c r="K20" s="138" t="s">
        <v>35</v>
      </c>
      <c r="L20" s="140"/>
      <c r="M20" s="141"/>
      <c r="N20" s="142" t="s">
        <v>51</v>
      </c>
      <c r="O20" s="143" t="s">
        <v>52</v>
      </c>
      <c r="P20" s="144"/>
      <c r="Q20" s="145"/>
      <c r="R20" s="146"/>
      <c r="S20" s="146"/>
      <c r="T20" s="147"/>
      <c r="V20" s="148"/>
      <c r="W20" s="142" t="s">
        <v>53</v>
      </c>
      <c r="X20" s="143" t="s">
        <v>54</v>
      </c>
      <c r="Y20" s="149"/>
      <c r="Z20" s="149"/>
      <c r="AA20" s="149" t="s">
        <v>55</v>
      </c>
      <c r="AB20" s="149"/>
      <c r="AC20" s="150"/>
    </row>
    <row r="21" spans="1:29" ht="12.75" hidden="1" customHeight="1" x14ac:dyDescent="0.3">
      <c r="A21" s="151">
        <f>C7</f>
        <v>8</v>
      </c>
      <c r="B21" s="152">
        <f>E7</f>
        <v>17411</v>
      </c>
      <c r="C21" s="153">
        <f>A21/B21</f>
        <v>4.5947963930848316E-4</v>
      </c>
      <c r="D21" s="154">
        <f>2*A21+H21^2</f>
        <v>19.841458820694122</v>
      </c>
      <c r="E21" s="154">
        <f>H21*SQRT((H21^2)+(4*A21*(1-C21)))</f>
        <v>11.731453696182474</v>
      </c>
      <c r="F21" s="155">
        <f>2*(B21+H21^2)</f>
        <v>34829.682917641388</v>
      </c>
      <c r="G21" s="156" t="s">
        <v>56</v>
      </c>
      <c r="H21" s="110">
        <f>-NORMSINV((1-H2)/2)</f>
        <v>1.9599639845400536</v>
      </c>
      <c r="I21" s="157">
        <f>C21</f>
        <v>4.5947963930848316E-4</v>
      </c>
      <c r="J21" s="157">
        <f>(D21-E21)/F21</f>
        <v>2.3284751525555505E-4</v>
      </c>
      <c r="K21" s="157">
        <f>(D21+E21)/F21</f>
        <v>9.0649439995001439E-4</v>
      </c>
      <c r="L21" s="140"/>
      <c r="M21" s="158">
        <f>E9/2</f>
        <v>17461</v>
      </c>
      <c r="N21" s="8" t="s">
        <v>57</v>
      </c>
      <c r="O21" s="4"/>
      <c r="P21" s="134"/>
      <c r="Q21" s="132"/>
      <c r="R21" s="135"/>
      <c r="S21" s="135"/>
      <c r="T21" s="159"/>
      <c r="V21" s="160">
        <f>ABS(C21-C22)</f>
        <v>8.7918480975426386E-3</v>
      </c>
      <c r="W21" s="8" t="s">
        <v>58</v>
      </c>
      <c r="X21" s="4"/>
      <c r="Y21" s="8"/>
      <c r="Z21" s="8"/>
      <c r="AA21" s="8" t="s">
        <v>59</v>
      </c>
      <c r="AB21" s="8"/>
      <c r="AC21" s="161"/>
    </row>
    <row r="22" spans="1:29" ht="14.25" hidden="1" customHeight="1" x14ac:dyDescent="0.4">
      <c r="A22" s="151">
        <f>C8</f>
        <v>162</v>
      </c>
      <c r="B22" s="152">
        <f>E8</f>
        <v>17511</v>
      </c>
      <c r="C22" s="153">
        <f>A22/B22</f>
        <v>9.2513277368511219E-3</v>
      </c>
      <c r="D22" s="154">
        <f>2*A22+H22^2</f>
        <v>327.84145882069413</v>
      </c>
      <c r="E22" s="154">
        <f>H22*SQRT((H22^2)+(4*A22*(1-C22)))</f>
        <v>49.809568482575195</v>
      </c>
      <c r="F22" s="155">
        <f>2*(B22+H22^2)</f>
        <v>35029.682917641388</v>
      </c>
      <c r="G22" s="156" t="s">
        <v>56</v>
      </c>
      <c r="H22" s="110">
        <f>-NORMSINV((1-H2)/2)</f>
        <v>1.9599639845400536</v>
      </c>
      <c r="I22" s="157">
        <f>C22</f>
        <v>9.2513277368511219E-3</v>
      </c>
      <c r="J22" s="157">
        <f>(D22-E22)/F22</f>
        <v>7.9370370263357019E-3</v>
      </c>
      <c r="K22" s="157">
        <f>(D22+E22)/F22</f>
        <v>1.0780886261264999E-2</v>
      </c>
      <c r="L22" s="140"/>
      <c r="M22" s="162">
        <f>I26</f>
        <v>8.7918480975426386E-3</v>
      </c>
      <c r="N22" s="8" t="s">
        <v>60</v>
      </c>
      <c r="O22" s="8"/>
      <c r="P22" s="8"/>
      <c r="Q22" s="8"/>
      <c r="R22" s="8"/>
      <c r="S22" s="8"/>
      <c r="T22" s="163"/>
      <c r="V22" s="164">
        <f>SQRT((C23*(1-C23)/B21)+(C23*(1-C23)/B22))</f>
        <v>7.4489914656386005E-4</v>
      </c>
      <c r="W22" s="136" t="s">
        <v>61</v>
      </c>
      <c r="X22" s="8"/>
      <c r="Y22" s="8"/>
      <c r="Z22" s="8"/>
      <c r="AA22" s="8"/>
      <c r="AB22" s="8"/>
      <c r="AC22" s="161"/>
    </row>
    <row r="23" spans="1:29" ht="12.75" hidden="1" customHeight="1" x14ac:dyDescent="0.3">
      <c r="A23" s="151">
        <f>C9</f>
        <v>170</v>
      </c>
      <c r="B23" s="152">
        <f>E9</f>
        <v>34922</v>
      </c>
      <c r="C23" s="153">
        <f>A23/B23</f>
        <v>4.8679915239676994E-3</v>
      </c>
      <c r="D23" s="154">
        <f>2*A23+H23^2</f>
        <v>343.84145882069413</v>
      </c>
      <c r="E23" s="154">
        <f>H23*SQRT((H23^2)+(4*A23*(1-C23)))</f>
        <v>51.129567526407868</v>
      </c>
      <c r="F23" s="155">
        <f>2*(B23+H23^2)</f>
        <v>69851.682917641388</v>
      </c>
      <c r="G23" s="156" t="s">
        <v>56</v>
      </c>
      <c r="H23" s="110">
        <f>-NORMSINV((1-H2)/2)</f>
        <v>1.9599639845400536</v>
      </c>
      <c r="I23" s="157">
        <f>C23</f>
        <v>4.8679915239676994E-3</v>
      </c>
      <c r="J23" s="157">
        <f>(D23-E23)/F23</f>
        <v>4.190477295148467E-3</v>
      </c>
      <c r="K23" s="157">
        <f>(D23+E23)/F23</f>
        <v>5.654423914349959E-3</v>
      </c>
      <c r="L23" s="140"/>
      <c r="M23" s="165">
        <f>(A21+A22)/(B21+B22)</f>
        <v>4.8679915239676994E-3</v>
      </c>
      <c r="N23" s="8" t="s">
        <v>62</v>
      </c>
      <c r="O23" s="4"/>
      <c r="P23" s="134"/>
      <c r="Q23" s="132"/>
      <c r="R23" s="135"/>
      <c r="S23" s="135"/>
      <c r="T23" s="161"/>
      <c r="V23" s="166">
        <f>V21/V22</f>
        <v>11.80273616649783</v>
      </c>
      <c r="W23" s="8" t="s">
        <v>63</v>
      </c>
      <c r="X23" s="4"/>
      <c r="Y23" s="8"/>
      <c r="Z23" s="8"/>
      <c r="AA23" s="8"/>
      <c r="AB23" s="8"/>
      <c r="AC23" s="161"/>
    </row>
    <row r="24" spans="1:29" ht="15" hidden="1" customHeight="1" x14ac:dyDescent="0.3">
      <c r="A24" s="84"/>
      <c r="B24" s="167" t="s">
        <v>64</v>
      </c>
      <c r="E24" s="168"/>
      <c r="F24" s="126"/>
      <c r="G24" s="126"/>
      <c r="H24" s="126"/>
      <c r="I24" s="126"/>
      <c r="J24" s="127"/>
      <c r="K24" s="83"/>
      <c r="L24" s="140"/>
      <c r="M24" s="169">
        <f>SQRT(M21*M22^2/(2*M23*(1-M23)))-H21</f>
        <v>9.8428205721289501</v>
      </c>
      <c r="N24" s="8" t="s">
        <v>65</v>
      </c>
      <c r="O24" s="8"/>
      <c r="P24" s="8"/>
      <c r="Q24" s="8"/>
      <c r="R24" s="8"/>
      <c r="S24" s="7"/>
      <c r="T24" s="159"/>
      <c r="V24" s="170">
        <f>NORMSDIST(-V23)</f>
        <v>1.8891151068749517E-32</v>
      </c>
      <c r="W24" s="129" t="s">
        <v>66</v>
      </c>
      <c r="X24" s="8"/>
      <c r="Y24" s="7"/>
      <c r="Z24" s="7"/>
      <c r="AA24" s="7"/>
      <c r="AB24" s="7"/>
      <c r="AC24" s="163"/>
    </row>
    <row r="25" spans="1:29" ht="13.5" hidden="1" customHeight="1" x14ac:dyDescent="0.3">
      <c r="A25" s="84"/>
      <c r="B25" s="167" t="s">
        <v>67</v>
      </c>
      <c r="C25" s="2"/>
      <c r="D25" s="171"/>
      <c r="E25" s="168"/>
      <c r="F25" s="126"/>
      <c r="G25" s="83"/>
      <c r="H25" s="83"/>
      <c r="I25" s="172"/>
      <c r="J25" s="172"/>
      <c r="K25" s="172"/>
      <c r="L25" s="140"/>
      <c r="M25" s="173">
        <f>NORMSDIST(M24)</f>
        <v>1</v>
      </c>
      <c r="N25" s="129" t="s">
        <v>68</v>
      </c>
      <c r="O25" s="174"/>
      <c r="P25" s="8"/>
      <c r="Q25" s="8"/>
      <c r="R25" s="8"/>
      <c r="S25" s="8"/>
      <c r="T25" s="161"/>
      <c r="V25" s="175">
        <f>1-V24</f>
        <v>1</v>
      </c>
      <c r="W25" s="176" t="s">
        <v>69</v>
      </c>
      <c r="X25" s="174"/>
      <c r="Y25" s="7"/>
      <c r="Z25" s="7"/>
      <c r="AA25" s="7"/>
      <c r="AB25" s="7"/>
      <c r="AC25" s="163"/>
    </row>
    <row r="26" spans="1:29" ht="15" hidden="1" customHeight="1" x14ac:dyDescent="0.35">
      <c r="E26" s="177"/>
      <c r="F26" s="83"/>
      <c r="G26" s="83"/>
      <c r="H26" s="65" t="s">
        <v>70</v>
      </c>
      <c r="I26" s="178">
        <f>C22-C21</f>
        <v>8.7918480975426386E-3</v>
      </c>
      <c r="J26" s="179">
        <f>I26+SQRT((C22-J22)^2+(K21-C21)^2)</f>
        <v>1.0180078002125642E-2</v>
      </c>
      <c r="K26" s="180">
        <f>I26-SQRT((C21-J21)^2+(K22-C22)^2)</f>
        <v>7.2455908746783771E-3</v>
      </c>
      <c r="L26" s="82"/>
      <c r="M26" s="181">
        <f>1-M25</f>
        <v>0</v>
      </c>
      <c r="N26" s="182" t="s">
        <v>71</v>
      </c>
      <c r="O26" s="183"/>
      <c r="P26" s="184"/>
      <c r="Q26" s="183"/>
      <c r="R26" s="183"/>
      <c r="S26" s="183"/>
      <c r="T26" s="185"/>
      <c r="V26" s="186"/>
      <c r="W26" s="187"/>
      <c r="X26" s="183"/>
      <c r="Y26" s="187"/>
      <c r="Z26" s="187"/>
      <c r="AA26" s="187"/>
      <c r="AB26" s="187"/>
      <c r="AC26" s="188"/>
    </row>
    <row r="27" spans="1:29" ht="13.5" hidden="1" customHeight="1" x14ac:dyDescent="0.3">
      <c r="E27" s="189"/>
      <c r="F27" s="83"/>
      <c r="G27" s="83"/>
      <c r="H27" s="65" t="s">
        <v>72</v>
      </c>
      <c r="I27" s="190">
        <f>1/I26</f>
        <v>113.74172857689665</v>
      </c>
      <c r="J27" s="191">
        <f>1/J26</f>
        <v>98.231074436875232</v>
      </c>
      <c r="K27" s="192">
        <f>1/K26</f>
        <v>138.01496900615282</v>
      </c>
      <c r="L27" s="82"/>
      <c r="M27" s="83"/>
      <c r="N27" s="1"/>
      <c r="O27" s="1"/>
      <c r="T27" s="1"/>
      <c r="U27" s="1"/>
      <c r="V27" s="6"/>
      <c r="W27" s="6"/>
      <c r="X27" s="6"/>
      <c r="Y27" s="6"/>
      <c r="Z27" s="6"/>
      <c r="AA27" s="6"/>
      <c r="AB27" s="6"/>
    </row>
    <row r="28" spans="1:29" ht="14.25" hidden="1" customHeight="1" x14ac:dyDescent="0.4">
      <c r="F28" s="83"/>
      <c r="G28" s="83"/>
      <c r="J28" s="193"/>
      <c r="K28" s="193"/>
      <c r="L28" s="194"/>
      <c r="M28" s="141"/>
      <c r="N28" s="195"/>
      <c r="O28" s="195" t="s">
        <v>61</v>
      </c>
      <c r="P28" s="196">
        <f>SQRT((C23*(1-C23)/B21)+(C23*(1-C23)/B22))</f>
        <v>7.4489914656386005E-4</v>
      </c>
      <c r="Q28" s="197"/>
      <c r="R28" s="197"/>
      <c r="S28" s="197"/>
      <c r="T28" s="150"/>
      <c r="U28" s="1"/>
    </row>
    <row r="29" spans="1:29" ht="31.5" hidden="1" customHeight="1" x14ac:dyDescent="0.35">
      <c r="E29" s="198"/>
      <c r="F29" s="199"/>
      <c r="G29" s="200" t="s">
        <v>73</v>
      </c>
      <c r="H29" s="201" t="s">
        <v>11</v>
      </c>
      <c r="I29" s="202">
        <f>I27</f>
        <v>113.74172857689665</v>
      </c>
      <c r="J29" s="202">
        <f>J27</f>
        <v>98.231074436875232</v>
      </c>
      <c r="K29" s="202">
        <f>K27</f>
        <v>138.01496900615282</v>
      </c>
      <c r="L29" s="83"/>
      <c r="M29" s="203" t="s">
        <v>74</v>
      </c>
      <c r="N29" s="204"/>
      <c r="O29" s="8" t="s">
        <v>75</v>
      </c>
      <c r="P29" s="8"/>
      <c r="Q29" s="134"/>
      <c r="R29" s="205" t="s">
        <v>76</v>
      </c>
      <c r="S29" s="8"/>
      <c r="T29" s="161"/>
      <c r="U29" s="1"/>
    </row>
    <row r="30" spans="1:29" s="7" customFormat="1" ht="14.25" hidden="1" customHeight="1" x14ac:dyDescent="0.4">
      <c r="E30" s="206"/>
      <c r="F30" s="207"/>
      <c r="G30" s="208"/>
      <c r="H30" s="209" t="s">
        <v>77</v>
      </c>
      <c r="I30" s="351">
        <f>(1-C22)*I27</f>
        <v>112.68946656847581</v>
      </c>
      <c r="J30" s="210">
        <f>(1-C22)*J27</f>
        <v>97.322306573316681</v>
      </c>
      <c r="K30" s="210">
        <f>(1-C22)*K27</f>
        <v>136.73814729528556</v>
      </c>
      <c r="L30" s="83"/>
      <c r="M30" s="211"/>
      <c r="N30" s="212" t="s">
        <v>78</v>
      </c>
      <c r="P30" s="213" t="s">
        <v>79</v>
      </c>
      <c r="Q30" s="212" t="s">
        <v>80</v>
      </c>
      <c r="R30" s="8"/>
      <c r="S30" s="8"/>
      <c r="T30" s="163"/>
    </row>
    <row r="31" spans="1:29" s="7" customFormat="1" ht="14.25" hidden="1" customHeight="1" x14ac:dyDescent="0.4">
      <c r="E31" s="214"/>
      <c r="F31" s="215"/>
      <c r="G31" s="216"/>
      <c r="H31" s="217" t="s">
        <v>81</v>
      </c>
      <c r="I31" s="218">
        <f>I27*I26</f>
        <v>1</v>
      </c>
      <c r="J31" s="218">
        <f>J27*J26</f>
        <v>1</v>
      </c>
      <c r="K31" s="218">
        <f>K27*K26</f>
        <v>1</v>
      </c>
      <c r="L31" s="103"/>
      <c r="M31" s="169">
        <f>ABS((I26/P28))-H21</f>
        <v>9.8427721819577769</v>
      </c>
      <c r="N31" s="212" t="s">
        <v>82</v>
      </c>
      <c r="O31" s="8"/>
      <c r="P31" s="8"/>
      <c r="Q31" s="132"/>
      <c r="R31" s="135"/>
      <c r="S31" s="135"/>
      <c r="T31" s="159"/>
    </row>
    <row r="32" spans="1:29" s="7" customFormat="1" ht="12.75" hidden="1" customHeight="1" x14ac:dyDescent="0.3">
      <c r="A32" s="219"/>
      <c r="B32" s="220"/>
      <c r="D32" s="221"/>
      <c r="F32" s="222"/>
      <c r="G32" s="223"/>
      <c r="H32" s="224" t="s">
        <v>83</v>
      </c>
      <c r="I32" s="350">
        <f>(C22-I26)*I27</f>
        <v>5.2262008420835886E-2</v>
      </c>
      <c r="J32" s="225">
        <f>(C22-J26)*J27</f>
        <v>-9.1232136441449008E-2</v>
      </c>
      <c r="K32" s="225">
        <f>(C22-K26)*K27</f>
        <v>0.27682171086726959</v>
      </c>
      <c r="L32" s="103"/>
      <c r="M32" s="173">
        <f>NORMSDIST(M31)</f>
        <v>1</v>
      </c>
      <c r="N32" s="136" t="s">
        <v>84</v>
      </c>
      <c r="O32" s="174"/>
      <c r="P32" s="8"/>
      <c r="Q32" s="8"/>
      <c r="R32" s="8"/>
      <c r="S32" s="8"/>
      <c r="T32" s="163"/>
    </row>
    <row r="33" spans="1:21" s="7" customFormat="1" ht="12.75" hidden="1" customHeight="1" x14ac:dyDescent="0.3">
      <c r="A33" s="219"/>
      <c r="F33" s="226"/>
      <c r="G33" s="227"/>
      <c r="H33" s="227"/>
      <c r="I33" s="228"/>
      <c r="J33" s="228"/>
      <c r="K33" s="228"/>
      <c r="L33" s="103"/>
      <c r="M33" s="181">
        <f>1-M32</f>
        <v>0</v>
      </c>
      <c r="N33" s="183" t="s">
        <v>85</v>
      </c>
      <c r="O33" s="183"/>
      <c r="P33" s="184"/>
      <c r="Q33" s="229"/>
      <c r="R33" s="230"/>
      <c r="S33" s="230"/>
      <c r="T33" s="185"/>
    </row>
    <row r="34" spans="1:21" s="7" customFormat="1" ht="31.5" hidden="1" customHeight="1" x14ac:dyDescent="0.3">
      <c r="A34" s="116"/>
      <c r="E34" s="100"/>
      <c r="F34" s="231"/>
      <c r="G34" s="200" t="s">
        <v>86</v>
      </c>
      <c r="H34" s="232" t="s">
        <v>87</v>
      </c>
      <c r="I34" s="233">
        <f>ABS(I27)</f>
        <v>113.74172857689665</v>
      </c>
      <c r="J34" s="233">
        <f>ABS(K27)</f>
        <v>138.01496900615282</v>
      </c>
      <c r="K34" s="233">
        <f>ABS(J27)</f>
        <v>98.231074436875232</v>
      </c>
      <c r="L34" s="103"/>
      <c r="M34" s="82"/>
      <c r="N34" s="8"/>
      <c r="O34" s="8"/>
      <c r="P34" s="8"/>
      <c r="Q34" s="8"/>
      <c r="R34" s="8"/>
      <c r="S34" s="8"/>
      <c r="T34" s="8"/>
      <c r="U34" s="8"/>
    </row>
    <row r="35" spans="1:21" s="7" customFormat="1" ht="13.5" hidden="1" customHeight="1" x14ac:dyDescent="0.3">
      <c r="A35" s="116"/>
      <c r="F35" s="207"/>
      <c r="G35" s="208"/>
      <c r="H35" s="209" t="s">
        <v>77</v>
      </c>
      <c r="I35" s="210">
        <f>ABS((1-(C22-I26))*I27)</f>
        <v>113.68946656847581</v>
      </c>
      <c r="J35" s="210">
        <f>ABS((1-(C22-K26))*K27)</f>
        <v>137.73814729528556</v>
      </c>
      <c r="K35" s="210">
        <f>ABS((1-(C22-J26))*J27)</f>
        <v>98.322306573316695</v>
      </c>
      <c r="L35" s="103"/>
      <c r="M35" s="82"/>
      <c r="N35" s="8"/>
      <c r="O35" s="8"/>
      <c r="P35" s="8"/>
      <c r="Q35" s="8"/>
      <c r="R35" s="8"/>
      <c r="S35" s="8"/>
      <c r="T35" s="8"/>
      <c r="U35" s="8"/>
    </row>
    <row r="36" spans="1:21" s="7" customFormat="1" ht="12.75" hidden="1" customHeight="1" x14ac:dyDescent="0.3">
      <c r="A36" s="116"/>
      <c r="E36" s="234"/>
      <c r="F36" s="235"/>
      <c r="G36" s="236"/>
      <c r="H36" s="237" t="s">
        <v>88</v>
      </c>
      <c r="I36" s="238">
        <f>I27*I26</f>
        <v>1</v>
      </c>
      <c r="J36" s="238">
        <f>K27*K26</f>
        <v>1</v>
      </c>
      <c r="K36" s="238">
        <f>J27*J26</f>
        <v>1</v>
      </c>
      <c r="L36" s="103"/>
      <c r="M36" s="82"/>
      <c r="N36" s="8"/>
      <c r="O36" s="8"/>
      <c r="P36" s="8"/>
      <c r="Q36" s="8"/>
      <c r="R36" s="8"/>
      <c r="S36" s="8"/>
      <c r="T36" s="8"/>
      <c r="U36" s="8"/>
    </row>
    <row r="37" spans="1:21" ht="15.75" hidden="1" customHeight="1" x14ac:dyDescent="0.35">
      <c r="A37" s="239" t="s">
        <v>89</v>
      </c>
      <c r="B37" s="240"/>
      <c r="C37" s="240"/>
      <c r="D37" s="240"/>
      <c r="E37" s="241"/>
      <c r="F37" s="222"/>
      <c r="G37" s="223"/>
      <c r="H37" s="224" t="s">
        <v>90</v>
      </c>
      <c r="I37" s="225">
        <f>ABS(C22*I27)</f>
        <v>1.0522620084208358</v>
      </c>
      <c r="J37" s="225">
        <f>ABS(C22*K27)</f>
        <v>1.2768217108672695</v>
      </c>
      <c r="K37" s="225">
        <f>ABS(C22*J27)</f>
        <v>0.90876786355855099</v>
      </c>
      <c r="L37" s="83"/>
      <c r="M37" s="82"/>
      <c r="N37" s="8"/>
      <c r="O37" s="8"/>
      <c r="P37" s="8"/>
      <c r="Q37" s="8"/>
      <c r="R37" s="8"/>
      <c r="S37" s="8"/>
      <c r="T37" s="8"/>
      <c r="U37" s="8"/>
    </row>
    <row r="38" spans="1:21" s="6" customFormat="1" ht="12.75" hidden="1" customHeight="1" x14ac:dyDescent="0.3">
      <c r="A38" s="84"/>
      <c r="B38" s="242" t="s">
        <v>18</v>
      </c>
      <c r="C38" s="243" t="s">
        <v>19</v>
      </c>
      <c r="D38" s="8"/>
      <c r="E38" s="241"/>
      <c r="F38" s="244"/>
      <c r="G38" s="245"/>
      <c r="H38" s="246"/>
      <c r="I38" s="247"/>
      <c r="J38" s="247"/>
      <c r="K38" s="247"/>
      <c r="L38" s="127"/>
      <c r="M38" s="103"/>
      <c r="N38" s="7"/>
      <c r="O38" s="7"/>
      <c r="P38" s="7"/>
      <c r="Q38" s="7"/>
    </row>
    <row r="39" spans="1:21" ht="12.75" hidden="1" customHeight="1" x14ac:dyDescent="0.3">
      <c r="A39" s="248" t="s">
        <v>91</v>
      </c>
      <c r="B39" s="249" t="s">
        <v>20</v>
      </c>
      <c r="C39" s="250" t="s">
        <v>21</v>
      </c>
      <c r="D39" s="3" t="s">
        <v>22</v>
      </c>
      <c r="F39" s="83"/>
      <c r="G39" s="83"/>
      <c r="H39" s="83"/>
      <c r="I39" s="83"/>
      <c r="J39" s="83"/>
      <c r="K39" s="83"/>
      <c r="L39" s="83"/>
      <c r="M39" s="103"/>
      <c r="N39" s="7"/>
      <c r="O39" s="7"/>
      <c r="P39" s="7"/>
      <c r="Q39" s="7"/>
      <c r="T39" s="1"/>
      <c r="U39" s="1"/>
    </row>
    <row r="40" spans="1:21" ht="12.75" hidden="1" customHeight="1" x14ac:dyDescent="0.3">
      <c r="A40" s="251" t="s">
        <v>92</v>
      </c>
      <c r="B40" s="252">
        <f>E7*C9/E9</f>
        <v>84.756600423801615</v>
      </c>
      <c r="C40" s="252">
        <f>E7*D9/E9</f>
        <v>17326.243399576197</v>
      </c>
      <c r="D40" s="252">
        <f>E7</f>
        <v>17411</v>
      </c>
      <c r="F40" s="10"/>
      <c r="G40" s="253" t="s">
        <v>93</v>
      </c>
      <c r="H40" s="254">
        <f>CHIINV(0.05,J41)</f>
        <v>3.8414588206941236</v>
      </c>
      <c r="I40" s="83"/>
      <c r="J40" s="83"/>
      <c r="K40" s="83"/>
      <c r="L40" s="83"/>
      <c r="M40" s="103"/>
      <c r="N40" s="255"/>
      <c r="O40" s="255"/>
      <c r="P40" s="255"/>
      <c r="Q40" s="7"/>
      <c r="T40" s="1"/>
      <c r="U40" s="1"/>
    </row>
    <row r="41" spans="1:21" ht="12.75" hidden="1" customHeight="1" x14ac:dyDescent="0.3">
      <c r="A41" s="256" t="s">
        <v>94</v>
      </c>
      <c r="B41" s="252">
        <f>E8*C9/E9</f>
        <v>85.243399576198385</v>
      </c>
      <c r="C41" s="252">
        <f>E8*D9/E9</f>
        <v>17425.756600423803</v>
      </c>
      <c r="D41" s="252">
        <f>E8</f>
        <v>17511</v>
      </c>
      <c r="E41" s="6"/>
      <c r="F41" s="257"/>
      <c r="G41" s="257"/>
      <c r="H41" s="258"/>
      <c r="I41" s="259" t="s">
        <v>95</v>
      </c>
      <c r="J41" s="260">
        <f>(COUNT(B40:C40)-1)*(COUNT(B40:B41)-1)</f>
        <v>1</v>
      </c>
      <c r="K41" s="83"/>
      <c r="L41" s="83"/>
      <c r="M41" s="83"/>
      <c r="N41" s="255"/>
      <c r="O41" s="255"/>
      <c r="P41" s="255"/>
      <c r="Q41" s="7"/>
      <c r="T41" s="1"/>
      <c r="U41" s="1"/>
    </row>
    <row r="42" spans="1:21" ht="12.75" hidden="1" customHeight="1" x14ac:dyDescent="0.3">
      <c r="A42" s="261" t="s">
        <v>96</v>
      </c>
      <c r="B42" s="252">
        <f>SUM(B40:B41)</f>
        <v>170</v>
      </c>
      <c r="C42" s="252">
        <f>SUM(C40:C41)</f>
        <v>34752</v>
      </c>
      <c r="D42" s="262">
        <f>SUM(D40:D41)</f>
        <v>34922</v>
      </c>
      <c r="E42" s="6"/>
      <c r="F42" s="127"/>
      <c r="G42" s="263" t="s">
        <v>97</v>
      </c>
      <c r="H42" s="264" t="s">
        <v>98</v>
      </c>
      <c r="I42" s="83"/>
      <c r="J42" s="83"/>
      <c r="K42" s="83"/>
      <c r="L42" s="83"/>
      <c r="M42" s="83"/>
      <c r="N42" s="255"/>
      <c r="O42" s="265"/>
      <c r="P42" s="255"/>
      <c r="Q42" s="7"/>
      <c r="T42" s="1"/>
      <c r="U42" s="1"/>
    </row>
    <row r="43" spans="1:21" ht="12.75" hidden="1" customHeight="1" x14ac:dyDescent="0.3">
      <c r="A43" s="261"/>
      <c r="B43" s="266"/>
      <c r="C43" s="266"/>
      <c r="D43" s="267"/>
      <c r="E43" s="6"/>
      <c r="F43" s="127"/>
      <c r="G43" s="263" t="s">
        <v>99</v>
      </c>
      <c r="H43" s="264" t="s">
        <v>100</v>
      </c>
      <c r="I43" s="83"/>
      <c r="J43" s="83"/>
      <c r="K43" s="83"/>
      <c r="L43" s="83"/>
      <c r="M43" s="83"/>
      <c r="N43" s="268"/>
      <c r="O43" s="268"/>
      <c r="P43" s="268"/>
      <c r="Q43" s="7"/>
      <c r="T43" s="1"/>
      <c r="U43" s="1"/>
    </row>
    <row r="44" spans="1:21" ht="26.25" hidden="1" customHeight="1" x14ac:dyDescent="0.3">
      <c r="A44" s="269"/>
      <c r="B44" s="557" t="s">
        <v>101</v>
      </c>
      <c r="C44" s="558"/>
      <c r="F44" s="83"/>
      <c r="G44" s="270"/>
      <c r="H44" s="83"/>
      <c r="I44" s="83"/>
      <c r="J44" s="83"/>
      <c r="K44" s="83"/>
      <c r="L44" s="83"/>
      <c r="M44" s="83"/>
      <c r="N44" s="1"/>
      <c r="O44" s="1"/>
      <c r="T44" s="1"/>
      <c r="U44" s="1"/>
    </row>
    <row r="45" spans="1:21" ht="12.75" hidden="1" customHeight="1" x14ac:dyDescent="0.3">
      <c r="A45" s="269"/>
      <c r="B45" s="271">
        <f>(C7-B40)^2/B40</f>
        <v>69.511703857398359</v>
      </c>
      <c r="C45" s="271">
        <f>(D7-C40)^2/C40</f>
        <v>0.34003768576652416</v>
      </c>
      <c r="E45" s="272"/>
      <c r="F45" s="273"/>
      <c r="G45" s="83"/>
      <c r="H45" s="83"/>
      <c r="I45" s="103"/>
      <c r="J45" s="103"/>
      <c r="K45" s="274"/>
      <c r="L45" s="83"/>
      <c r="M45" s="83"/>
      <c r="N45" s="1"/>
      <c r="O45" s="1"/>
      <c r="T45" s="1"/>
      <c r="U45" s="1"/>
    </row>
    <row r="46" spans="1:21" ht="12.75" hidden="1" customHeight="1" x14ac:dyDescent="0.3">
      <c r="A46" s="269"/>
      <c r="B46" s="271">
        <f>(C8-B41)^2/B41</f>
        <v>69.114743638921979</v>
      </c>
      <c r="C46" s="271">
        <f>(D8-C41)^2/C41</f>
        <v>0.33809583386905095</v>
      </c>
      <c r="D46" s="75"/>
      <c r="E46" s="275" t="s">
        <v>102</v>
      </c>
      <c r="F46" s="276">
        <f>B48-H40</f>
        <v>135.46312219526178</v>
      </c>
      <c r="G46" s="83"/>
      <c r="H46" s="83"/>
      <c r="I46" s="103"/>
      <c r="J46" s="103"/>
      <c r="K46" s="83"/>
      <c r="L46" s="83"/>
      <c r="M46" s="83"/>
      <c r="N46" s="1"/>
      <c r="O46" s="1"/>
      <c r="T46" s="1"/>
      <c r="U46" s="1"/>
    </row>
    <row r="47" spans="1:21" ht="12.75" hidden="1" customHeight="1" x14ac:dyDescent="0.3">
      <c r="A47" s="264" t="s">
        <v>103</v>
      </c>
      <c r="C47" s="277"/>
      <c r="F47" s="278" t="s">
        <v>104</v>
      </c>
      <c r="G47" s="83"/>
      <c r="H47" s="83"/>
      <c r="I47" s="103"/>
      <c r="J47" s="103"/>
      <c r="K47" s="83"/>
      <c r="L47" s="83"/>
      <c r="M47" s="83"/>
      <c r="N47" s="1"/>
      <c r="O47" s="1"/>
      <c r="T47" s="1"/>
      <c r="U47" s="1"/>
    </row>
    <row r="48" spans="1:21" ht="13.5" hidden="1" customHeight="1" x14ac:dyDescent="0.3">
      <c r="A48" s="279" t="s">
        <v>105</v>
      </c>
      <c r="B48" s="280">
        <f>SUM(B45:C46)</f>
        <v>139.3045810159559</v>
      </c>
      <c r="C48" s="8"/>
      <c r="F48" s="278" t="s">
        <v>106</v>
      </c>
      <c r="G48" s="83"/>
      <c r="H48" s="281"/>
      <c r="I48" s="103"/>
      <c r="J48" s="103"/>
      <c r="K48" s="282"/>
      <c r="L48" s="83"/>
      <c r="M48" s="83"/>
      <c r="N48" s="1"/>
      <c r="O48" s="1"/>
      <c r="T48" s="1"/>
      <c r="U48" s="1"/>
    </row>
    <row r="49" spans="1:21" ht="12.75" hidden="1" customHeight="1" x14ac:dyDescent="0.3">
      <c r="A49" s="283" t="s">
        <v>107</v>
      </c>
      <c r="B49" s="284">
        <f>CHIDIST(B48,1)</f>
        <v>3.7782302137499034E-32</v>
      </c>
      <c r="D49" s="8"/>
      <c r="E49" s="8"/>
      <c r="F49" s="82"/>
      <c r="G49" s="285"/>
      <c r="H49" s="82"/>
      <c r="I49" s="103"/>
      <c r="J49" s="103"/>
      <c r="K49" s="82"/>
      <c r="L49" s="83"/>
      <c r="M49" s="83"/>
      <c r="N49" s="1"/>
      <c r="O49" s="1"/>
      <c r="T49" s="1"/>
      <c r="U49" s="1"/>
    </row>
    <row r="50" spans="1:21" s="7" customFormat="1" ht="12.75" hidden="1" customHeight="1" x14ac:dyDescent="0.3">
      <c r="A50" s="116"/>
      <c r="D50" s="286"/>
      <c r="E50" s="286"/>
      <c r="F50" s="103"/>
      <c r="G50" s="103"/>
      <c r="H50" s="287"/>
      <c r="I50" s="103"/>
      <c r="J50" s="103"/>
      <c r="K50" s="103"/>
      <c r="L50" s="103"/>
      <c r="M50" s="103"/>
    </row>
    <row r="51" spans="1:21" ht="13.5" hidden="1" customHeight="1" x14ac:dyDescent="0.3">
      <c r="A51" s="84"/>
      <c r="F51" s="83"/>
      <c r="G51" s="83"/>
      <c r="H51" s="83"/>
      <c r="I51" s="103"/>
      <c r="J51" s="103"/>
      <c r="K51" s="83"/>
      <c r="L51" s="83"/>
      <c r="M51" s="83"/>
      <c r="N51" s="1"/>
      <c r="O51" s="1"/>
      <c r="T51" s="1"/>
      <c r="U51" s="1"/>
    </row>
    <row r="52" spans="1:21" ht="12.75" hidden="1" customHeight="1" x14ac:dyDescent="0.3">
      <c r="A52" s="288" t="s">
        <v>108</v>
      </c>
      <c r="B52" s="289"/>
      <c r="C52" s="289"/>
      <c r="D52" s="289"/>
      <c r="E52" s="289"/>
      <c r="F52" s="289"/>
      <c r="G52" s="290"/>
      <c r="H52" s="83"/>
      <c r="I52" s="291" t="s">
        <v>109</v>
      </c>
      <c r="J52" s="292"/>
      <c r="K52" s="293"/>
      <c r="L52" s="293"/>
      <c r="M52" s="293"/>
      <c r="N52" s="150"/>
      <c r="O52" s="1"/>
      <c r="T52" s="1"/>
      <c r="U52" s="1"/>
    </row>
    <row r="53" spans="1:21" ht="12.75" hidden="1" customHeight="1" x14ac:dyDescent="0.3">
      <c r="A53" s="294">
        <f>H2*100</f>
        <v>95</v>
      </c>
      <c r="B53" s="241"/>
      <c r="C53" s="241"/>
      <c r="D53" s="7"/>
      <c r="E53" s="7"/>
      <c r="F53" s="7"/>
      <c r="G53" s="163"/>
      <c r="H53" s="83"/>
      <c r="I53" s="295"/>
      <c r="J53" s="103"/>
      <c r="K53" s="82"/>
      <c r="L53" s="82"/>
      <c r="M53" s="82"/>
      <c r="N53" s="161"/>
      <c r="O53" s="1"/>
      <c r="T53" s="1"/>
      <c r="U53" s="1"/>
    </row>
    <row r="54" spans="1:21" ht="12.75" hidden="1" customHeight="1" x14ac:dyDescent="0.3">
      <c r="A54" s="296" t="s">
        <v>110</v>
      </c>
      <c r="B54" s="297"/>
      <c r="C54" s="297"/>
      <c r="D54" s="298">
        <f>ROUND(F14,2)</f>
        <v>0.05</v>
      </c>
      <c r="E54" s="299">
        <f>ROUND(I26,4)</f>
        <v>8.8000000000000005E-3</v>
      </c>
      <c r="F54" s="300">
        <f>ROUND(I27,0)</f>
        <v>114</v>
      </c>
      <c r="G54" s="301"/>
      <c r="H54" s="83"/>
      <c r="I54" s="302" t="s">
        <v>110</v>
      </c>
      <c r="J54" s="7"/>
      <c r="K54" s="7"/>
      <c r="L54" s="7"/>
      <c r="M54" s="82"/>
      <c r="N54" s="161"/>
      <c r="O54" s="1"/>
      <c r="T54" s="1"/>
      <c r="U54" s="1"/>
    </row>
    <row r="55" spans="1:21" ht="12.75" hidden="1" customHeight="1" x14ac:dyDescent="0.3">
      <c r="A55" s="296" t="s">
        <v>111</v>
      </c>
      <c r="B55" s="8"/>
      <c r="C55" s="8"/>
      <c r="D55" s="298">
        <f>ROUND(G14,2)</f>
        <v>0.02</v>
      </c>
      <c r="E55" s="299">
        <f>ROUND(K26,4)</f>
        <v>7.1999999999999998E-3</v>
      </c>
      <c r="F55" s="300">
        <f>ROUND(K27,0)</f>
        <v>138</v>
      </c>
      <c r="G55" s="301"/>
      <c r="H55" s="83"/>
      <c r="I55" s="302" t="s">
        <v>111</v>
      </c>
      <c r="J55" s="303" t="str">
        <f>ROUND(I21,4)*100&amp;I57</f>
        <v>0,05%</v>
      </c>
      <c r="K55" s="303" t="str">
        <f>ROUND(J21,4)*100&amp;I57</f>
        <v>0,02%</v>
      </c>
      <c r="L55" s="303" t="str">
        <f>ROUND(K21,4)*100&amp;I57</f>
        <v>0,09%</v>
      </c>
      <c r="M55" s="304" t="str">
        <f>CONCATENATE(J55," ",I54,K55," ",I58," ",L55,I56)</f>
        <v>0,05% (0,02% a 0,09%)</v>
      </c>
      <c r="N55" s="161"/>
      <c r="O55" s="1"/>
      <c r="T55" s="1"/>
      <c r="U55" s="1"/>
    </row>
    <row r="56" spans="1:21" s="6" customFormat="1" ht="12.75" hidden="1" customHeight="1" x14ac:dyDescent="0.3">
      <c r="A56" s="296" t="s">
        <v>112</v>
      </c>
      <c r="B56" s="297">
        <f>ROUND(C7,0)</f>
        <v>8</v>
      </c>
      <c r="C56" s="297">
        <f>ROUND(C8,0)</f>
        <v>162</v>
      </c>
      <c r="D56" s="298">
        <f>ROUND(H14,2)</f>
        <v>0.1</v>
      </c>
      <c r="E56" s="299">
        <f>ROUND(J26,4)</f>
        <v>1.0200000000000001E-2</v>
      </c>
      <c r="F56" s="300">
        <f>ROUND(J27,0)</f>
        <v>98</v>
      </c>
      <c r="G56" s="305">
        <f>ROUND(M32,4)</f>
        <v>1</v>
      </c>
      <c r="H56" s="127"/>
      <c r="I56" s="302" t="s">
        <v>112</v>
      </c>
      <c r="J56" s="306" t="str">
        <f>ROUND(I22,4)*100&amp;I57</f>
        <v>0,93%</v>
      </c>
      <c r="K56" s="306" t="str">
        <f>ROUND(J22,4)*100&amp;I57</f>
        <v>0,79%</v>
      </c>
      <c r="L56" s="306" t="str">
        <f>ROUND(K22,4)*100&amp;I57</f>
        <v>1,08%</v>
      </c>
      <c r="M56" s="304" t="str">
        <f>CONCATENATE(J56," ",I54,K56," ",I58," ",L56,I56)</f>
        <v>0,93% (0,79% a 1,08%)</v>
      </c>
      <c r="N56" s="163"/>
    </row>
    <row r="57" spans="1:21" ht="12.75" hidden="1" customHeight="1" x14ac:dyDescent="0.3">
      <c r="A57" s="296" t="s">
        <v>113</v>
      </c>
      <c r="B57" s="307" t="s">
        <v>114</v>
      </c>
      <c r="C57" s="307" t="s">
        <v>115</v>
      </c>
      <c r="D57" s="307" t="s">
        <v>30</v>
      </c>
      <c r="E57" s="307" t="s">
        <v>116</v>
      </c>
      <c r="F57" s="308" t="s">
        <v>11</v>
      </c>
      <c r="G57" s="10" t="s">
        <v>117</v>
      </c>
      <c r="H57" s="83"/>
      <c r="I57" s="302" t="s">
        <v>113</v>
      </c>
      <c r="J57" s="306" t="str">
        <f>ROUND(I23,4)*100&amp;I57</f>
        <v>0,49%</v>
      </c>
      <c r="K57" s="306" t="str">
        <f>ROUND(J23,4)*100&amp;I57</f>
        <v>0,42%</v>
      </c>
      <c r="L57" s="306" t="str">
        <f>ROUND(K23,4)*100&amp;I57</f>
        <v>0,57%</v>
      </c>
      <c r="M57" s="304" t="str">
        <f>CONCATENATE(J57," ",I54,K57," ",I58," ",L57,I56)</f>
        <v>0,49% (0,42% a 0,57%)</v>
      </c>
      <c r="N57" s="163"/>
    </row>
    <row r="58" spans="1:21" ht="12.75" hidden="1" customHeight="1" x14ac:dyDescent="0.3">
      <c r="A58" s="309" t="s">
        <v>118</v>
      </c>
      <c r="B58" s="310" t="str">
        <f>CONCATENATE(B56,A59,B21," ",A54,J55,A56)</f>
        <v>8/17411 (0,05%)</v>
      </c>
      <c r="C58" s="65" t="str">
        <f>CONCATENATE(C56,A59,B22," ",A54,J56,A56)</f>
        <v>162/17511 (0,93%)</v>
      </c>
      <c r="D58" s="310" t="str">
        <f>CONCATENATE(D54," ",A54,D55,A55,D56,A56)</f>
        <v>0,05 (0,02-0,1)</v>
      </c>
      <c r="E58" s="310" t="str">
        <f>CONCATENATE(E54*100,A57," ",A54,E55*100,A57," ",A58," ",E56*100,A57,A56)</f>
        <v>0,88% (0,72% a 1,02%)</v>
      </c>
      <c r="F58" s="10" t="str">
        <f>CONCATENATE(F54," ",A54,F56," ",A58," ",F55,A56)</f>
        <v>114 (98 a 138)</v>
      </c>
      <c r="G58" s="10" t="str">
        <f>CONCATENATE(G56*100,A57)</f>
        <v>100%</v>
      </c>
      <c r="H58" s="83"/>
      <c r="I58" s="311" t="s">
        <v>118</v>
      </c>
      <c r="J58" s="8"/>
      <c r="K58" s="8"/>
      <c r="L58" s="8"/>
      <c r="M58" s="82"/>
      <c r="N58" s="161"/>
      <c r="O58" s="1"/>
      <c r="T58" s="1"/>
      <c r="U58" s="1"/>
    </row>
    <row r="59" spans="1:21" ht="13.5" hidden="1" customHeight="1" x14ac:dyDescent="0.3">
      <c r="A59" s="312" t="s">
        <v>119</v>
      </c>
      <c r="B59" s="187"/>
      <c r="C59" s="187"/>
      <c r="D59" s="187"/>
      <c r="E59" s="187"/>
      <c r="F59" s="313"/>
      <c r="G59" s="314"/>
      <c r="H59" s="83"/>
      <c r="I59" s="315" t="s">
        <v>119</v>
      </c>
      <c r="J59" s="187"/>
      <c r="K59" s="187"/>
      <c r="L59" s="187"/>
      <c r="M59" s="316"/>
      <c r="N59" s="185"/>
      <c r="O59" s="1"/>
      <c r="T59" s="1"/>
      <c r="U59" s="1"/>
    </row>
    <row r="60" spans="1:21" x14ac:dyDescent="0.3">
      <c r="A60" s="84"/>
      <c r="N60" s="1"/>
      <c r="O60" s="1"/>
      <c r="T60" s="1"/>
      <c r="U60" s="1"/>
    </row>
    <row r="61" spans="1:21" ht="27" customHeight="1" x14ac:dyDescent="0.3">
      <c r="A61" s="84"/>
      <c r="B61" s="317" t="s">
        <v>114</v>
      </c>
      <c r="C61" s="317" t="s">
        <v>115</v>
      </c>
      <c r="D61" s="318" t="str">
        <f>CONCATENATE(D57," ",A54,G2," ",A53,A57,A56)</f>
        <v>RR (IC 95%)</v>
      </c>
      <c r="E61" s="318" t="str">
        <f>CONCATENATE(E57," ",A54,G2," ",A53,A57,A56)</f>
        <v>RAR (IC 95%)</v>
      </c>
      <c r="F61" s="318" t="str">
        <f>CONCATENATE(F57," ",A54,G2," ",A53,A57,A56)</f>
        <v>NNT (IC 95%)</v>
      </c>
      <c r="G61" s="318" t="s">
        <v>74</v>
      </c>
      <c r="H61" s="319"/>
      <c r="I61" s="353" t="s">
        <v>132</v>
      </c>
      <c r="K61" s="327" t="s">
        <v>121</v>
      </c>
      <c r="L61" s="327" t="s">
        <v>122</v>
      </c>
      <c r="N61" s="408" t="s">
        <v>154</v>
      </c>
      <c r="O61" s="408" t="s">
        <v>122</v>
      </c>
      <c r="Q61" s="409" t="s">
        <v>2</v>
      </c>
      <c r="R61" s="410" t="s">
        <v>3</v>
      </c>
      <c r="S61" s="411" t="s">
        <v>1</v>
      </c>
      <c r="T61" s="138" t="s">
        <v>150</v>
      </c>
      <c r="U61" s="1"/>
    </row>
    <row r="62" spans="1:21" ht="21" customHeight="1" x14ac:dyDescent="0.3">
      <c r="A62" s="84"/>
      <c r="B62" s="65" t="str">
        <f t="shared" ref="B62:G62" si="1">B58</f>
        <v>8/17411 (0,05%)</v>
      </c>
      <c r="C62" s="65" t="str">
        <f t="shared" si="1"/>
        <v>162/17511 (0,93%)</v>
      </c>
      <c r="D62" s="65" t="str">
        <f t="shared" si="1"/>
        <v>0,05 (0,02-0,1)</v>
      </c>
      <c r="E62" s="65" t="str">
        <f t="shared" si="1"/>
        <v>0,88% (0,72% a 1,02%)</v>
      </c>
      <c r="F62" s="65" t="str">
        <f t="shared" si="1"/>
        <v>114 (98 a 138)</v>
      </c>
      <c r="G62" s="65" t="str">
        <f t="shared" si="1"/>
        <v>100%</v>
      </c>
      <c r="H62" s="320"/>
      <c r="I62" s="321">
        <f>B49</f>
        <v>3.7782302137499034E-32</v>
      </c>
      <c r="K62" s="322">
        <f>IF((J26*K26&lt;0),I23,I21)</f>
        <v>4.5947963930848316E-4</v>
      </c>
      <c r="L62" s="322">
        <f>IF((J26*K26&lt;0),I23,I22)</f>
        <v>9.2513277368511219E-3</v>
      </c>
      <c r="N62" s="397">
        <f>K62*100</f>
        <v>4.5947963930848316E-2</v>
      </c>
      <c r="O62" s="398">
        <f>L62*100</f>
        <v>0.92513277368511215</v>
      </c>
      <c r="Q62" s="337">
        <f>P14</f>
        <v>1.9819568241656063</v>
      </c>
      <c r="R62" s="481">
        <f>Q14</f>
        <v>8.7918480975426386E-3</v>
      </c>
      <c r="S62" s="482">
        <f>R14</f>
        <v>9.2513277368511219E-3</v>
      </c>
      <c r="T62" s="396">
        <f>Q62+R62+S62</f>
        <v>2</v>
      </c>
      <c r="U62" s="278" t="str">
        <f>H4</f>
        <v>meses</v>
      </c>
    </row>
    <row r="63" spans="1:21" x14ac:dyDescent="0.3">
      <c r="A63" s="84"/>
      <c r="B63" s="84"/>
      <c r="C63" s="84"/>
      <c r="D63" s="84"/>
      <c r="E63" s="84"/>
      <c r="F63" s="278"/>
      <c r="G63" s="278"/>
      <c r="H63" s="278"/>
      <c r="I63" s="278"/>
      <c r="J63" s="278"/>
      <c r="K63" s="278"/>
      <c r="L63" s="278"/>
      <c r="M63" s="278"/>
      <c r="N63" s="323"/>
    </row>
    <row r="64" spans="1:21" x14ac:dyDescent="0.3">
      <c r="A64" s="392" t="s">
        <v>203</v>
      </c>
      <c r="B64" s="324"/>
      <c r="C64" s="324"/>
      <c r="D64" s="324"/>
      <c r="E64" s="324"/>
      <c r="F64" s="324"/>
      <c r="G64" s="324"/>
      <c r="H64" s="325"/>
      <c r="I64" s="326"/>
      <c r="J64" s="278"/>
      <c r="K64" s="278"/>
      <c r="L64" s="278"/>
      <c r="M64" s="278"/>
      <c r="N64" s="323"/>
    </row>
    <row r="65" spans="1:22" ht="13.5" thickBot="1" x14ac:dyDescent="0.35">
      <c r="A65" s="415" t="s">
        <v>156</v>
      </c>
      <c r="B65" s="324"/>
      <c r="C65" s="324"/>
      <c r="D65" s="324"/>
      <c r="E65" s="324"/>
      <c r="F65" s="324"/>
      <c r="G65" s="324"/>
      <c r="H65" s="363"/>
      <c r="I65" s="326"/>
      <c r="J65" s="278"/>
      <c r="K65" s="278"/>
      <c r="L65" s="278"/>
      <c r="M65" s="278"/>
      <c r="N65" s="323"/>
    </row>
    <row r="66" spans="1:22" ht="39.75" customHeight="1" thickBot="1" x14ac:dyDescent="0.35">
      <c r="A66" s="568" t="s">
        <v>327</v>
      </c>
      <c r="B66" s="569"/>
      <c r="C66" s="569"/>
      <c r="D66" s="569"/>
      <c r="E66" s="569"/>
      <c r="F66" s="569"/>
      <c r="G66" s="570"/>
      <c r="H66" s="325"/>
      <c r="I66" s="326"/>
      <c r="J66" s="278"/>
      <c r="K66" s="278"/>
      <c r="L66" s="278"/>
      <c r="M66" s="278"/>
      <c r="N66" s="537" t="s">
        <v>142</v>
      </c>
      <c r="O66" s="538"/>
      <c r="Q66" s="559" t="s">
        <v>147</v>
      </c>
      <c r="R66" s="562" t="s">
        <v>148</v>
      </c>
      <c r="S66" s="548" t="s">
        <v>149</v>
      </c>
      <c r="T66" s="551" t="s">
        <v>151</v>
      </c>
      <c r="U66" s="459"/>
    </row>
    <row r="67" spans="1:22" ht="38.25" customHeight="1" x14ac:dyDescent="0.3">
      <c r="A67" s="539" t="s">
        <v>293</v>
      </c>
      <c r="B67" s="362" t="s">
        <v>291</v>
      </c>
      <c r="C67" s="469" t="s">
        <v>288</v>
      </c>
      <c r="D67" s="565" t="s">
        <v>145</v>
      </c>
      <c r="E67" s="566"/>
      <c r="F67" s="566"/>
      <c r="G67" s="567"/>
      <c r="H67" s="363"/>
      <c r="I67" s="544" t="s">
        <v>143</v>
      </c>
      <c r="J67" s="364"/>
      <c r="K67" s="365" t="s">
        <v>121</v>
      </c>
      <c r="L67" s="365" t="s">
        <v>122</v>
      </c>
      <c r="M67" s="364"/>
      <c r="N67" s="546" t="s">
        <v>152</v>
      </c>
      <c r="O67" s="547"/>
      <c r="Q67" s="560"/>
      <c r="R67" s="563"/>
      <c r="S67" s="549"/>
      <c r="T67" s="552"/>
      <c r="U67" s="459"/>
    </row>
    <row r="68" spans="1:22" ht="30.75" customHeight="1" thickBot="1" x14ac:dyDescent="0.35">
      <c r="A68" s="540"/>
      <c r="B68" s="366" t="s">
        <v>144</v>
      </c>
      <c r="C68" s="367" t="s">
        <v>144</v>
      </c>
      <c r="D68" s="368" t="s">
        <v>138</v>
      </c>
      <c r="E68" s="369" t="s">
        <v>139</v>
      </c>
      <c r="F68" s="369" t="s">
        <v>140</v>
      </c>
      <c r="G68" s="370" t="s">
        <v>120</v>
      </c>
      <c r="H68" s="363"/>
      <c r="I68" s="545"/>
      <c r="J68" s="364"/>
      <c r="K68" s="364"/>
      <c r="L68" s="364"/>
      <c r="M68" s="364"/>
      <c r="N68" s="477" t="s">
        <v>200</v>
      </c>
      <c r="O68" s="478" t="s">
        <v>199</v>
      </c>
      <c r="Q68" s="561"/>
      <c r="R68" s="564"/>
      <c r="S68" s="550"/>
      <c r="T68" s="553"/>
      <c r="U68" s="459"/>
    </row>
    <row r="69" spans="1:22" ht="22.5" customHeight="1" x14ac:dyDescent="0.3">
      <c r="A69" s="444" t="s">
        <v>292</v>
      </c>
      <c r="B69" s="371"/>
      <c r="C69" s="371"/>
      <c r="D69" s="372"/>
      <c r="E69" s="372"/>
      <c r="F69" s="372"/>
      <c r="G69" s="372"/>
      <c r="H69" s="363"/>
      <c r="I69" s="373"/>
      <c r="J69" s="374"/>
      <c r="K69" s="374"/>
      <c r="L69" s="374"/>
      <c r="M69" s="374"/>
      <c r="N69" s="374"/>
      <c r="O69" s="374"/>
      <c r="P69" s="459"/>
      <c r="Q69" s="459"/>
      <c r="R69" s="459"/>
      <c r="S69" s="459"/>
      <c r="T69" s="459"/>
      <c r="U69" s="459"/>
    </row>
    <row r="70" spans="1:22" ht="22.5" customHeight="1" x14ac:dyDescent="0.35">
      <c r="A70" s="514" t="s">
        <v>325</v>
      </c>
      <c r="B70" s="371"/>
      <c r="C70" s="371"/>
      <c r="D70" s="372"/>
      <c r="E70" s="372"/>
      <c r="F70" s="372"/>
      <c r="G70" s="372"/>
      <c r="H70" s="363"/>
      <c r="I70" s="373"/>
      <c r="J70" s="374"/>
      <c r="K70" s="374"/>
      <c r="L70" s="374"/>
      <c r="M70" s="374"/>
      <c r="N70" s="374"/>
      <c r="O70" s="374"/>
      <c r="P70" s="459"/>
      <c r="Q70" s="459"/>
      <c r="R70" s="459"/>
      <c r="S70" s="459"/>
      <c r="T70" s="459"/>
      <c r="U70" s="459"/>
    </row>
    <row r="71" spans="1:22" ht="22.5" customHeight="1" x14ac:dyDescent="0.3">
      <c r="A71" s="515" t="s">
        <v>329</v>
      </c>
      <c r="B71" s="528" t="s">
        <v>168</v>
      </c>
      <c r="C71" s="528" t="s">
        <v>169</v>
      </c>
      <c r="D71" s="528" t="s">
        <v>146</v>
      </c>
      <c r="E71" s="528" t="s">
        <v>170</v>
      </c>
      <c r="F71" s="529" t="s">
        <v>171</v>
      </c>
      <c r="G71" s="530" t="s">
        <v>157</v>
      </c>
      <c r="H71" s="418"/>
      <c r="I71" s="419">
        <v>9.0384044987460989E-31</v>
      </c>
      <c r="J71" s="420"/>
      <c r="K71" s="421">
        <v>4.0204468439492273E-4</v>
      </c>
      <c r="L71" s="421">
        <v>8.737365084803838E-3</v>
      </c>
      <c r="M71" s="420"/>
      <c r="N71" s="425">
        <v>4.0204468439492276E-2</v>
      </c>
      <c r="O71" s="426">
        <v>0.87373650848038376</v>
      </c>
      <c r="P71" s="459"/>
      <c r="Q71" s="466">
        <v>1.9829273145147872</v>
      </c>
      <c r="R71" s="467">
        <v>8.3353204004089146E-3</v>
      </c>
      <c r="S71" s="468">
        <v>8.737365084803838E-3</v>
      </c>
      <c r="T71" s="454">
        <v>2</v>
      </c>
      <c r="U71" s="523" t="s">
        <v>126</v>
      </c>
    </row>
    <row r="72" spans="1:22" ht="22.5" customHeight="1" x14ac:dyDescent="0.3">
      <c r="A72" s="515" t="s">
        <v>330</v>
      </c>
      <c r="B72" s="528" t="s">
        <v>165</v>
      </c>
      <c r="C72" s="528" t="s">
        <v>166</v>
      </c>
      <c r="D72" s="528" t="s">
        <v>167</v>
      </c>
      <c r="E72" s="528" t="s">
        <v>172</v>
      </c>
      <c r="F72" s="529" t="s">
        <v>173</v>
      </c>
      <c r="G72" s="531">
        <v>0.7127</v>
      </c>
      <c r="H72" s="418"/>
      <c r="I72" s="419">
        <v>1.1697590103880398E-2</v>
      </c>
      <c r="J72" s="420"/>
      <c r="K72" s="421">
        <v>1E-4</v>
      </c>
      <c r="L72" s="421">
        <v>5.0000000000000001E-4</v>
      </c>
      <c r="M72" s="420"/>
      <c r="N72" s="425">
        <v>2.8635244258633528E-2</v>
      </c>
      <c r="O72" s="426">
        <v>2.8635244258633528E-2</v>
      </c>
      <c r="P72" s="459"/>
      <c r="Q72" s="466">
        <v>1.9990295096508188</v>
      </c>
      <c r="R72" s="467">
        <v>4.5652769713372409E-4</v>
      </c>
      <c r="S72" s="468">
        <v>5.1396265204728452E-4</v>
      </c>
      <c r="T72" s="454">
        <v>2</v>
      </c>
      <c r="U72" s="523" t="s">
        <v>126</v>
      </c>
    </row>
    <row r="73" spans="1:22" ht="25" customHeight="1" x14ac:dyDescent="0.35">
      <c r="A73" s="514" t="s">
        <v>326</v>
      </c>
      <c r="B73" s="371"/>
      <c r="C73" s="371"/>
      <c r="D73" s="372"/>
      <c r="E73" s="372"/>
      <c r="F73" s="372"/>
      <c r="G73" s="372"/>
      <c r="H73" s="363"/>
      <c r="I73" s="373"/>
      <c r="J73" s="374"/>
      <c r="K73" s="374"/>
      <c r="L73" s="374"/>
      <c r="M73" s="374"/>
      <c r="N73" s="374"/>
      <c r="O73" s="374"/>
      <c r="P73" s="459"/>
      <c r="Q73" s="459"/>
      <c r="R73" s="459"/>
      <c r="S73" s="459"/>
      <c r="T73" s="459"/>
      <c r="U73" s="524"/>
    </row>
    <row r="74" spans="1:22" ht="46.5" customHeight="1" x14ac:dyDescent="0.4">
      <c r="A74" s="503" t="s">
        <v>336</v>
      </c>
      <c r="B74" s="528" t="s">
        <v>160</v>
      </c>
      <c r="C74" s="528" t="s">
        <v>161</v>
      </c>
      <c r="D74" s="528" t="s">
        <v>146</v>
      </c>
      <c r="E74" s="528" t="s">
        <v>162</v>
      </c>
      <c r="F74" s="529" t="s">
        <v>163</v>
      </c>
      <c r="G74" s="530" t="s">
        <v>157</v>
      </c>
      <c r="H74" s="363"/>
      <c r="I74" s="419">
        <v>3.7782302137499034E-32</v>
      </c>
      <c r="J74" s="364"/>
      <c r="K74" s="375">
        <v>4.5947963930848316E-4</v>
      </c>
      <c r="L74" s="375">
        <v>9.2513277368511219E-3</v>
      </c>
      <c r="M74" s="364"/>
      <c r="N74" s="516">
        <v>4.5947963930848316E-2</v>
      </c>
      <c r="O74" s="517">
        <v>0.92513277368511215</v>
      </c>
      <c r="P74" s="518"/>
      <c r="Q74" s="519">
        <v>1.9819568241656063</v>
      </c>
      <c r="R74" s="520">
        <v>8.7918480975426386E-3</v>
      </c>
      <c r="S74" s="521">
        <v>9.2513277368511219E-3</v>
      </c>
      <c r="T74" s="522">
        <v>2</v>
      </c>
      <c r="U74" s="525" t="s">
        <v>126</v>
      </c>
    </row>
    <row r="75" spans="1:22" ht="21" x14ac:dyDescent="0.35">
      <c r="A75" s="532" t="s">
        <v>331</v>
      </c>
      <c r="B75" s="416"/>
      <c r="C75" s="416"/>
      <c r="D75" s="416"/>
      <c r="E75" s="416"/>
      <c r="F75" s="437"/>
      <c r="G75" s="438"/>
      <c r="H75" s="220"/>
      <c r="I75" s="435"/>
      <c r="J75" s="427"/>
      <c r="K75" s="439"/>
      <c r="L75" s="439"/>
      <c r="M75" s="427"/>
      <c r="N75" s="440"/>
      <c r="O75" s="441"/>
      <c r="P75" s="461"/>
      <c r="Q75" s="462"/>
      <c r="R75" s="463"/>
      <c r="S75" s="464"/>
      <c r="T75" s="465"/>
      <c r="U75" s="526"/>
      <c r="V75" s="7"/>
    </row>
    <row r="76" spans="1:22" ht="20.149999999999999" customHeight="1" x14ac:dyDescent="0.3">
      <c r="A76" s="422" t="s">
        <v>174</v>
      </c>
      <c r="B76" s="422" t="s">
        <v>204</v>
      </c>
      <c r="C76" s="422" t="s">
        <v>205</v>
      </c>
      <c r="D76" s="422" t="s">
        <v>178</v>
      </c>
      <c r="E76" s="422" t="s">
        <v>206</v>
      </c>
      <c r="F76" s="428" t="s">
        <v>207</v>
      </c>
      <c r="G76" s="424">
        <v>1</v>
      </c>
      <c r="H76" s="418"/>
      <c r="I76" s="419">
        <v>1.6828886960159128E-23</v>
      </c>
      <c r="J76" s="420"/>
      <c r="K76" s="421">
        <v>5.05203597049611E-4</v>
      </c>
      <c r="L76" s="421">
        <v>1.1451531893520843E-2</v>
      </c>
      <c r="M76" s="420"/>
      <c r="N76" s="425">
        <v>5.0520359704961097E-2</v>
      </c>
      <c r="O76" s="426">
        <v>1.1451531893520843</v>
      </c>
      <c r="P76" s="459"/>
      <c r="Q76" s="466">
        <v>1.9776021398100079</v>
      </c>
      <c r="R76" s="467">
        <v>1.0946328296471233E-2</v>
      </c>
      <c r="S76" s="468">
        <v>1.1451531893520843E-2</v>
      </c>
      <c r="T76" s="454">
        <v>2</v>
      </c>
      <c r="U76" s="523" t="s">
        <v>126</v>
      </c>
    </row>
    <row r="77" spans="1:22" ht="20.149999999999999" customHeight="1" x14ac:dyDescent="0.3">
      <c r="A77" s="422" t="s">
        <v>175</v>
      </c>
      <c r="B77" s="422" t="s">
        <v>216</v>
      </c>
      <c r="C77" s="422" t="s">
        <v>217</v>
      </c>
      <c r="D77" s="422" t="s">
        <v>179</v>
      </c>
      <c r="E77" s="422" t="s">
        <v>218</v>
      </c>
      <c r="F77" s="428" t="s">
        <v>219</v>
      </c>
      <c r="G77" s="424">
        <v>0.99809999999999999</v>
      </c>
      <c r="H77" s="418"/>
      <c r="I77" s="419">
        <v>1.2267559147878677E-6</v>
      </c>
      <c r="J77" s="420"/>
      <c r="K77" s="421">
        <v>5.4764512595837896E-4</v>
      </c>
      <c r="L77" s="421">
        <v>7.9170079170079177E-3</v>
      </c>
      <c r="M77" s="420"/>
      <c r="N77" s="425">
        <v>5.4764512595837894E-2</v>
      </c>
      <c r="O77" s="426">
        <v>0.79170079170079177</v>
      </c>
      <c r="P77" s="459"/>
      <c r="Q77" s="466">
        <v>1.9847136292919425</v>
      </c>
      <c r="R77" s="467">
        <v>7.3693627910495392E-3</v>
      </c>
      <c r="S77" s="468">
        <v>7.9170079170079177E-3</v>
      </c>
      <c r="T77" s="454">
        <v>2</v>
      </c>
      <c r="U77" s="523" t="s">
        <v>126</v>
      </c>
    </row>
    <row r="78" spans="1:22" ht="20.149999999999999" customHeight="1" x14ac:dyDescent="0.3">
      <c r="A78" s="422" t="s">
        <v>176</v>
      </c>
      <c r="B78" s="422" t="s">
        <v>212</v>
      </c>
      <c r="C78" s="422" t="s">
        <v>213</v>
      </c>
      <c r="D78" s="422" t="s">
        <v>180</v>
      </c>
      <c r="E78" s="422" t="s">
        <v>214</v>
      </c>
      <c r="F78" s="428" t="s">
        <v>215</v>
      </c>
      <c r="G78" s="424">
        <v>0.91739999999999999</v>
      </c>
      <c r="H78" s="418"/>
      <c r="I78" s="419">
        <v>8.1546029216576917E-4</v>
      </c>
      <c r="J78" s="420"/>
      <c r="K78" s="421">
        <v>3.2530904359141186E-4</v>
      </c>
      <c r="L78" s="421">
        <v>4.5234248788368339E-3</v>
      </c>
      <c r="M78" s="420"/>
      <c r="N78" s="425">
        <v>3.2530904359141188E-2</v>
      </c>
      <c r="O78" s="426">
        <v>0.45234248788368336</v>
      </c>
      <c r="P78" s="459"/>
      <c r="Q78" s="466">
        <v>1.9912784592859178</v>
      </c>
      <c r="R78" s="467">
        <v>4.198115835245422E-3</v>
      </c>
      <c r="S78" s="468">
        <v>4.5234248788368339E-3</v>
      </c>
      <c r="T78" s="454">
        <v>2</v>
      </c>
      <c r="U78" s="523" t="s">
        <v>126</v>
      </c>
    </row>
    <row r="79" spans="1:22" ht="20.149999999999999" customHeight="1" x14ac:dyDescent="0.3">
      <c r="A79" s="422" t="s">
        <v>177</v>
      </c>
      <c r="B79" s="422" t="s">
        <v>208</v>
      </c>
      <c r="C79" s="422" t="s">
        <v>209</v>
      </c>
      <c r="D79" s="443" t="s">
        <v>294</v>
      </c>
      <c r="E79" s="422" t="s">
        <v>210</v>
      </c>
      <c r="F79" s="423" t="s">
        <v>211</v>
      </c>
      <c r="G79" s="488">
        <v>0.60409999999999997</v>
      </c>
      <c r="H79" s="418"/>
      <c r="I79" s="419">
        <v>2.6154156631379207E-2</v>
      </c>
      <c r="J79" s="420"/>
      <c r="K79" s="421">
        <v>3.207184092366902E-3</v>
      </c>
      <c r="L79" s="421">
        <v>3.207184092366902E-3</v>
      </c>
      <c r="M79" s="420"/>
      <c r="N79" s="454">
        <v>0.32071840923669021</v>
      </c>
      <c r="O79" s="454">
        <v>0.32071840923669021</v>
      </c>
      <c r="P79" s="459"/>
      <c r="Q79" s="466">
        <v>1.9872611464968153</v>
      </c>
      <c r="R79" s="467">
        <v>6.369426751592357E-3</v>
      </c>
      <c r="S79" s="468">
        <v>6.369426751592357E-3</v>
      </c>
      <c r="T79" s="454">
        <v>2</v>
      </c>
      <c r="U79" s="523" t="s">
        <v>126</v>
      </c>
    </row>
    <row r="80" spans="1:22" ht="21" x14ac:dyDescent="0.35">
      <c r="A80" s="532" t="s">
        <v>332</v>
      </c>
      <c r="B80" s="416"/>
      <c r="C80" s="416"/>
      <c r="D80" s="416"/>
      <c r="E80" s="416"/>
      <c r="F80" s="437"/>
      <c r="G80" s="438"/>
      <c r="H80" s="220"/>
      <c r="I80" s="435"/>
      <c r="J80" s="427"/>
      <c r="K80" s="439"/>
      <c r="L80" s="439"/>
      <c r="M80" s="427"/>
      <c r="N80" s="440"/>
      <c r="O80" s="441"/>
      <c r="P80" s="461"/>
      <c r="Q80" s="462"/>
      <c r="R80" s="463"/>
      <c r="S80" s="464"/>
      <c r="T80" s="465"/>
      <c r="U80" s="526"/>
      <c r="V80" s="7"/>
    </row>
    <row r="81" spans="1:21" ht="20.149999999999999" customHeight="1" x14ac:dyDescent="0.3">
      <c r="A81" s="422" t="s">
        <v>181</v>
      </c>
      <c r="B81" s="422" t="s">
        <v>220</v>
      </c>
      <c r="C81" s="422" t="s">
        <v>221</v>
      </c>
      <c r="D81" s="422" t="s">
        <v>222</v>
      </c>
      <c r="E81" s="422" t="s">
        <v>223</v>
      </c>
      <c r="F81" s="428" t="s">
        <v>224</v>
      </c>
      <c r="G81" s="424">
        <v>1</v>
      </c>
      <c r="H81" s="418"/>
      <c r="I81" s="419">
        <v>5.4148675830717928E-16</v>
      </c>
      <c r="J81" s="420"/>
      <c r="K81" s="421">
        <v>5.8575445173383314E-4</v>
      </c>
      <c r="L81" s="421">
        <v>9.2582009372499715E-3</v>
      </c>
      <c r="M81" s="420"/>
      <c r="N81" s="425">
        <v>5.8575445173383311E-2</v>
      </c>
      <c r="O81" s="426">
        <v>0.92582009372499718</v>
      </c>
      <c r="P81" s="459"/>
      <c r="Q81" s="466">
        <v>1.9820693525772339</v>
      </c>
      <c r="R81" s="467">
        <v>8.672446485516138E-3</v>
      </c>
      <c r="S81" s="468">
        <v>9.2582009372499715E-3</v>
      </c>
      <c r="T81" s="454">
        <v>2</v>
      </c>
      <c r="U81" s="523" t="s">
        <v>126</v>
      </c>
    </row>
    <row r="82" spans="1:21" ht="20.149999999999999" customHeight="1" x14ac:dyDescent="0.3">
      <c r="A82" s="422" t="s">
        <v>182</v>
      </c>
      <c r="B82" s="422" t="s">
        <v>225</v>
      </c>
      <c r="C82" s="422" t="s">
        <v>226</v>
      </c>
      <c r="D82" s="422" t="s">
        <v>227</v>
      </c>
      <c r="E82" s="422" t="s">
        <v>228</v>
      </c>
      <c r="F82" s="428" t="s">
        <v>229</v>
      </c>
      <c r="G82" s="424">
        <v>1</v>
      </c>
      <c r="H82" s="418"/>
      <c r="I82" s="419">
        <v>8.7064317781237091E-18</v>
      </c>
      <c r="J82" s="420"/>
      <c r="K82" s="421">
        <v>3.380281690140845E-4</v>
      </c>
      <c r="L82" s="421">
        <v>9.2444647340789773E-3</v>
      </c>
      <c r="M82" s="420"/>
      <c r="N82" s="425">
        <v>3.3802816901408447E-2</v>
      </c>
      <c r="O82" s="426">
        <v>0.92444647340789776</v>
      </c>
      <c r="P82" s="459"/>
      <c r="Q82" s="466">
        <v>1.9818490987008561</v>
      </c>
      <c r="R82" s="467">
        <v>8.9064365650648927E-3</v>
      </c>
      <c r="S82" s="468">
        <v>9.2444647340789773E-3</v>
      </c>
      <c r="T82" s="454">
        <v>2</v>
      </c>
      <c r="U82" s="523" t="s">
        <v>126</v>
      </c>
    </row>
    <row r="83" spans="1:21" ht="21" x14ac:dyDescent="0.35">
      <c r="A83" s="532" t="s">
        <v>333</v>
      </c>
      <c r="B83" s="416"/>
      <c r="C83" s="416"/>
      <c r="D83" s="416"/>
      <c r="E83" s="416"/>
      <c r="F83" s="437"/>
      <c r="G83" s="438"/>
      <c r="H83" s="220"/>
      <c r="I83" s="435"/>
      <c r="J83" s="427"/>
      <c r="K83" s="439"/>
      <c r="L83" s="439"/>
      <c r="M83" s="427"/>
      <c r="N83" s="440"/>
      <c r="O83" s="441"/>
      <c r="P83" s="461"/>
      <c r="Q83" s="462"/>
      <c r="R83" s="463"/>
      <c r="S83" s="464"/>
      <c r="T83" s="465"/>
      <c r="U83" s="526"/>
    </row>
    <row r="84" spans="1:21" ht="20.149999999999999" customHeight="1" x14ac:dyDescent="0.3">
      <c r="A84" s="422" t="s">
        <v>201</v>
      </c>
      <c r="B84" s="422" t="s">
        <v>230</v>
      </c>
      <c r="C84" s="422" t="s">
        <v>231</v>
      </c>
      <c r="D84" s="422" t="s">
        <v>183</v>
      </c>
      <c r="E84" s="422" t="s">
        <v>232</v>
      </c>
      <c r="F84" s="428" t="s">
        <v>233</v>
      </c>
      <c r="G84" s="424">
        <v>1</v>
      </c>
      <c r="H84" s="418"/>
      <c r="I84" s="419">
        <v>2.8985790743064992E-14</v>
      </c>
      <c r="J84" s="420"/>
      <c r="K84" s="421">
        <v>4.5759609517998781E-4</v>
      </c>
      <c r="L84" s="421">
        <v>1.0057039927949565E-2</v>
      </c>
      <c r="M84" s="420"/>
      <c r="N84" s="425">
        <v>4.5759609517998782E-2</v>
      </c>
      <c r="O84" s="426">
        <v>1.0057039927949565</v>
      </c>
      <c r="P84" s="459"/>
      <c r="Q84" s="466">
        <v>1.9803435162392808</v>
      </c>
      <c r="R84" s="467">
        <v>9.5994438327695764E-3</v>
      </c>
      <c r="S84" s="468">
        <v>1.0057039927949565E-2</v>
      </c>
      <c r="T84" s="454">
        <v>2</v>
      </c>
      <c r="U84" s="523" t="s">
        <v>126</v>
      </c>
    </row>
    <row r="85" spans="1:21" ht="20.149999999999999" customHeight="1" x14ac:dyDescent="0.3">
      <c r="A85" s="422" t="s">
        <v>202</v>
      </c>
      <c r="B85" s="422" t="s">
        <v>234</v>
      </c>
      <c r="C85" s="422" t="s">
        <v>235</v>
      </c>
      <c r="D85" s="422" t="s">
        <v>184</v>
      </c>
      <c r="E85" s="422" t="s">
        <v>236</v>
      </c>
      <c r="F85" s="428" t="s">
        <v>237</v>
      </c>
      <c r="G85" s="424">
        <v>1</v>
      </c>
      <c r="H85" s="418"/>
      <c r="I85" s="419">
        <v>1.2161633393712311E-19</v>
      </c>
      <c r="J85" s="420"/>
      <c r="K85" s="421">
        <v>4.0637191157347202E-4</v>
      </c>
      <c r="L85" s="421">
        <v>7.7971109652002629E-3</v>
      </c>
      <c r="M85" s="420"/>
      <c r="N85" s="425">
        <v>4.0637191157347201E-2</v>
      </c>
      <c r="O85" s="426">
        <v>0.77971109652002624</v>
      </c>
      <c r="P85" s="459"/>
      <c r="Q85" s="466">
        <v>1.9848121499811731</v>
      </c>
      <c r="R85" s="467">
        <v>7.3907390536267908E-3</v>
      </c>
      <c r="S85" s="468">
        <v>7.7971109652002629E-3</v>
      </c>
      <c r="T85" s="454">
        <v>2</v>
      </c>
      <c r="U85" s="523" t="s">
        <v>126</v>
      </c>
    </row>
    <row r="86" spans="1:21" ht="21" x14ac:dyDescent="0.35">
      <c r="A86" s="532" t="s">
        <v>334</v>
      </c>
      <c r="B86" s="416"/>
      <c r="C86" s="416"/>
      <c r="D86" s="416"/>
      <c r="E86" s="416"/>
      <c r="F86" s="437"/>
      <c r="G86" s="438"/>
      <c r="H86" s="220"/>
      <c r="I86" s="435"/>
      <c r="J86" s="427"/>
      <c r="K86" s="439"/>
      <c r="L86" s="439"/>
      <c r="M86" s="427"/>
      <c r="N86" s="440"/>
      <c r="O86" s="441"/>
      <c r="P86" s="461"/>
      <c r="Q86" s="462"/>
      <c r="R86" s="463"/>
      <c r="S86" s="464"/>
      <c r="T86" s="465"/>
      <c r="U86" s="526"/>
    </row>
    <row r="87" spans="1:21" ht="20.149999999999999" customHeight="1" x14ac:dyDescent="0.3">
      <c r="A87" s="422" t="s">
        <v>185</v>
      </c>
      <c r="B87" s="422" t="s">
        <v>238</v>
      </c>
      <c r="C87" s="422" t="s">
        <v>297</v>
      </c>
      <c r="D87" s="422" t="s">
        <v>184</v>
      </c>
      <c r="E87" s="422" t="s">
        <v>298</v>
      </c>
      <c r="F87" s="428" t="s">
        <v>299</v>
      </c>
      <c r="G87" s="424">
        <v>1</v>
      </c>
      <c r="H87" s="418"/>
      <c r="I87" s="419">
        <v>4.3794882871635481E-18</v>
      </c>
      <c r="J87" s="420"/>
      <c r="K87" s="421">
        <v>4.9813200498132002E-4</v>
      </c>
      <c r="L87" s="421">
        <v>1.0711172001494582E-2</v>
      </c>
      <c r="M87" s="420"/>
      <c r="N87" s="425">
        <v>4.9813200498132003E-2</v>
      </c>
      <c r="O87" s="426">
        <v>1.0711172001494582</v>
      </c>
      <c r="P87" s="459"/>
      <c r="Q87" s="466">
        <v>1.9437137147055426</v>
      </c>
      <c r="R87" s="467">
        <v>2.7894076644738058E-2</v>
      </c>
      <c r="S87" s="468">
        <v>2.8392208649719378E-2</v>
      </c>
      <c r="T87" s="454">
        <v>2</v>
      </c>
      <c r="U87" s="523" t="s">
        <v>126</v>
      </c>
    </row>
    <row r="88" spans="1:21" ht="20.149999999999999" customHeight="1" x14ac:dyDescent="0.3">
      <c r="A88" s="422" t="s">
        <v>186</v>
      </c>
      <c r="B88" s="422" t="s">
        <v>239</v>
      </c>
      <c r="C88" s="422" t="s">
        <v>240</v>
      </c>
      <c r="D88" s="422" t="s">
        <v>241</v>
      </c>
      <c r="E88" s="422" t="s">
        <v>242</v>
      </c>
      <c r="F88" s="428" t="s">
        <v>243</v>
      </c>
      <c r="G88" s="424">
        <v>1</v>
      </c>
      <c r="H88" s="418"/>
      <c r="I88" s="419">
        <v>1.0653037344723683E-15</v>
      </c>
      <c r="J88" s="420"/>
      <c r="K88" s="421">
        <v>4.263937746508901E-4</v>
      </c>
      <c r="L88" s="421">
        <v>8.0151866694790127E-3</v>
      </c>
      <c r="M88" s="420"/>
      <c r="N88" s="425">
        <v>4.2639377465089008E-2</v>
      </c>
      <c r="O88" s="426">
        <v>0.8015186669479013</v>
      </c>
      <c r="P88" s="459"/>
      <c r="Q88" s="466">
        <v>1.9843960204356927</v>
      </c>
      <c r="R88" s="467">
        <v>7.5887928948281226E-3</v>
      </c>
      <c r="S88" s="468">
        <v>8.0151866694790127E-3</v>
      </c>
      <c r="T88" s="454">
        <v>2</v>
      </c>
      <c r="U88" s="523" t="s">
        <v>126</v>
      </c>
    </row>
    <row r="89" spans="1:21" ht="6" customHeight="1" x14ac:dyDescent="0.3">
      <c r="A89" s="374"/>
      <c r="B89" s="374"/>
      <c r="C89" s="374"/>
      <c r="D89" s="374"/>
      <c r="E89" s="374"/>
      <c r="F89" s="374"/>
      <c r="G89" s="374"/>
      <c r="H89" s="374"/>
      <c r="I89" s="417"/>
      <c r="J89" s="364"/>
      <c r="K89" s="364"/>
      <c r="L89" s="364"/>
      <c r="M89" s="364"/>
      <c r="N89" s="364"/>
      <c r="O89" s="459"/>
      <c r="P89" s="459"/>
      <c r="Q89" s="459"/>
      <c r="R89" s="459"/>
      <c r="S89" s="459"/>
      <c r="T89" s="459"/>
      <c r="U89" s="524"/>
    </row>
    <row r="90" spans="1:21" ht="42" customHeight="1" x14ac:dyDescent="0.3">
      <c r="A90" s="533" t="s">
        <v>289</v>
      </c>
      <c r="B90" s="533"/>
      <c r="C90" s="533"/>
      <c r="D90" s="533"/>
      <c r="E90" s="533"/>
      <c r="F90" s="533"/>
      <c r="G90" s="533"/>
      <c r="H90" s="374"/>
      <c r="I90" s="417"/>
      <c r="J90" s="364"/>
      <c r="K90" s="364"/>
      <c r="L90" s="364"/>
      <c r="M90" s="364"/>
      <c r="N90" s="460"/>
      <c r="O90" s="459"/>
      <c r="P90" s="459"/>
      <c r="Q90" s="459"/>
      <c r="R90" s="459"/>
      <c r="S90" s="459"/>
      <c r="T90" s="459"/>
      <c r="U90" s="524"/>
    </row>
    <row r="91" spans="1:21" x14ac:dyDescent="0.3">
      <c r="A91" s="324"/>
      <c r="B91" s="324"/>
      <c r="C91" s="324"/>
      <c r="D91" s="324"/>
      <c r="E91" s="324"/>
      <c r="F91" s="324"/>
      <c r="G91" s="324"/>
      <c r="H91" s="324"/>
      <c r="I91" s="326"/>
      <c r="J91" s="278"/>
      <c r="U91" s="527"/>
    </row>
    <row r="92" spans="1:21" ht="15.5" x14ac:dyDescent="0.3">
      <c r="A92" s="264" t="s">
        <v>303</v>
      </c>
      <c r="B92" s="324" t="s">
        <v>304</v>
      </c>
      <c r="C92" s="324" t="s">
        <v>305</v>
      </c>
      <c r="D92" s="324" t="s">
        <v>306</v>
      </c>
      <c r="E92" s="324" t="s">
        <v>307</v>
      </c>
      <c r="F92" s="324" t="s">
        <v>308</v>
      </c>
      <c r="G92" s="497">
        <v>0.96899999999999997</v>
      </c>
      <c r="H92" s="324"/>
      <c r="I92" s="326">
        <v>1.3020045203480671E-4</v>
      </c>
      <c r="J92" s="278"/>
      <c r="K92" s="1">
        <v>9.1551318132215273E-2</v>
      </c>
      <c r="L92" s="1">
        <v>0.1037062417908743</v>
      </c>
      <c r="N92" s="495">
        <v>9.1551318132215265</v>
      </c>
      <c r="O92" s="496">
        <v>10.370624179087431</v>
      </c>
      <c r="Q92" s="466">
        <v>1.8841388345504666</v>
      </c>
      <c r="R92" s="467">
        <v>1.2154923658659028E-2</v>
      </c>
      <c r="S92" s="468">
        <v>0.1037062417908743</v>
      </c>
      <c r="T92" s="454">
        <v>2</v>
      </c>
      <c r="U92" s="523" t="s">
        <v>126</v>
      </c>
    </row>
    <row r="93" spans="1:21" ht="14.5" x14ac:dyDescent="0.3">
      <c r="A93" s="1" t="s">
        <v>309</v>
      </c>
      <c r="B93" s="324" t="s">
        <v>310</v>
      </c>
      <c r="C93" s="324" t="s">
        <v>311</v>
      </c>
      <c r="D93" s="324" t="s">
        <v>312</v>
      </c>
      <c r="E93" s="324" t="s">
        <v>313</v>
      </c>
      <c r="F93" s="324" t="s">
        <v>314</v>
      </c>
      <c r="G93" s="497">
        <v>0.99729999999999996</v>
      </c>
      <c r="H93" s="324"/>
      <c r="I93" s="326">
        <v>2.0593657907394101E-6</v>
      </c>
      <c r="J93" s="278"/>
      <c r="K93" s="1">
        <v>2.3490896559646202E-2</v>
      </c>
      <c r="L93" s="1">
        <v>1.6389697904174518E-2</v>
      </c>
      <c r="N93" s="496">
        <v>2.3490896559646202</v>
      </c>
      <c r="O93" s="500">
        <v>1.6389697904174518</v>
      </c>
    </row>
    <row r="94" spans="1:21" ht="14.5" x14ac:dyDescent="0.3">
      <c r="A94" s="1" t="s">
        <v>315</v>
      </c>
      <c r="B94" s="324" t="s">
        <v>316</v>
      </c>
      <c r="C94" s="324" t="s">
        <v>317</v>
      </c>
      <c r="D94" s="324" t="s">
        <v>318</v>
      </c>
      <c r="E94" s="324" t="s">
        <v>319</v>
      </c>
      <c r="F94" s="324" t="s">
        <v>320</v>
      </c>
      <c r="G94" s="497" t="s">
        <v>157</v>
      </c>
      <c r="H94" s="324"/>
      <c r="I94" s="326">
        <v>1.8115328468080305E-11</v>
      </c>
      <c r="J94" s="278"/>
      <c r="K94" s="1">
        <v>6.8060421572569071E-2</v>
      </c>
      <c r="L94" s="1">
        <v>8.7316543886699793E-2</v>
      </c>
      <c r="N94" s="495">
        <v>6.8060421572569068</v>
      </c>
      <c r="O94" s="496">
        <v>8.7316543886699787</v>
      </c>
    </row>
    <row r="95" spans="1:21" ht="15" thickBot="1" x14ac:dyDescent="0.35">
      <c r="B95" s="324"/>
      <c r="C95" s="324"/>
      <c r="D95" s="324"/>
      <c r="E95" s="324"/>
      <c r="F95" s="324"/>
      <c r="G95" s="497"/>
      <c r="H95" s="324"/>
      <c r="I95" s="326"/>
      <c r="J95" s="278"/>
      <c r="N95" s="498"/>
      <c r="O95" s="499"/>
    </row>
    <row r="96" spans="1:21" ht="33" customHeight="1" thickBot="1" x14ac:dyDescent="0.35">
      <c r="A96" s="594" t="s">
        <v>337</v>
      </c>
      <c r="B96" s="595"/>
      <c r="C96" s="595"/>
      <c r="D96" s="595"/>
      <c r="E96" s="595"/>
      <c r="F96" s="595"/>
      <c r="G96" s="596"/>
      <c r="H96" s="325"/>
      <c r="I96" s="326"/>
      <c r="J96" s="278"/>
      <c r="K96" s="278"/>
      <c r="L96" s="278"/>
      <c r="M96" s="278"/>
      <c r="N96" s="597" t="s">
        <v>142</v>
      </c>
      <c r="O96" s="598"/>
      <c r="Q96" s="189"/>
    </row>
    <row r="97" spans="1:21" ht="38.25" customHeight="1" x14ac:dyDescent="0.3">
      <c r="A97" s="539" t="s">
        <v>293</v>
      </c>
      <c r="B97" s="362" t="s">
        <v>296</v>
      </c>
      <c r="C97" s="414" t="s">
        <v>198</v>
      </c>
      <c r="D97" s="541" t="s">
        <v>145</v>
      </c>
      <c r="E97" s="542"/>
      <c r="F97" s="542"/>
      <c r="G97" s="543"/>
      <c r="H97" s="363"/>
      <c r="I97" s="544" t="s">
        <v>143</v>
      </c>
      <c r="J97" s="364"/>
      <c r="K97" s="365" t="s">
        <v>121</v>
      </c>
      <c r="L97" s="365" t="s">
        <v>122</v>
      </c>
      <c r="M97" s="364"/>
      <c r="N97" s="546" t="s">
        <v>152</v>
      </c>
      <c r="O97" s="547"/>
    </row>
    <row r="98" spans="1:21" ht="28.5" customHeight="1" thickBot="1" x14ac:dyDescent="0.35">
      <c r="A98" s="540"/>
      <c r="B98" s="366" t="s">
        <v>144</v>
      </c>
      <c r="C98" s="367" t="s">
        <v>144</v>
      </c>
      <c r="D98" s="368" t="s">
        <v>138</v>
      </c>
      <c r="E98" s="369" t="s">
        <v>139</v>
      </c>
      <c r="F98" s="369" t="s">
        <v>140</v>
      </c>
      <c r="G98" s="370" t="s">
        <v>120</v>
      </c>
      <c r="H98" s="363"/>
      <c r="I98" s="545"/>
      <c r="J98" s="364"/>
      <c r="K98" s="364"/>
      <c r="L98" s="364"/>
      <c r="M98" s="364"/>
      <c r="N98" s="477" t="s">
        <v>200</v>
      </c>
      <c r="O98" s="478" t="s">
        <v>199</v>
      </c>
    </row>
    <row r="99" spans="1:21" ht="8.25" customHeight="1" x14ac:dyDescent="0.3">
      <c r="A99" s="429"/>
      <c r="B99" s="430"/>
      <c r="C99" s="430"/>
      <c r="D99" s="431"/>
      <c r="E99" s="431"/>
      <c r="F99" s="431"/>
      <c r="G99" s="431"/>
      <c r="H99" s="363"/>
      <c r="I99" s="373"/>
      <c r="J99" s="364"/>
      <c r="K99" s="364"/>
      <c r="L99" s="364"/>
      <c r="M99" s="364"/>
      <c r="N99" s="374"/>
      <c r="O99" s="374"/>
      <c r="Q99" s="432"/>
      <c r="R99" s="433"/>
      <c r="S99" s="413"/>
      <c r="T99" s="434"/>
    </row>
    <row r="100" spans="1:21" ht="21" x14ac:dyDescent="0.3">
      <c r="A100" s="445" t="s">
        <v>188</v>
      </c>
      <c r="B100" s="376" t="s">
        <v>244</v>
      </c>
      <c r="C100" s="376" t="s">
        <v>245</v>
      </c>
      <c r="D100" s="376" t="s">
        <v>246</v>
      </c>
      <c r="E100" s="376" t="s">
        <v>247</v>
      </c>
      <c r="F100" s="448" t="s">
        <v>248</v>
      </c>
      <c r="G100" s="391">
        <v>1</v>
      </c>
      <c r="H100" s="363"/>
      <c r="I100" s="436">
        <v>1.928934126700189E-283</v>
      </c>
      <c r="J100" s="364"/>
      <c r="K100" s="375">
        <v>0.25761990657231393</v>
      </c>
      <c r="L100" s="375">
        <v>0.12195460219129953</v>
      </c>
      <c r="M100" s="364"/>
      <c r="N100" s="447">
        <v>25.761990657231394</v>
      </c>
      <c r="O100" s="446">
        <v>12.195460219129952</v>
      </c>
      <c r="T100" s="1"/>
    </row>
    <row r="101" spans="1:21" ht="22" customHeight="1" x14ac:dyDescent="0.3">
      <c r="A101" s="422" t="s">
        <v>187</v>
      </c>
      <c r="B101" s="422" t="s">
        <v>249</v>
      </c>
      <c r="C101" s="422" t="s">
        <v>250</v>
      </c>
      <c r="D101" s="422" t="s">
        <v>251</v>
      </c>
      <c r="E101" s="422" t="s">
        <v>252</v>
      </c>
      <c r="F101" s="449" t="s">
        <v>253</v>
      </c>
      <c r="G101" s="424">
        <v>1</v>
      </c>
      <c r="H101" s="418"/>
      <c r="I101" s="419">
        <v>0</v>
      </c>
      <c r="J101" s="420"/>
      <c r="K101" s="421">
        <v>0.20739096249017158</v>
      </c>
      <c r="L101" s="421">
        <v>5.0621792797374138E-2</v>
      </c>
      <c r="M101" s="420"/>
      <c r="N101" s="452">
        <v>20.739096249017159</v>
      </c>
      <c r="O101" s="450">
        <v>5.0621792797374141</v>
      </c>
      <c r="T101" s="1"/>
      <c r="U101" s="442"/>
    </row>
    <row r="102" spans="1:21" ht="22" customHeight="1" x14ac:dyDescent="0.3">
      <c r="A102" s="422" t="s">
        <v>339</v>
      </c>
      <c r="B102" s="422" t="s">
        <v>254</v>
      </c>
      <c r="C102" s="422" t="s">
        <v>255</v>
      </c>
      <c r="D102" s="422" t="s">
        <v>256</v>
      </c>
      <c r="E102" s="422" t="s">
        <v>257</v>
      </c>
      <c r="F102" s="449" t="s">
        <v>258</v>
      </c>
      <c r="G102" s="458">
        <v>0.99939999999999996</v>
      </c>
      <c r="H102" s="418"/>
      <c r="I102" s="419">
        <v>1.8339791963496346E-7</v>
      </c>
      <c r="J102" s="420"/>
      <c r="K102" s="421">
        <v>1.1100319134175108E-2</v>
      </c>
      <c r="L102" s="421">
        <v>6.4259627386621049E-3</v>
      </c>
      <c r="M102" s="420"/>
      <c r="N102" s="451">
        <v>1.1100319134175107</v>
      </c>
      <c r="O102" s="453">
        <v>0.64259627386621054</v>
      </c>
      <c r="T102" s="1"/>
      <c r="U102" s="442"/>
    </row>
    <row r="103" spans="1:21" ht="22" customHeight="1" x14ac:dyDescent="0.3">
      <c r="A103" s="422" t="s">
        <v>189</v>
      </c>
      <c r="B103" s="422" t="s">
        <v>259</v>
      </c>
      <c r="C103" s="422" t="s">
        <v>260</v>
      </c>
      <c r="D103" s="422" t="s">
        <v>261</v>
      </c>
      <c r="E103" s="422" t="s">
        <v>262</v>
      </c>
      <c r="F103" s="423" t="s">
        <v>263</v>
      </c>
      <c r="G103" s="458">
        <v>6.5000000000000002E-2</v>
      </c>
      <c r="H103" s="418"/>
      <c r="I103" s="419">
        <v>0.65567333450773502</v>
      </c>
      <c r="J103" s="420"/>
      <c r="K103" s="421">
        <v>1.0404143161009895E-3</v>
      </c>
      <c r="L103" s="421">
        <v>1.0404143161009895E-3</v>
      </c>
      <c r="M103" s="420"/>
      <c r="N103" s="456">
        <v>0.10404143161009895</v>
      </c>
      <c r="O103" s="456">
        <v>0.10404143161009895</v>
      </c>
      <c r="T103" s="1"/>
      <c r="U103" s="442"/>
    </row>
    <row r="104" spans="1:21" ht="8.25" customHeight="1" x14ac:dyDescent="0.3">
      <c r="A104" s="429"/>
      <c r="B104" s="430"/>
      <c r="C104" s="430"/>
      <c r="D104" s="431"/>
      <c r="E104" s="431"/>
      <c r="F104" s="431"/>
      <c r="G104" s="431"/>
      <c r="H104" s="363"/>
      <c r="I104" s="373"/>
      <c r="J104" s="364"/>
      <c r="K104" s="364"/>
      <c r="L104" s="364"/>
      <c r="M104" s="364"/>
      <c r="N104" s="374"/>
      <c r="O104" s="374"/>
      <c r="Q104" s="432"/>
      <c r="R104" s="433"/>
      <c r="S104" s="413"/>
      <c r="T104" s="434"/>
    </row>
    <row r="105" spans="1:21" ht="30" customHeight="1" x14ac:dyDescent="0.3">
      <c r="A105" s="445" t="s">
        <v>190</v>
      </c>
      <c r="B105" s="376" t="s">
        <v>264</v>
      </c>
      <c r="C105" s="376" t="s">
        <v>265</v>
      </c>
      <c r="D105" s="376" t="s">
        <v>266</v>
      </c>
      <c r="E105" s="376" t="s">
        <v>267</v>
      </c>
      <c r="F105" s="377" t="s">
        <v>268</v>
      </c>
      <c r="G105" s="457">
        <v>0.16370000000000001</v>
      </c>
      <c r="H105" s="363"/>
      <c r="I105" s="436">
        <v>0.32678788028250716</v>
      </c>
      <c r="J105" s="364"/>
      <c r="K105" s="487">
        <v>5.4795153981318781E-3</v>
      </c>
      <c r="L105" s="487">
        <v>5.4795153981318781E-3</v>
      </c>
      <c r="M105" s="364"/>
      <c r="N105" s="486">
        <v>0.54795153981318778</v>
      </c>
      <c r="O105" s="486">
        <v>0.54795153981318778</v>
      </c>
    </row>
    <row r="106" spans="1:21" ht="22" customHeight="1" x14ac:dyDescent="0.3">
      <c r="A106" s="422" t="s">
        <v>187</v>
      </c>
      <c r="B106" s="422" t="s">
        <v>269</v>
      </c>
      <c r="C106" s="422" t="s">
        <v>270</v>
      </c>
      <c r="D106" s="443" t="s">
        <v>273</v>
      </c>
      <c r="E106" s="422" t="s">
        <v>271</v>
      </c>
      <c r="F106" s="423" t="s">
        <v>272</v>
      </c>
      <c r="G106" s="458">
        <v>0.51619999999999999</v>
      </c>
      <c r="H106" s="418"/>
      <c r="I106" s="419">
        <v>4.5440370529566017E-2</v>
      </c>
      <c r="J106" s="420"/>
      <c r="K106" s="421">
        <v>9.2481272542310183E-5</v>
      </c>
      <c r="L106" s="421">
        <v>9.2481272542310183E-5</v>
      </c>
      <c r="M106" s="420"/>
      <c r="N106" s="454">
        <v>9.2481272542310183E-3</v>
      </c>
      <c r="O106" s="454">
        <v>9.2481272542310183E-3</v>
      </c>
    </row>
    <row r="107" spans="1:21" ht="22" customHeight="1" x14ac:dyDescent="0.3">
      <c r="A107" s="422" t="s">
        <v>335</v>
      </c>
      <c r="B107" s="422" t="s">
        <v>274</v>
      </c>
      <c r="C107" s="422" t="s">
        <v>275</v>
      </c>
      <c r="D107" s="422" t="s">
        <v>276</v>
      </c>
      <c r="E107" s="422" t="s">
        <v>277</v>
      </c>
      <c r="F107" s="423" t="s">
        <v>278</v>
      </c>
      <c r="G107" s="458">
        <v>4.4299999999999999E-2</v>
      </c>
      <c r="H107" s="418"/>
      <c r="I107" s="419">
        <v>0.79671810988778202</v>
      </c>
      <c r="J107" s="420"/>
      <c r="K107" s="421">
        <v>3.213724220845279E-3</v>
      </c>
      <c r="L107" s="421">
        <v>3.213724220845279E-3</v>
      </c>
      <c r="M107" s="420"/>
      <c r="N107" s="456">
        <v>0.32137242208452788</v>
      </c>
      <c r="O107" s="456">
        <v>0.32137242208452788</v>
      </c>
    </row>
    <row r="108" spans="1:21" ht="22" customHeight="1" x14ac:dyDescent="0.3">
      <c r="A108" s="422" t="s">
        <v>189</v>
      </c>
      <c r="B108" s="422" t="s">
        <v>259</v>
      </c>
      <c r="C108" s="422" t="s">
        <v>279</v>
      </c>
      <c r="D108" s="422" t="s">
        <v>280</v>
      </c>
      <c r="E108" s="422" t="s">
        <v>281</v>
      </c>
      <c r="F108" s="423" t="s">
        <v>282</v>
      </c>
      <c r="G108" s="458">
        <v>4.8500000000000001E-2</v>
      </c>
      <c r="H108" s="418"/>
      <c r="I108" s="419">
        <v>0.76407767372115298</v>
      </c>
      <c r="J108" s="420"/>
      <c r="K108" s="421">
        <v>1.017293997965412E-3</v>
      </c>
      <c r="L108" s="421">
        <v>1.017293997965412E-3</v>
      </c>
      <c r="M108" s="420"/>
      <c r="N108" s="454">
        <v>0.10172939979654119</v>
      </c>
      <c r="O108" s="454">
        <v>0.10172939979654119</v>
      </c>
    </row>
    <row r="109" spans="1:21" ht="8.25" customHeight="1" x14ac:dyDescent="0.3">
      <c r="A109" s="429"/>
      <c r="B109" s="430"/>
      <c r="C109" s="430"/>
      <c r="D109" s="431"/>
      <c r="E109" s="431"/>
      <c r="F109" s="431"/>
      <c r="G109" s="431"/>
      <c r="H109" s="363"/>
      <c r="I109" s="373"/>
      <c r="J109" s="364"/>
      <c r="K109" s="364"/>
      <c r="L109" s="364"/>
      <c r="M109" s="364"/>
      <c r="N109" s="374"/>
      <c r="O109" s="374"/>
      <c r="Q109" s="432"/>
      <c r="R109" s="433"/>
      <c r="S109" s="413"/>
      <c r="T109" s="434"/>
    </row>
    <row r="110" spans="1:21" ht="29" x14ac:dyDescent="0.3">
      <c r="A110" s="445" t="s">
        <v>302</v>
      </c>
      <c r="B110" s="376" t="s">
        <v>283</v>
      </c>
      <c r="C110" s="376" t="s">
        <v>284</v>
      </c>
      <c r="D110" s="376" t="s">
        <v>285</v>
      </c>
      <c r="E110" s="376" t="s">
        <v>286</v>
      </c>
      <c r="F110" s="377" t="s">
        <v>287</v>
      </c>
      <c r="G110" s="457">
        <v>0.1263</v>
      </c>
      <c r="H110" s="363"/>
      <c r="I110" s="436">
        <v>0.41450764390611011</v>
      </c>
      <c r="J110" s="364"/>
      <c r="K110" s="375">
        <v>1.3872190881346528E-4</v>
      </c>
      <c r="L110" s="375">
        <v>1.3872190881346528E-4</v>
      </c>
      <c r="M110" s="364"/>
      <c r="N110" s="455">
        <v>1.3872190881346528E-2</v>
      </c>
      <c r="O110" s="455">
        <v>1.3872190881346528E-2</v>
      </c>
    </row>
    <row r="111" spans="1:21" x14ac:dyDescent="0.3">
      <c r="A111" s="459"/>
      <c r="B111" s="459"/>
      <c r="C111" s="459"/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</row>
    <row r="112" spans="1:21" ht="32.25" customHeight="1" x14ac:dyDescent="0.3">
      <c r="A112" s="533" t="s">
        <v>338</v>
      </c>
      <c r="B112" s="533"/>
      <c r="C112" s="533"/>
      <c r="D112" s="533"/>
      <c r="E112" s="533"/>
      <c r="F112" s="533"/>
      <c r="G112" s="533"/>
      <c r="H112" s="459"/>
      <c r="I112" s="459"/>
      <c r="J112" s="459"/>
      <c r="K112" s="459"/>
      <c r="L112" s="459"/>
      <c r="M112" s="459"/>
      <c r="N112" s="459"/>
      <c r="O112" s="459"/>
    </row>
    <row r="113" spans="1:15" ht="45.75" customHeight="1" x14ac:dyDescent="0.3">
      <c r="A113" s="534" t="s">
        <v>191</v>
      </c>
      <c r="B113" s="535"/>
      <c r="C113" s="535"/>
      <c r="D113" s="535"/>
      <c r="E113" s="535"/>
      <c r="F113" s="535"/>
      <c r="G113" s="536"/>
      <c r="H113" s="459"/>
      <c r="I113" s="459"/>
      <c r="J113" s="459"/>
      <c r="K113" s="459"/>
      <c r="L113" s="459"/>
      <c r="M113" s="459"/>
      <c r="N113" s="459"/>
      <c r="O113" s="459"/>
    </row>
  </sheetData>
  <mergeCells count="20">
    <mergeCell ref="A90:G90"/>
    <mergeCell ref="N66:O66"/>
    <mergeCell ref="D67:G67"/>
    <mergeCell ref="I67:I68"/>
    <mergeCell ref="N67:O67"/>
    <mergeCell ref="A66:G66"/>
    <mergeCell ref="S66:S68"/>
    <mergeCell ref="T66:T68"/>
    <mergeCell ref="A3:E3"/>
    <mergeCell ref="B44:C44"/>
    <mergeCell ref="Q66:Q68"/>
    <mergeCell ref="R66:R68"/>
    <mergeCell ref="A67:A68"/>
    <mergeCell ref="A112:G112"/>
    <mergeCell ref="A113:G113"/>
    <mergeCell ref="N96:O96"/>
    <mergeCell ref="A97:A98"/>
    <mergeCell ref="D97:G97"/>
    <mergeCell ref="I97:I98"/>
    <mergeCell ref="N97:O97"/>
  </mergeCells>
  <pageMargins left="0.7" right="0.7" top="0.75" bottom="0.75" header="0.3" footer="0.3"/>
  <pageSetup paperSize="9" orientation="portrait" horizontalDpi="300" verticalDpi="300" r:id="rId1"/>
  <ignoredErrors>
    <ignoredError sqref="G74 G94 G71:G7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35"/>
  <sheetViews>
    <sheetView topLeftCell="A3" zoomScale="85" zoomScaleNormal="85" workbookViewId="0">
      <selection activeCell="A4" sqref="A4:U4"/>
    </sheetView>
  </sheetViews>
  <sheetFormatPr baseColWidth="10" defaultRowHeight="14.5" x14ac:dyDescent="0.35"/>
  <cols>
    <col min="1" max="1" width="18.1796875" customWidth="1"/>
    <col min="3" max="3" width="10.54296875" customWidth="1"/>
    <col min="4" max="4" width="11.453125" customWidth="1"/>
    <col min="5" max="5" width="6.81640625" customWidth="1"/>
    <col min="6" max="6" width="5.54296875" customWidth="1"/>
    <col min="7" max="11" width="3.7265625" customWidth="1"/>
    <col min="12" max="12" width="5.453125" style="21" customWidth="1"/>
    <col min="13" max="20" width="3.7265625" style="21" customWidth="1"/>
  </cols>
  <sheetData>
    <row r="1" spans="1:45" hidden="1" x14ac:dyDescent="0.35">
      <c r="A1" s="20" t="str">
        <f>B7</f>
        <v>meses</v>
      </c>
      <c r="B1" s="20" t="s">
        <v>4</v>
      </c>
      <c r="C1" s="20" t="s">
        <v>5</v>
      </c>
      <c r="D1" s="20" t="s">
        <v>6</v>
      </c>
      <c r="E1" s="20"/>
      <c r="F1" s="20"/>
      <c r="L1"/>
      <c r="M1"/>
      <c r="N1"/>
      <c r="O1"/>
      <c r="P1"/>
    </row>
    <row r="2" spans="1:45" hidden="1" x14ac:dyDescent="0.35">
      <c r="A2" s="20" t="s">
        <v>7</v>
      </c>
      <c r="B2" s="20" t="s">
        <v>8</v>
      </c>
      <c r="C2" s="20" t="s">
        <v>9</v>
      </c>
      <c r="D2" s="20" t="s">
        <v>10</v>
      </c>
      <c r="E2" s="20" t="str">
        <f>CONCATENATE(B2," ",B5," ",C2," ",B11," ",B7)</f>
        <v>puede representarse llegando los 114 pacientes, a los 2 meses</v>
      </c>
      <c r="F2" s="20"/>
      <c r="G2" s="22" t="str">
        <f>CONCATENATE(A2," ",E2,D2)</f>
        <v>NO puede representarse llegando los 114 pacientes, a los 2 meses, pues habría que recortar o ampliar los tiempos respectivos de uno o más pacientes "libres de evento" o "con evento"</v>
      </c>
      <c r="L2"/>
      <c r="M2"/>
      <c r="N2"/>
      <c r="O2"/>
      <c r="P2"/>
    </row>
    <row r="3" spans="1:45" ht="8.25" customHeight="1" thickBot="1" x14ac:dyDescent="0.4">
      <c r="A3" s="23"/>
      <c r="C3" s="23"/>
      <c r="D3" s="23"/>
      <c r="E3" s="23"/>
      <c r="F3" s="23"/>
      <c r="G3" s="23"/>
      <c r="H3" s="23"/>
      <c r="I3" s="24"/>
      <c r="L3"/>
      <c r="M3"/>
      <c r="N3"/>
      <c r="O3"/>
      <c r="P3"/>
    </row>
    <row r="4" spans="1:45" s="21" customFormat="1" ht="44" customHeight="1" thickBot="1" x14ac:dyDescent="0.4">
      <c r="A4" s="577" t="s">
        <v>328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9"/>
      <c r="AP4" s="508"/>
      <c r="AQ4" s="508"/>
      <c r="AR4" s="508"/>
      <c r="AS4" s="508"/>
    </row>
    <row r="5" spans="1:45" ht="26" x14ac:dyDescent="0.35">
      <c r="A5" s="504" t="s">
        <v>321</v>
      </c>
      <c r="B5" s="25">
        <f>C5+D5+E5</f>
        <v>114</v>
      </c>
      <c r="C5" s="505">
        <v>1</v>
      </c>
      <c r="D5" s="506">
        <v>1</v>
      </c>
      <c r="E5" s="507">
        <v>112</v>
      </c>
      <c r="G5" s="23"/>
      <c r="H5" s="415"/>
      <c r="I5" s="23"/>
      <c r="L5"/>
      <c r="M5"/>
      <c r="N5"/>
      <c r="O5"/>
      <c r="P5"/>
    </row>
    <row r="6" spans="1:45" ht="8.25" customHeight="1" x14ac:dyDescent="0.35">
      <c r="A6" s="23"/>
      <c r="C6" s="26"/>
      <c r="D6" s="27"/>
      <c r="E6" s="28"/>
      <c r="F6" s="23"/>
      <c r="G6" s="23"/>
      <c r="H6" s="23"/>
      <c r="I6" s="23"/>
      <c r="L6"/>
      <c r="M6"/>
      <c r="N6"/>
      <c r="O6"/>
      <c r="P6"/>
    </row>
    <row r="7" spans="1:45" ht="39.75" customHeight="1" x14ac:dyDescent="0.35">
      <c r="A7" s="493" t="s">
        <v>322</v>
      </c>
      <c r="B7" s="29" t="s">
        <v>126</v>
      </c>
      <c r="C7" s="30" t="str">
        <f>CONCATENATE(A1," ",B1," ",B5," ",C1)</f>
        <v>meses de los 114 del grupo Interv</v>
      </c>
      <c r="D7" s="30" t="str">
        <f>CONCATENATE(A1," ",B1," ",B5," ",D1)</f>
        <v>meses de los 114 del grupo Contr</v>
      </c>
      <c r="E7" s="23"/>
      <c r="F7" s="23"/>
      <c r="G7" s="23"/>
      <c r="H7" s="23"/>
      <c r="I7" s="23"/>
      <c r="L7"/>
      <c r="M7"/>
      <c r="N7"/>
      <c r="O7"/>
      <c r="P7"/>
    </row>
    <row r="8" spans="1:45" x14ac:dyDescent="0.35">
      <c r="A8" s="490" t="s">
        <v>1</v>
      </c>
      <c r="B8" s="31">
        <v>9.2513277368511219E-3</v>
      </c>
      <c r="C8" s="32">
        <f>B8*B5</f>
        <v>1.0546513620010278</v>
      </c>
      <c r="D8" s="571">
        <f>(B8+B9)*B5</f>
        <v>2.0569220451208885</v>
      </c>
      <c r="E8" s="33"/>
      <c r="F8" s="33"/>
      <c r="G8" s="34"/>
      <c r="H8" s="23"/>
      <c r="I8" s="23"/>
      <c r="L8"/>
      <c r="M8"/>
      <c r="N8"/>
      <c r="O8"/>
      <c r="P8"/>
    </row>
    <row r="9" spans="1:45" ht="26" x14ac:dyDescent="0.35">
      <c r="A9" s="491" t="s">
        <v>3</v>
      </c>
      <c r="B9" s="35">
        <v>8.7918480975426386E-3</v>
      </c>
      <c r="C9" s="572">
        <f>(B10+B9)*B5</f>
        <v>226.94534863799896</v>
      </c>
      <c r="D9" s="571"/>
      <c r="E9" s="27"/>
      <c r="F9" s="36"/>
      <c r="G9" s="34"/>
      <c r="H9" s="23"/>
      <c r="I9" s="23"/>
      <c r="L9"/>
      <c r="M9"/>
      <c r="N9"/>
      <c r="O9"/>
      <c r="P9"/>
    </row>
    <row r="10" spans="1:45" ht="26" x14ac:dyDescent="0.35">
      <c r="A10" s="492" t="s">
        <v>2</v>
      </c>
      <c r="B10" s="37">
        <v>1.9819568241656063</v>
      </c>
      <c r="C10" s="572"/>
      <c r="D10" s="38">
        <f>B10*B5</f>
        <v>225.9430779548791</v>
      </c>
      <c r="E10" s="26"/>
      <c r="F10" s="36"/>
      <c r="G10" s="39"/>
      <c r="H10" s="23"/>
      <c r="I10" s="23"/>
      <c r="L10"/>
      <c r="M10"/>
      <c r="N10"/>
      <c r="O10"/>
      <c r="P10"/>
    </row>
    <row r="11" spans="1:45" x14ac:dyDescent="0.35">
      <c r="A11" s="2"/>
      <c r="B11" s="40">
        <v>2</v>
      </c>
      <c r="C11" s="41">
        <f>C8+C9</f>
        <v>228</v>
      </c>
      <c r="D11" s="41">
        <f>D8+D10</f>
        <v>228</v>
      </c>
      <c r="E11" s="42"/>
      <c r="F11" s="42"/>
      <c r="G11" s="42"/>
      <c r="H11" s="23"/>
      <c r="I11" s="23"/>
      <c r="L11"/>
      <c r="M11"/>
      <c r="N11"/>
      <c r="O11"/>
      <c r="P11"/>
    </row>
    <row r="12" spans="1:45" ht="9" customHeight="1" x14ac:dyDescent="0.35">
      <c r="A12" s="23"/>
      <c r="B12" s="23"/>
      <c r="C12" s="23"/>
      <c r="D12" s="23"/>
      <c r="E12" s="23"/>
      <c r="F12" s="23"/>
      <c r="G12" s="23"/>
      <c r="H12" s="23"/>
      <c r="I12" s="23"/>
      <c r="L12"/>
      <c r="M12"/>
      <c r="N12"/>
      <c r="O12"/>
      <c r="P12"/>
      <c r="Q12"/>
    </row>
    <row r="13" spans="1:45" x14ac:dyDescent="0.35">
      <c r="A13" s="23"/>
      <c r="B13" s="23"/>
      <c r="C13" s="19">
        <f>(E5+D5)*B11</f>
        <v>226</v>
      </c>
      <c r="D13" s="19">
        <f>E5*B11</f>
        <v>224</v>
      </c>
      <c r="E13" s="23"/>
      <c r="F13" s="43" t="s">
        <v>12</v>
      </c>
      <c r="G13" s="23"/>
      <c r="H13" s="23"/>
      <c r="I13" s="23"/>
      <c r="L13"/>
      <c r="M13"/>
      <c r="N13"/>
      <c r="O13"/>
      <c r="P13"/>
      <c r="Q13"/>
    </row>
    <row r="14" spans="1:45" ht="36" customHeight="1" x14ac:dyDescent="0.35">
      <c r="A14" s="573" t="s">
        <v>13</v>
      </c>
      <c r="B14" s="573"/>
      <c r="C14" s="44">
        <f>C9-C13</f>
        <v>0.94534863799896129</v>
      </c>
      <c r="D14" s="44">
        <f>D10-D13</f>
        <v>1.9430779548791008</v>
      </c>
      <c r="F14" s="574" t="str">
        <f>IF((AND(((B9+B10)/B11)&gt;((D5+E5)/B5),(B10/B11)&gt;(E5/B5))),E2,G2)</f>
        <v>puede representarse llegando los 114 pacientes, a los 2 meses</v>
      </c>
      <c r="G14" s="575"/>
      <c r="H14" s="575"/>
      <c r="I14" s="575"/>
      <c r="J14" s="575"/>
      <c r="K14" s="575"/>
      <c r="L14" s="575"/>
      <c r="M14" s="576"/>
      <c r="N14"/>
      <c r="O14"/>
      <c r="P14"/>
      <c r="Q14"/>
    </row>
    <row r="15" spans="1:45" ht="18.75" customHeight="1" thickBot="1" x14ac:dyDescent="0.4">
      <c r="A15" s="509" t="s">
        <v>323</v>
      </c>
      <c r="B15" s="510"/>
      <c r="C15" s="510"/>
      <c r="D15" s="510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45" ht="17.25" customHeight="1" thickBot="1" x14ac:dyDescent="0.4">
      <c r="A16" s="511" t="s">
        <v>324</v>
      </c>
      <c r="B16" s="512"/>
      <c r="C16" s="512"/>
      <c r="D16" s="513"/>
      <c r="G16" s="46" t="s">
        <v>141</v>
      </c>
      <c r="H16" s="45"/>
      <c r="I16" s="45"/>
      <c r="J16" s="46" t="s">
        <v>14</v>
      </c>
      <c r="K16" s="45"/>
      <c r="L16" s="45"/>
      <c r="M16" s="45"/>
      <c r="N16" s="45"/>
      <c r="O16" s="45"/>
      <c r="P16" s="45"/>
    </row>
    <row r="17" spans="1:20" x14ac:dyDescent="0.35">
      <c r="A17" s="378" t="s">
        <v>291</v>
      </c>
      <c r="G17" s="46" t="s">
        <v>128</v>
      </c>
      <c r="H17" s="46"/>
      <c r="J17" s="46" t="s">
        <v>128</v>
      </c>
    </row>
    <row r="18" spans="1:20" x14ac:dyDescent="0.35">
      <c r="A18" s="378" t="s">
        <v>288</v>
      </c>
      <c r="F18" s="21"/>
      <c r="G18" s="54">
        <v>1</v>
      </c>
      <c r="H18" s="54">
        <v>2</v>
      </c>
      <c r="I18" s="21"/>
      <c r="J18" s="54">
        <v>1</v>
      </c>
      <c r="K18" s="54">
        <v>2</v>
      </c>
    </row>
    <row r="19" spans="1:20" x14ac:dyDescent="0.35">
      <c r="E19" s="48" t="s">
        <v>15</v>
      </c>
      <c r="F19" s="55">
        <v>114</v>
      </c>
      <c r="G19" s="51"/>
      <c r="H19" s="381"/>
      <c r="I19" s="21"/>
      <c r="J19" s="51"/>
      <c r="K19" s="381"/>
      <c r="L19" s="55">
        <v>114</v>
      </c>
      <c r="M19" s="49" t="s">
        <v>15</v>
      </c>
      <c r="N19" s="50"/>
      <c r="O19" s="50"/>
      <c r="P19" s="50"/>
      <c r="Q19" s="50"/>
      <c r="R19" s="50"/>
      <c r="S19" s="50"/>
      <c r="T19" s="50"/>
    </row>
    <row r="20" spans="1:20" ht="16" thickBot="1" x14ac:dyDescent="0.4">
      <c r="F20" s="379">
        <v>113</v>
      </c>
      <c r="G20" s="382"/>
      <c r="H20" s="382"/>
      <c r="I20" s="21"/>
      <c r="J20" s="382"/>
      <c r="K20" s="381"/>
      <c r="L20" s="380">
        <v>113</v>
      </c>
      <c r="M20" s="50"/>
      <c r="N20" s="50"/>
      <c r="O20" s="50"/>
      <c r="P20" s="50"/>
      <c r="Q20" s="50"/>
      <c r="R20" s="50"/>
      <c r="S20" s="50"/>
      <c r="T20" s="50"/>
    </row>
    <row r="21" spans="1:20" x14ac:dyDescent="0.35">
      <c r="A21" s="338" t="s">
        <v>134</v>
      </c>
      <c r="B21" s="339"/>
      <c r="C21" s="339"/>
      <c r="D21" s="340"/>
      <c r="F21" s="52">
        <v>112</v>
      </c>
      <c r="G21" s="51"/>
      <c r="H21" s="51"/>
      <c r="I21" s="21"/>
      <c r="J21" s="51"/>
      <c r="K21" s="51"/>
      <c r="L21" s="52">
        <v>112</v>
      </c>
      <c r="M21" s="50"/>
      <c r="N21" s="50"/>
      <c r="O21" s="50"/>
      <c r="P21" s="50"/>
      <c r="Q21" s="50"/>
      <c r="R21" s="50"/>
      <c r="S21" s="50"/>
      <c r="T21" s="50"/>
    </row>
    <row r="22" spans="1:20" x14ac:dyDescent="0.35">
      <c r="A22" s="341" t="s">
        <v>129</v>
      </c>
      <c r="B22" s="342" t="s">
        <v>130</v>
      </c>
      <c r="C22" s="342" t="s">
        <v>116</v>
      </c>
      <c r="D22" s="343" t="s">
        <v>11</v>
      </c>
      <c r="F22" s="52">
        <v>111</v>
      </c>
      <c r="G22" s="51"/>
      <c r="H22" s="51"/>
      <c r="I22" s="21"/>
      <c r="J22" s="51"/>
      <c r="K22" s="51"/>
      <c r="L22" s="52">
        <v>111</v>
      </c>
      <c r="M22" s="50"/>
      <c r="N22" s="50"/>
      <c r="O22" s="50"/>
      <c r="P22" s="50"/>
      <c r="Q22" s="50"/>
      <c r="R22" s="50"/>
      <c r="S22" s="50"/>
      <c r="T22" s="50"/>
    </row>
    <row r="23" spans="1:20" x14ac:dyDescent="0.35">
      <c r="A23" s="344">
        <v>4.5947963930848316E-4</v>
      </c>
      <c r="B23" s="345">
        <v>9.2513277368511219E-3</v>
      </c>
      <c r="C23" s="346">
        <f>B23-A23</f>
        <v>8.7918480975426386E-3</v>
      </c>
      <c r="D23" s="347">
        <f>1/C23</f>
        <v>113.74172857689665</v>
      </c>
      <c r="F23" s="52">
        <v>110</v>
      </c>
      <c r="G23" s="51"/>
      <c r="H23" s="51"/>
      <c r="I23" s="21"/>
      <c r="J23" s="51"/>
      <c r="K23" s="51"/>
      <c r="L23" s="52">
        <v>110</v>
      </c>
      <c r="M23" s="50"/>
      <c r="N23" s="50"/>
      <c r="O23" s="50"/>
      <c r="P23" s="50"/>
      <c r="Q23" s="50"/>
      <c r="R23" s="50"/>
      <c r="S23" s="50"/>
      <c r="T23" s="50"/>
    </row>
    <row r="24" spans="1:20" ht="15" thickBot="1" x14ac:dyDescent="0.4">
      <c r="A24" s="348" t="s">
        <v>131</v>
      </c>
      <c r="B24" s="352">
        <f>A23*D23</f>
        <v>5.2262008420835865E-2</v>
      </c>
      <c r="C24" s="349">
        <f>C23*D23</f>
        <v>1</v>
      </c>
      <c r="D24" s="599">
        <f>(1-B23)*D23</f>
        <v>112.68946656847581</v>
      </c>
      <c r="F24" s="52">
        <v>109</v>
      </c>
      <c r="G24" s="51"/>
      <c r="H24" s="51"/>
      <c r="I24" s="21"/>
      <c r="J24" s="51"/>
      <c r="K24" s="51"/>
      <c r="L24" s="52">
        <v>109</v>
      </c>
      <c r="M24" s="50"/>
      <c r="N24" s="50"/>
      <c r="O24" s="50"/>
      <c r="P24" s="50"/>
      <c r="Q24" s="50"/>
      <c r="R24" s="50"/>
      <c r="S24" s="50"/>
      <c r="T24" s="50"/>
    </row>
    <row r="25" spans="1:20" x14ac:dyDescent="0.35">
      <c r="F25" s="52">
        <v>108</v>
      </c>
      <c r="G25" s="51"/>
      <c r="H25" s="51"/>
      <c r="I25" s="21"/>
      <c r="J25" s="51"/>
      <c r="K25" s="51"/>
      <c r="L25" s="52">
        <v>108</v>
      </c>
      <c r="M25" s="50"/>
      <c r="N25" s="50"/>
      <c r="O25" s="50"/>
      <c r="P25" s="50"/>
      <c r="Q25" s="50"/>
      <c r="R25" s="50"/>
      <c r="S25" s="50"/>
      <c r="T25" s="50"/>
    </row>
    <row r="26" spans="1:20" x14ac:dyDescent="0.35">
      <c r="F26" s="52">
        <v>107</v>
      </c>
      <c r="G26" s="51"/>
      <c r="H26" s="51"/>
      <c r="I26" s="53"/>
      <c r="J26" s="51"/>
      <c r="K26" s="51"/>
      <c r="L26" s="52">
        <v>107</v>
      </c>
      <c r="M26" s="50"/>
      <c r="N26" s="50"/>
      <c r="O26" s="50"/>
      <c r="P26" s="50"/>
      <c r="Q26" s="50"/>
      <c r="R26" s="50"/>
      <c r="S26" s="50"/>
      <c r="T26" s="50"/>
    </row>
    <row r="27" spans="1:20" x14ac:dyDescent="0.35">
      <c r="F27" s="52">
        <v>106</v>
      </c>
      <c r="G27" s="51"/>
      <c r="H27" s="51"/>
      <c r="I27" s="53"/>
      <c r="J27" s="51"/>
      <c r="K27" s="51"/>
      <c r="L27" s="52">
        <v>106</v>
      </c>
      <c r="M27" s="50"/>
      <c r="N27" s="50"/>
      <c r="O27" s="50"/>
      <c r="P27" s="50"/>
      <c r="Q27" s="50"/>
      <c r="R27" s="50"/>
      <c r="S27" s="50"/>
      <c r="T27" s="50"/>
    </row>
    <row r="28" spans="1:20" x14ac:dyDescent="0.35">
      <c r="F28" s="52">
        <v>105</v>
      </c>
      <c r="G28" s="51"/>
      <c r="H28" s="51"/>
      <c r="J28" s="51"/>
      <c r="K28" s="51"/>
      <c r="L28" s="52">
        <v>105</v>
      </c>
    </row>
    <row r="29" spans="1:20" x14ac:dyDescent="0.35">
      <c r="F29" s="52">
        <v>104</v>
      </c>
      <c r="G29" s="51"/>
      <c r="H29" s="51"/>
      <c r="J29" s="51"/>
      <c r="K29" s="51"/>
      <c r="L29" s="52">
        <v>104</v>
      </c>
    </row>
    <row r="30" spans="1:20" x14ac:dyDescent="0.35">
      <c r="F30" s="52">
        <v>103</v>
      </c>
      <c r="G30" s="51"/>
      <c r="H30" s="51"/>
      <c r="J30" s="51"/>
      <c r="K30" s="51"/>
      <c r="L30" s="52">
        <v>103</v>
      </c>
    </row>
    <row r="31" spans="1:20" x14ac:dyDescent="0.35">
      <c r="F31" s="52">
        <v>102</v>
      </c>
      <c r="G31" s="51"/>
      <c r="H31" s="51"/>
      <c r="J31" s="51"/>
      <c r="K31" s="51"/>
      <c r="L31" s="52">
        <v>102</v>
      </c>
    </row>
    <row r="32" spans="1:20" x14ac:dyDescent="0.35">
      <c r="F32" s="52">
        <v>101</v>
      </c>
      <c r="G32" s="51"/>
      <c r="H32" s="51"/>
      <c r="J32" s="51"/>
      <c r="K32" s="51"/>
      <c r="L32" s="52">
        <v>101</v>
      </c>
    </row>
    <row r="33" spans="6:12" x14ac:dyDescent="0.35">
      <c r="F33" s="52">
        <v>100</v>
      </c>
      <c r="G33" s="51"/>
      <c r="H33" s="51"/>
      <c r="J33" s="51"/>
      <c r="K33" s="51"/>
      <c r="L33" s="52">
        <v>100</v>
      </c>
    </row>
    <row r="34" spans="6:12" x14ac:dyDescent="0.35">
      <c r="F34" s="52">
        <v>99</v>
      </c>
      <c r="G34" s="51"/>
      <c r="H34" s="51"/>
      <c r="J34" s="51"/>
      <c r="K34" s="51"/>
      <c r="L34" s="52">
        <v>99</v>
      </c>
    </row>
    <row r="35" spans="6:12" x14ac:dyDescent="0.35">
      <c r="F35" s="52">
        <v>98</v>
      </c>
      <c r="G35" s="51"/>
      <c r="H35" s="51"/>
      <c r="J35" s="51"/>
      <c r="K35" s="51"/>
      <c r="L35" s="52">
        <v>98</v>
      </c>
    </row>
    <row r="36" spans="6:12" x14ac:dyDescent="0.35">
      <c r="F36" s="52">
        <v>97</v>
      </c>
      <c r="G36" s="51"/>
      <c r="H36" s="51"/>
      <c r="J36" s="51"/>
      <c r="K36" s="51"/>
      <c r="L36" s="52">
        <v>97</v>
      </c>
    </row>
    <row r="37" spans="6:12" x14ac:dyDescent="0.35">
      <c r="F37" s="52">
        <v>96</v>
      </c>
      <c r="G37" s="51"/>
      <c r="H37" s="51"/>
      <c r="J37" s="51"/>
      <c r="K37" s="51"/>
      <c r="L37" s="52">
        <v>96</v>
      </c>
    </row>
    <row r="38" spans="6:12" x14ac:dyDescent="0.35">
      <c r="F38" s="52">
        <v>95</v>
      </c>
      <c r="G38" s="51"/>
      <c r="H38" s="51"/>
      <c r="J38" s="51"/>
      <c r="K38" s="51"/>
      <c r="L38" s="52">
        <v>95</v>
      </c>
    </row>
    <row r="39" spans="6:12" x14ac:dyDescent="0.35">
      <c r="F39" s="52">
        <v>94</v>
      </c>
      <c r="G39" s="51"/>
      <c r="H39" s="51"/>
      <c r="J39" s="51"/>
      <c r="K39" s="51"/>
      <c r="L39" s="52">
        <v>94</v>
      </c>
    </row>
    <row r="40" spans="6:12" x14ac:dyDescent="0.35">
      <c r="F40" s="52">
        <v>93</v>
      </c>
      <c r="G40" s="51"/>
      <c r="H40" s="51"/>
      <c r="J40" s="51"/>
      <c r="K40" s="51"/>
      <c r="L40" s="52">
        <v>93</v>
      </c>
    </row>
    <row r="41" spans="6:12" x14ac:dyDescent="0.35">
      <c r="F41" s="52">
        <v>92</v>
      </c>
      <c r="G41" s="51"/>
      <c r="H41" s="51"/>
      <c r="J41" s="51"/>
      <c r="K41" s="51"/>
      <c r="L41" s="52">
        <v>92</v>
      </c>
    </row>
    <row r="42" spans="6:12" x14ac:dyDescent="0.35">
      <c r="F42" s="52">
        <v>91</v>
      </c>
      <c r="G42" s="51"/>
      <c r="H42" s="51"/>
      <c r="J42" s="51"/>
      <c r="K42" s="51"/>
      <c r="L42" s="52">
        <v>91</v>
      </c>
    </row>
    <row r="43" spans="6:12" x14ac:dyDescent="0.35">
      <c r="F43" s="52">
        <v>90</v>
      </c>
      <c r="G43" s="51"/>
      <c r="H43" s="51"/>
      <c r="J43" s="51"/>
      <c r="K43" s="51"/>
      <c r="L43" s="52">
        <v>90</v>
      </c>
    </row>
    <row r="44" spans="6:12" x14ac:dyDescent="0.35">
      <c r="F44" s="52">
        <v>89</v>
      </c>
      <c r="G44" s="51"/>
      <c r="H44" s="51"/>
      <c r="J44" s="51"/>
      <c r="K44" s="51"/>
      <c r="L44" s="52">
        <v>89</v>
      </c>
    </row>
    <row r="45" spans="6:12" x14ac:dyDescent="0.35">
      <c r="F45" s="52">
        <v>88</v>
      </c>
      <c r="G45" s="51"/>
      <c r="H45" s="51"/>
      <c r="J45" s="51"/>
      <c r="K45" s="51"/>
      <c r="L45" s="52">
        <v>88</v>
      </c>
    </row>
    <row r="46" spans="6:12" x14ac:dyDescent="0.35">
      <c r="F46" s="52">
        <v>87</v>
      </c>
      <c r="G46" s="51"/>
      <c r="H46" s="51"/>
      <c r="J46" s="51"/>
      <c r="K46" s="51"/>
      <c r="L46" s="52">
        <v>87</v>
      </c>
    </row>
    <row r="47" spans="6:12" x14ac:dyDescent="0.35">
      <c r="F47" s="52">
        <v>86</v>
      </c>
      <c r="G47" s="51"/>
      <c r="H47" s="51"/>
      <c r="J47" s="51"/>
      <c r="K47" s="51"/>
      <c r="L47" s="52">
        <v>86</v>
      </c>
    </row>
    <row r="48" spans="6:12" x14ac:dyDescent="0.35">
      <c r="F48" s="52">
        <v>85</v>
      </c>
      <c r="G48" s="51"/>
      <c r="H48" s="51"/>
      <c r="J48" s="51"/>
      <c r="K48" s="51"/>
      <c r="L48" s="52">
        <v>85</v>
      </c>
    </row>
    <row r="49" spans="6:12" x14ac:dyDescent="0.35">
      <c r="F49" s="52">
        <v>84</v>
      </c>
      <c r="G49" s="51"/>
      <c r="H49" s="51"/>
      <c r="J49" s="51"/>
      <c r="K49" s="51"/>
      <c r="L49" s="52">
        <v>84</v>
      </c>
    </row>
    <row r="50" spans="6:12" x14ac:dyDescent="0.35">
      <c r="F50" s="52">
        <v>83</v>
      </c>
      <c r="G50" s="51"/>
      <c r="H50" s="51"/>
      <c r="J50" s="51"/>
      <c r="K50" s="51"/>
      <c r="L50" s="52">
        <v>83</v>
      </c>
    </row>
    <row r="51" spans="6:12" x14ac:dyDescent="0.35">
      <c r="F51" s="52">
        <v>82</v>
      </c>
      <c r="G51" s="51"/>
      <c r="H51" s="51"/>
      <c r="J51" s="51"/>
      <c r="K51" s="51"/>
      <c r="L51" s="52">
        <v>82</v>
      </c>
    </row>
    <row r="52" spans="6:12" x14ac:dyDescent="0.35">
      <c r="F52" s="52">
        <v>81</v>
      </c>
      <c r="G52" s="51"/>
      <c r="H52" s="51"/>
      <c r="J52" s="51"/>
      <c r="K52" s="51"/>
      <c r="L52" s="52">
        <v>81</v>
      </c>
    </row>
    <row r="53" spans="6:12" x14ac:dyDescent="0.35">
      <c r="F53" s="52">
        <v>80</v>
      </c>
      <c r="G53" s="51"/>
      <c r="H53" s="51"/>
      <c r="J53" s="51"/>
      <c r="K53" s="51"/>
      <c r="L53" s="52">
        <v>80</v>
      </c>
    </row>
    <row r="54" spans="6:12" x14ac:dyDescent="0.35">
      <c r="F54" s="52">
        <v>79</v>
      </c>
      <c r="G54" s="51"/>
      <c r="H54" s="51"/>
      <c r="J54" s="51"/>
      <c r="K54" s="51"/>
      <c r="L54" s="52">
        <v>79</v>
      </c>
    </row>
    <row r="55" spans="6:12" x14ac:dyDescent="0.35">
      <c r="F55" s="52">
        <v>78</v>
      </c>
      <c r="G55" s="51"/>
      <c r="H55" s="51"/>
      <c r="J55" s="51"/>
      <c r="K55" s="51"/>
      <c r="L55" s="52">
        <v>78</v>
      </c>
    </row>
    <row r="56" spans="6:12" x14ac:dyDescent="0.35">
      <c r="F56" s="52">
        <v>77</v>
      </c>
      <c r="G56" s="51"/>
      <c r="H56" s="51"/>
      <c r="J56" s="51"/>
      <c r="K56" s="51"/>
      <c r="L56" s="52">
        <v>77</v>
      </c>
    </row>
    <row r="57" spans="6:12" x14ac:dyDescent="0.35">
      <c r="F57" s="52">
        <v>76</v>
      </c>
      <c r="G57" s="51"/>
      <c r="H57" s="51"/>
      <c r="J57" s="51"/>
      <c r="K57" s="51"/>
      <c r="L57" s="52">
        <v>76</v>
      </c>
    </row>
    <row r="58" spans="6:12" x14ac:dyDescent="0.35">
      <c r="F58" s="52">
        <v>75</v>
      </c>
      <c r="G58" s="51"/>
      <c r="H58" s="51"/>
      <c r="J58" s="51"/>
      <c r="K58" s="51"/>
      <c r="L58" s="52">
        <v>75</v>
      </c>
    </row>
    <row r="59" spans="6:12" x14ac:dyDescent="0.35">
      <c r="F59" s="52">
        <v>74</v>
      </c>
      <c r="G59" s="51"/>
      <c r="H59" s="51"/>
      <c r="J59" s="51"/>
      <c r="K59" s="51"/>
      <c r="L59" s="52">
        <v>74</v>
      </c>
    </row>
    <row r="60" spans="6:12" x14ac:dyDescent="0.35">
      <c r="F60" s="52">
        <v>73</v>
      </c>
      <c r="G60" s="51"/>
      <c r="H60" s="51"/>
      <c r="J60" s="51"/>
      <c r="K60" s="51"/>
      <c r="L60" s="52">
        <v>73</v>
      </c>
    </row>
    <row r="61" spans="6:12" x14ac:dyDescent="0.35">
      <c r="F61" s="52">
        <v>72</v>
      </c>
      <c r="G61" s="51"/>
      <c r="H61" s="51"/>
      <c r="J61" s="51"/>
      <c r="K61" s="51"/>
      <c r="L61" s="52">
        <v>72</v>
      </c>
    </row>
    <row r="62" spans="6:12" x14ac:dyDescent="0.35">
      <c r="F62" s="52">
        <v>71</v>
      </c>
      <c r="G62" s="51"/>
      <c r="H62" s="51"/>
      <c r="J62" s="51"/>
      <c r="K62" s="51"/>
      <c r="L62" s="52">
        <v>71</v>
      </c>
    </row>
    <row r="63" spans="6:12" x14ac:dyDescent="0.35">
      <c r="F63" s="52">
        <v>70</v>
      </c>
      <c r="G63" s="51"/>
      <c r="H63" s="51"/>
      <c r="J63" s="51"/>
      <c r="K63" s="51"/>
      <c r="L63" s="52">
        <v>70</v>
      </c>
    </row>
    <row r="64" spans="6:12" x14ac:dyDescent="0.35">
      <c r="F64" s="52">
        <v>69</v>
      </c>
      <c r="G64" s="51"/>
      <c r="H64" s="51"/>
      <c r="J64" s="51"/>
      <c r="K64" s="51"/>
      <c r="L64" s="52">
        <v>69</v>
      </c>
    </row>
    <row r="65" spans="6:12" x14ac:dyDescent="0.35">
      <c r="F65" s="52">
        <v>68</v>
      </c>
      <c r="G65" s="51"/>
      <c r="H65" s="51"/>
      <c r="J65" s="51"/>
      <c r="K65" s="51"/>
      <c r="L65" s="52">
        <v>68</v>
      </c>
    </row>
    <row r="66" spans="6:12" x14ac:dyDescent="0.35">
      <c r="F66" s="52">
        <v>67</v>
      </c>
      <c r="G66" s="51"/>
      <c r="H66" s="51"/>
      <c r="J66" s="51"/>
      <c r="K66" s="51"/>
      <c r="L66" s="52">
        <v>67</v>
      </c>
    </row>
    <row r="67" spans="6:12" x14ac:dyDescent="0.35">
      <c r="F67" s="52">
        <v>66</v>
      </c>
      <c r="G67" s="51"/>
      <c r="H67" s="51"/>
      <c r="J67" s="51"/>
      <c r="K67" s="51"/>
      <c r="L67" s="52">
        <v>66</v>
      </c>
    </row>
    <row r="68" spans="6:12" x14ac:dyDescent="0.35">
      <c r="F68" s="52">
        <v>65</v>
      </c>
      <c r="G68" s="51"/>
      <c r="H68" s="51"/>
      <c r="J68" s="51"/>
      <c r="K68" s="51"/>
      <c r="L68" s="52">
        <v>65</v>
      </c>
    </row>
    <row r="69" spans="6:12" x14ac:dyDescent="0.35">
      <c r="F69" s="52">
        <v>64</v>
      </c>
      <c r="G69" s="51"/>
      <c r="H69" s="51"/>
      <c r="J69" s="51"/>
      <c r="K69" s="51"/>
      <c r="L69" s="52">
        <v>64</v>
      </c>
    </row>
    <row r="70" spans="6:12" x14ac:dyDescent="0.35">
      <c r="F70" s="52">
        <v>63</v>
      </c>
      <c r="G70" s="51"/>
      <c r="H70" s="51"/>
      <c r="J70" s="51"/>
      <c r="K70" s="51"/>
      <c r="L70" s="52">
        <v>63</v>
      </c>
    </row>
    <row r="71" spans="6:12" x14ac:dyDescent="0.35">
      <c r="F71" s="52">
        <v>62</v>
      </c>
      <c r="G71" s="51"/>
      <c r="H71" s="51"/>
      <c r="J71" s="51"/>
      <c r="K71" s="51"/>
      <c r="L71" s="52">
        <v>62</v>
      </c>
    </row>
    <row r="72" spans="6:12" x14ac:dyDescent="0.35">
      <c r="F72" s="52">
        <v>61</v>
      </c>
      <c r="G72" s="51"/>
      <c r="H72" s="51"/>
      <c r="J72" s="51"/>
      <c r="K72" s="51"/>
      <c r="L72" s="52">
        <v>61</v>
      </c>
    </row>
    <row r="73" spans="6:12" x14ac:dyDescent="0.35">
      <c r="F73" s="52">
        <v>60</v>
      </c>
      <c r="G73" s="51"/>
      <c r="H73" s="51"/>
      <c r="J73" s="51"/>
      <c r="K73" s="51"/>
      <c r="L73" s="52">
        <v>60</v>
      </c>
    </row>
    <row r="74" spans="6:12" x14ac:dyDescent="0.35">
      <c r="F74" s="52">
        <v>59</v>
      </c>
      <c r="G74" s="51"/>
      <c r="H74" s="51"/>
      <c r="J74" s="51"/>
      <c r="K74" s="51"/>
      <c r="L74" s="52">
        <v>59</v>
      </c>
    </row>
    <row r="75" spans="6:12" x14ac:dyDescent="0.35">
      <c r="F75" s="52">
        <v>58</v>
      </c>
      <c r="G75" s="51"/>
      <c r="H75" s="51"/>
      <c r="J75" s="51"/>
      <c r="K75" s="51"/>
      <c r="L75" s="52">
        <v>58</v>
      </c>
    </row>
    <row r="76" spans="6:12" x14ac:dyDescent="0.35">
      <c r="F76" s="52">
        <v>57</v>
      </c>
      <c r="G76" s="51"/>
      <c r="H76" s="51"/>
      <c r="J76" s="51"/>
      <c r="K76" s="51"/>
      <c r="L76" s="52">
        <v>57</v>
      </c>
    </row>
    <row r="77" spans="6:12" x14ac:dyDescent="0.35">
      <c r="F77" s="52">
        <v>56</v>
      </c>
      <c r="G77" s="51"/>
      <c r="H77" s="51"/>
      <c r="J77" s="51"/>
      <c r="K77" s="51"/>
      <c r="L77" s="52">
        <v>56</v>
      </c>
    </row>
    <row r="78" spans="6:12" x14ac:dyDescent="0.35">
      <c r="F78" s="52">
        <v>55</v>
      </c>
      <c r="G78" s="51"/>
      <c r="H78" s="51"/>
      <c r="J78" s="51"/>
      <c r="K78" s="51"/>
      <c r="L78" s="52">
        <v>55</v>
      </c>
    </row>
    <row r="79" spans="6:12" x14ac:dyDescent="0.35">
      <c r="F79" s="52">
        <v>54</v>
      </c>
      <c r="G79" s="51"/>
      <c r="H79" s="51"/>
      <c r="J79" s="51"/>
      <c r="K79" s="51"/>
      <c r="L79" s="52">
        <v>54</v>
      </c>
    </row>
    <row r="80" spans="6:12" x14ac:dyDescent="0.35">
      <c r="F80" s="52">
        <v>53</v>
      </c>
      <c r="G80" s="51"/>
      <c r="H80" s="51"/>
      <c r="J80" s="51"/>
      <c r="K80" s="51"/>
      <c r="L80" s="52">
        <v>53</v>
      </c>
    </row>
    <row r="81" spans="6:12" x14ac:dyDescent="0.35">
      <c r="F81" s="52">
        <v>52</v>
      </c>
      <c r="G81" s="51"/>
      <c r="H81" s="51"/>
      <c r="J81" s="51"/>
      <c r="K81" s="51"/>
      <c r="L81" s="52">
        <v>52</v>
      </c>
    </row>
    <row r="82" spans="6:12" x14ac:dyDescent="0.35">
      <c r="F82" s="52">
        <v>51</v>
      </c>
      <c r="G82" s="51"/>
      <c r="H82" s="51"/>
      <c r="J82" s="51"/>
      <c r="K82" s="51"/>
      <c r="L82" s="52">
        <v>51</v>
      </c>
    </row>
    <row r="83" spans="6:12" x14ac:dyDescent="0.35">
      <c r="F83" s="52">
        <v>50</v>
      </c>
      <c r="G83" s="51"/>
      <c r="H83" s="51"/>
      <c r="J83" s="51"/>
      <c r="K83" s="51"/>
      <c r="L83" s="52">
        <v>50</v>
      </c>
    </row>
    <row r="84" spans="6:12" x14ac:dyDescent="0.35">
      <c r="F84" s="52">
        <v>49</v>
      </c>
      <c r="G84" s="51"/>
      <c r="H84" s="51"/>
      <c r="J84" s="51"/>
      <c r="K84" s="51"/>
      <c r="L84" s="52">
        <v>49</v>
      </c>
    </row>
    <row r="85" spans="6:12" x14ac:dyDescent="0.35">
      <c r="F85" s="52">
        <v>48</v>
      </c>
      <c r="G85" s="51"/>
      <c r="H85" s="51"/>
      <c r="J85" s="51"/>
      <c r="K85" s="51"/>
      <c r="L85" s="52">
        <v>48</v>
      </c>
    </row>
    <row r="86" spans="6:12" x14ac:dyDescent="0.35">
      <c r="F86" s="52">
        <v>47</v>
      </c>
      <c r="G86" s="51"/>
      <c r="H86" s="51"/>
      <c r="J86" s="51"/>
      <c r="K86" s="51"/>
      <c r="L86" s="52">
        <v>47</v>
      </c>
    </row>
    <row r="87" spans="6:12" x14ac:dyDescent="0.35">
      <c r="F87" s="52">
        <v>46</v>
      </c>
      <c r="G87" s="51"/>
      <c r="H87" s="51"/>
      <c r="J87" s="51"/>
      <c r="K87" s="51"/>
      <c r="L87" s="52">
        <v>46</v>
      </c>
    </row>
    <row r="88" spans="6:12" x14ac:dyDescent="0.35">
      <c r="F88" s="52">
        <v>45</v>
      </c>
      <c r="G88" s="51"/>
      <c r="H88" s="51"/>
      <c r="J88" s="51"/>
      <c r="K88" s="51"/>
      <c r="L88" s="52">
        <v>45</v>
      </c>
    </row>
    <row r="89" spans="6:12" x14ac:dyDescent="0.35">
      <c r="F89" s="52">
        <v>44</v>
      </c>
      <c r="G89" s="51"/>
      <c r="H89" s="51"/>
      <c r="J89" s="51"/>
      <c r="K89" s="51"/>
      <c r="L89" s="52">
        <v>44</v>
      </c>
    </row>
    <row r="90" spans="6:12" x14ac:dyDescent="0.35">
      <c r="F90" s="52">
        <v>43</v>
      </c>
      <c r="G90" s="51"/>
      <c r="H90" s="51"/>
      <c r="J90" s="51"/>
      <c r="K90" s="51"/>
      <c r="L90" s="52">
        <v>43</v>
      </c>
    </row>
    <row r="91" spans="6:12" x14ac:dyDescent="0.35">
      <c r="F91" s="52">
        <v>42</v>
      </c>
      <c r="G91" s="51"/>
      <c r="H91" s="51"/>
      <c r="J91" s="51"/>
      <c r="K91" s="51"/>
      <c r="L91" s="52">
        <v>42</v>
      </c>
    </row>
    <row r="92" spans="6:12" x14ac:dyDescent="0.35">
      <c r="F92" s="52">
        <v>41</v>
      </c>
      <c r="G92" s="51"/>
      <c r="H92" s="51"/>
      <c r="J92" s="51"/>
      <c r="K92" s="51"/>
      <c r="L92" s="52">
        <v>41</v>
      </c>
    </row>
    <row r="93" spans="6:12" x14ac:dyDescent="0.35">
      <c r="F93" s="52">
        <v>40</v>
      </c>
      <c r="G93" s="51"/>
      <c r="H93" s="51"/>
      <c r="J93" s="51"/>
      <c r="K93" s="51"/>
      <c r="L93" s="52">
        <v>40</v>
      </c>
    </row>
    <row r="94" spans="6:12" x14ac:dyDescent="0.35">
      <c r="F94" s="52">
        <v>39</v>
      </c>
      <c r="G94" s="51"/>
      <c r="H94" s="51"/>
      <c r="J94" s="51"/>
      <c r="K94" s="51"/>
      <c r="L94" s="52">
        <v>39</v>
      </c>
    </row>
    <row r="95" spans="6:12" x14ac:dyDescent="0.35">
      <c r="F95" s="52">
        <v>38</v>
      </c>
      <c r="G95" s="51"/>
      <c r="H95" s="51"/>
      <c r="J95" s="51"/>
      <c r="K95" s="51"/>
      <c r="L95" s="52">
        <v>38</v>
      </c>
    </row>
    <row r="96" spans="6:12" x14ac:dyDescent="0.35">
      <c r="F96" s="52">
        <v>37</v>
      </c>
      <c r="G96" s="51"/>
      <c r="H96" s="51"/>
      <c r="J96" s="51"/>
      <c r="K96" s="51"/>
      <c r="L96" s="52">
        <v>37</v>
      </c>
    </row>
    <row r="97" spans="6:12" x14ac:dyDescent="0.35">
      <c r="F97" s="52">
        <v>36</v>
      </c>
      <c r="G97" s="51"/>
      <c r="H97" s="51"/>
      <c r="J97" s="51"/>
      <c r="K97" s="51"/>
      <c r="L97" s="52">
        <v>36</v>
      </c>
    </row>
    <row r="98" spans="6:12" x14ac:dyDescent="0.35">
      <c r="F98" s="52">
        <v>35</v>
      </c>
      <c r="G98" s="51"/>
      <c r="H98" s="51"/>
      <c r="J98" s="51"/>
      <c r="K98" s="51"/>
      <c r="L98" s="52">
        <v>35</v>
      </c>
    </row>
    <row r="99" spans="6:12" x14ac:dyDescent="0.35">
      <c r="F99" s="52">
        <v>34</v>
      </c>
      <c r="G99" s="51"/>
      <c r="H99" s="51"/>
      <c r="J99" s="51"/>
      <c r="K99" s="51"/>
      <c r="L99" s="52">
        <v>34</v>
      </c>
    </row>
    <row r="100" spans="6:12" x14ac:dyDescent="0.35">
      <c r="F100" s="52">
        <v>33</v>
      </c>
      <c r="G100" s="51"/>
      <c r="H100" s="51"/>
      <c r="J100" s="51"/>
      <c r="K100" s="51"/>
      <c r="L100" s="52">
        <v>33</v>
      </c>
    </row>
    <row r="101" spans="6:12" x14ac:dyDescent="0.35">
      <c r="F101" s="52">
        <v>32</v>
      </c>
      <c r="G101" s="51"/>
      <c r="H101" s="51"/>
      <c r="J101" s="51"/>
      <c r="K101" s="51"/>
      <c r="L101" s="52">
        <v>32</v>
      </c>
    </row>
    <row r="102" spans="6:12" x14ac:dyDescent="0.35">
      <c r="F102" s="52">
        <v>31</v>
      </c>
      <c r="G102" s="51"/>
      <c r="H102" s="51"/>
      <c r="J102" s="51"/>
      <c r="K102" s="51"/>
      <c r="L102" s="52">
        <v>31</v>
      </c>
    </row>
    <row r="103" spans="6:12" x14ac:dyDescent="0.35">
      <c r="F103" s="52">
        <v>30</v>
      </c>
      <c r="G103" s="51"/>
      <c r="H103" s="51"/>
      <c r="J103" s="51"/>
      <c r="K103" s="51"/>
      <c r="L103" s="52">
        <v>30</v>
      </c>
    </row>
    <row r="104" spans="6:12" x14ac:dyDescent="0.35">
      <c r="F104" s="52">
        <v>29</v>
      </c>
      <c r="G104" s="51"/>
      <c r="H104" s="51"/>
      <c r="J104" s="51"/>
      <c r="K104" s="51"/>
      <c r="L104" s="52">
        <v>29</v>
      </c>
    </row>
    <row r="105" spans="6:12" x14ac:dyDescent="0.35">
      <c r="F105" s="52">
        <v>28</v>
      </c>
      <c r="G105" s="51"/>
      <c r="H105" s="51"/>
      <c r="J105" s="51"/>
      <c r="K105" s="51"/>
      <c r="L105" s="52">
        <v>28</v>
      </c>
    </row>
    <row r="106" spans="6:12" x14ac:dyDescent="0.35">
      <c r="F106" s="52">
        <v>27</v>
      </c>
      <c r="G106" s="51"/>
      <c r="H106" s="51"/>
      <c r="J106" s="51"/>
      <c r="K106" s="51"/>
      <c r="L106" s="52">
        <v>27</v>
      </c>
    </row>
    <row r="107" spans="6:12" x14ac:dyDescent="0.35">
      <c r="F107" s="52">
        <v>26</v>
      </c>
      <c r="G107" s="51"/>
      <c r="H107" s="51"/>
      <c r="J107" s="51"/>
      <c r="K107" s="51"/>
      <c r="L107" s="52">
        <v>26</v>
      </c>
    </row>
    <row r="108" spans="6:12" x14ac:dyDescent="0.35">
      <c r="F108" s="52">
        <v>25</v>
      </c>
      <c r="G108" s="51"/>
      <c r="H108" s="51"/>
      <c r="J108" s="51"/>
      <c r="K108" s="51"/>
      <c r="L108" s="52">
        <v>25</v>
      </c>
    </row>
    <row r="109" spans="6:12" x14ac:dyDescent="0.35">
      <c r="F109" s="52">
        <v>24</v>
      </c>
      <c r="G109" s="51"/>
      <c r="H109" s="51"/>
      <c r="J109" s="51"/>
      <c r="K109" s="51"/>
      <c r="L109" s="52">
        <v>24</v>
      </c>
    </row>
    <row r="110" spans="6:12" x14ac:dyDescent="0.35">
      <c r="F110" s="52">
        <v>23</v>
      </c>
      <c r="G110" s="51"/>
      <c r="H110" s="51"/>
      <c r="J110" s="51"/>
      <c r="K110" s="51"/>
      <c r="L110" s="52">
        <v>23</v>
      </c>
    </row>
    <row r="111" spans="6:12" x14ac:dyDescent="0.35">
      <c r="F111" s="52">
        <v>22</v>
      </c>
      <c r="G111" s="51"/>
      <c r="H111" s="51"/>
      <c r="J111" s="51"/>
      <c r="K111" s="51"/>
      <c r="L111" s="52">
        <v>22</v>
      </c>
    </row>
    <row r="112" spans="6:12" x14ac:dyDescent="0.35">
      <c r="F112" s="52">
        <v>21</v>
      </c>
      <c r="G112" s="51"/>
      <c r="H112" s="51"/>
      <c r="J112" s="51"/>
      <c r="K112" s="51"/>
      <c r="L112" s="52">
        <v>21</v>
      </c>
    </row>
    <row r="113" spans="6:12" x14ac:dyDescent="0.35">
      <c r="F113" s="52">
        <v>20</v>
      </c>
      <c r="G113" s="51"/>
      <c r="H113" s="51"/>
      <c r="J113" s="51"/>
      <c r="K113" s="51"/>
      <c r="L113" s="52">
        <v>20</v>
      </c>
    </row>
    <row r="114" spans="6:12" x14ac:dyDescent="0.35">
      <c r="F114" s="52">
        <v>19</v>
      </c>
      <c r="G114" s="51"/>
      <c r="H114" s="51"/>
      <c r="J114" s="51"/>
      <c r="K114" s="51"/>
      <c r="L114" s="52">
        <v>19</v>
      </c>
    </row>
    <row r="115" spans="6:12" x14ac:dyDescent="0.35">
      <c r="F115" s="52">
        <v>18</v>
      </c>
      <c r="G115" s="51"/>
      <c r="H115" s="51"/>
      <c r="J115" s="51"/>
      <c r="K115" s="51"/>
      <c r="L115" s="52">
        <v>18</v>
      </c>
    </row>
    <row r="116" spans="6:12" x14ac:dyDescent="0.35">
      <c r="F116" s="52">
        <v>17</v>
      </c>
      <c r="G116" s="51"/>
      <c r="H116" s="51"/>
      <c r="J116" s="51"/>
      <c r="K116" s="51"/>
      <c r="L116" s="52">
        <v>17</v>
      </c>
    </row>
    <row r="117" spans="6:12" x14ac:dyDescent="0.35">
      <c r="F117" s="52">
        <v>16</v>
      </c>
      <c r="G117" s="51"/>
      <c r="H117" s="51"/>
      <c r="J117" s="51"/>
      <c r="K117" s="51"/>
      <c r="L117" s="52">
        <v>16</v>
      </c>
    </row>
    <row r="118" spans="6:12" x14ac:dyDescent="0.35">
      <c r="F118" s="52">
        <v>15</v>
      </c>
      <c r="G118" s="51"/>
      <c r="H118" s="51"/>
      <c r="J118" s="51"/>
      <c r="K118" s="51"/>
      <c r="L118" s="52">
        <v>15</v>
      </c>
    </row>
    <row r="119" spans="6:12" x14ac:dyDescent="0.35">
      <c r="F119" s="52">
        <v>14</v>
      </c>
      <c r="G119" s="51"/>
      <c r="H119" s="51"/>
      <c r="J119" s="51"/>
      <c r="K119" s="51"/>
      <c r="L119" s="52">
        <v>14</v>
      </c>
    </row>
    <row r="120" spans="6:12" x14ac:dyDescent="0.35">
      <c r="F120" s="52">
        <v>13</v>
      </c>
      <c r="G120" s="51"/>
      <c r="H120" s="51"/>
      <c r="J120" s="51"/>
      <c r="K120" s="51"/>
      <c r="L120" s="52">
        <v>13</v>
      </c>
    </row>
    <row r="121" spans="6:12" x14ac:dyDescent="0.35">
      <c r="F121" s="52">
        <v>12</v>
      </c>
      <c r="G121" s="51"/>
      <c r="H121" s="51"/>
      <c r="J121" s="51"/>
      <c r="K121" s="51"/>
      <c r="L121" s="52">
        <v>12</v>
      </c>
    </row>
    <row r="122" spans="6:12" x14ac:dyDescent="0.35">
      <c r="F122" s="52">
        <v>11</v>
      </c>
      <c r="G122" s="51"/>
      <c r="H122" s="51"/>
      <c r="J122" s="51"/>
      <c r="K122" s="51"/>
      <c r="L122" s="52">
        <v>11</v>
      </c>
    </row>
    <row r="123" spans="6:12" x14ac:dyDescent="0.35">
      <c r="F123" s="52">
        <v>10</v>
      </c>
      <c r="G123" s="51"/>
      <c r="H123" s="51"/>
      <c r="J123" s="51"/>
      <c r="K123" s="51"/>
      <c r="L123" s="52">
        <v>10</v>
      </c>
    </row>
    <row r="124" spans="6:12" x14ac:dyDescent="0.35">
      <c r="F124" s="52">
        <v>9</v>
      </c>
      <c r="G124" s="51"/>
      <c r="H124" s="51"/>
      <c r="J124" s="51"/>
      <c r="K124" s="51"/>
      <c r="L124" s="52">
        <v>9</v>
      </c>
    </row>
    <row r="125" spans="6:12" x14ac:dyDescent="0.35">
      <c r="F125" s="52">
        <v>8</v>
      </c>
      <c r="G125" s="51"/>
      <c r="H125" s="51"/>
      <c r="J125" s="51"/>
      <c r="K125" s="51"/>
      <c r="L125" s="52">
        <v>8</v>
      </c>
    </row>
    <row r="126" spans="6:12" x14ac:dyDescent="0.35">
      <c r="F126" s="52">
        <v>7</v>
      </c>
      <c r="G126" s="51"/>
      <c r="H126" s="51"/>
      <c r="J126" s="51"/>
      <c r="K126" s="51"/>
      <c r="L126" s="52">
        <v>7</v>
      </c>
    </row>
    <row r="127" spans="6:12" x14ac:dyDescent="0.35">
      <c r="F127" s="52">
        <v>6</v>
      </c>
      <c r="G127" s="51"/>
      <c r="H127" s="51"/>
      <c r="J127" s="51"/>
      <c r="K127" s="51"/>
      <c r="L127" s="52">
        <v>6</v>
      </c>
    </row>
    <row r="128" spans="6:12" x14ac:dyDescent="0.35">
      <c r="F128" s="52">
        <v>5</v>
      </c>
      <c r="G128" s="51"/>
      <c r="H128" s="51"/>
      <c r="J128" s="51"/>
      <c r="K128" s="51"/>
      <c r="L128" s="52">
        <v>5</v>
      </c>
    </row>
    <row r="129" spans="6:12" x14ac:dyDescent="0.35">
      <c r="F129" s="52">
        <v>4</v>
      </c>
      <c r="G129" s="51"/>
      <c r="H129" s="51"/>
      <c r="J129" s="51"/>
      <c r="K129" s="51"/>
      <c r="L129" s="52">
        <v>4</v>
      </c>
    </row>
    <row r="130" spans="6:12" x14ac:dyDescent="0.35">
      <c r="F130" s="52">
        <v>3</v>
      </c>
      <c r="G130" s="51"/>
      <c r="H130" s="51"/>
      <c r="J130" s="51"/>
      <c r="K130" s="51"/>
      <c r="L130" s="52">
        <v>3</v>
      </c>
    </row>
    <row r="131" spans="6:12" x14ac:dyDescent="0.35">
      <c r="F131" s="52">
        <v>2</v>
      </c>
      <c r="G131" s="51"/>
      <c r="H131" s="51"/>
      <c r="J131" s="51"/>
      <c r="K131" s="51"/>
      <c r="L131" s="52">
        <v>2</v>
      </c>
    </row>
    <row r="132" spans="6:12" x14ac:dyDescent="0.35">
      <c r="F132" s="52">
        <v>1</v>
      </c>
      <c r="G132" s="51"/>
      <c r="H132" s="51"/>
      <c r="J132" s="51"/>
      <c r="K132" s="51"/>
      <c r="L132" s="52">
        <v>1</v>
      </c>
    </row>
    <row r="133" spans="6:12" x14ac:dyDescent="0.35">
      <c r="F133" s="52"/>
      <c r="G133" s="47">
        <v>1</v>
      </c>
      <c r="H133" s="47">
        <v>2</v>
      </c>
      <c r="J133" s="47">
        <v>1</v>
      </c>
      <c r="K133" s="47">
        <v>2</v>
      </c>
    </row>
    <row r="134" spans="6:12" x14ac:dyDescent="0.35">
      <c r="F134" s="52"/>
      <c r="G134" s="46" t="s">
        <v>128</v>
      </c>
      <c r="H134" s="46"/>
      <c r="I134" s="46"/>
      <c r="J134" s="46" t="s">
        <v>128</v>
      </c>
    </row>
    <row r="135" spans="6:12" x14ac:dyDescent="0.35">
      <c r="G135" s="46" t="s">
        <v>141</v>
      </c>
      <c r="H135" s="45"/>
      <c r="I135" s="45"/>
      <c r="J135" s="46" t="s">
        <v>14</v>
      </c>
    </row>
  </sheetData>
  <mergeCells count="5">
    <mergeCell ref="D8:D9"/>
    <mergeCell ref="C9:C10"/>
    <mergeCell ref="A14:B14"/>
    <mergeCell ref="F14:M14"/>
    <mergeCell ref="A4:U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Q1010"/>
  <sheetViews>
    <sheetView topLeftCell="A986" zoomScale="70" zoomScaleNormal="70" workbookViewId="0">
      <selection activeCell="B994" sqref="B994:B1001"/>
    </sheetView>
  </sheetViews>
  <sheetFormatPr baseColWidth="10" defaultRowHeight="14.5" x14ac:dyDescent="0.35"/>
  <cols>
    <col min="1" max="1" width="9.81640625" customWidth="1"/>
    <col min="2" max="2" width="3.7265625" customWidth="1"/>
    <col min="3" max="3" width="12.26953125" style="400" customWidth="1"/>
    <col min="4" max="16" width="3.7265625" customWidth="1"/>
    <col min="17" max="17" width="9.453125" customWidth="1"/>
    <col min="18" max="29" width="3.7265625" customWidth="1"/>
    <col min="30" max="30" width="5.54296875" customWidth="1"/>
    <col min="31" max="31" width="9.453125" customWidth="1"/>
    <col min="32" max="82" width="3.7265625" customWidth="1"/>
  </cols>
  <sheetData>
    <row r="2" spans="1:42" x14ac:dyDescent="0.35">
      <c r="A2" s="403"/>
      <c r="B2" s="587" t="s">
        <v>164</v>
      </c>
      <c r="C2" s="402">
        <v>1</v>
      </c>
      <c r="D2" s="404"/>
      <c r="E2" s="404"/>
      <c r="F2" s="404"/>
      <c r="G2" s="404"/>
      <c r="H2" s="404"/>
      <c r="I2" s="404"/>
      <c r="J2" s="404"/>
      <c r="K2" s="404"/>
      <c r="L2" s="403"/>
      <c r="M2" s="403"/>
      <c r="N2" s="403"/>
      <c r="O2" s="403"/>
      <c r="P2" s="587" t="s">
        <v>164</v>
      </c>
      <c r="Q2" s="402">
        <v>1</v>
      </c>
      <c r="R2" s="404"/>
      <c r="S2" s="404"/>
      <c r="T2" s="404"/>
      <c r="U2" s="404"/>
      <c r="V2" s="404"/>
      <c r="W2" s="404"/>
      <c r="X2" s="404"/>
      <c r="Y2" s="404"/>
      <c r="Z2" s="403"/>
      <c r="AA2" s="403"/>
      <c r="AB2" s="403"/>
      <c r="AC2" s="403"/>
      <c r="AD2" s="587" t="s">
        <v>164</v>
      </c>
      <c r="AE2" s="402">
        <v>1</v>
      </c>
      <c r="AF2" s="404"/>
      <c r="AG2" s="404"/>
      <c r="AH2" s="404"/>
      <c r="AI2" s="404"/>
      <c r="AJ2" s="404"/>
      <c r="AK2" s="404"/>
      <c r="AL2" s="404"/>
      <c r="AM2" s="404"/>
      <c r="AN2" s="403"/>
      <c r="AO2" s="403"/>
      <c r="AP2" s="403"/>
    </row>
    <row r="3" spans="1:42" x14ac:dyDescent="0.35">
      <c r="B3" s="587"/>
      <c r="C3" s="399">
        <v>0.999</v>
      </c>
      <c r="D3" s="404"/>
      <c r="E3" s="404"/>
      <c r="F3" s="404"/>
      <c r="G3" s="404"/>
      <c r="H3" s="404"/>
      <c r="I3" s="404"/>
      <c r="J3" s="404"/>
      <c r="K3" s="404"/>
      <c r="P3" s="587"/>
      <c r="Q3" s="399">
        <v>0.999</v>
      </c>
      <c r="R3" s="404"/>
      <c r="S3" s="404"/>
      <c r="T3" s="404"/>
      <c r="U3" s="404"/>
      <c r="V3" s="404"/>
      <c r="W3" s="404"/>
      <c r="X3" s="404"/>
      <c r="Y3" s="404"/>
      <c r="AD3" s="587"/>
      <c r="AE3" s="399">
        <v>0.999</v>
      </c>
      <c r="AF3" s="404"/>
      <c r="AG3" s="404"/>
      <c r="AH3" s="404"/>
      <c r="AI3" s="404"/>
      <c r="AJ3" s="404"/>
      <c r="AK3" s="404"/>
      <c r="AL3" s="404"/>
      <c r="AM3" s="404"/>
    </row>
    <row r="4" spans="1:42" x14ac:dyDescent="0.35">
      <c r="B4" s="587"/>
      <c r="C4" s="399">
        <v>0.998</v>
      </c>
      <c r="D4" s="404"/>
      <c r="E4" s="404"/>
      <c r="F4" s="404"/>
      <c r="G4" s="404"/>
      <c r="H4" s="404"/>
      <c r="I4" s="404"/>
      <c r="J4" s="404"/>
      <c r="K4" s="404"/>
      <c r="P4" s="587"/>
      <c r="Q4" s="399">
        <v>0.998</v>
      </c>
      <c r="R4" s="404"/>
      <c r="S4" s="404"/>
      <c r="T4" s="404"/>
      <c r="U4" s="404"/>
      <c r="V4" s="404"/>
      <c r="W4" s="404"/>
      <c r="X4" s="404"/>
      <c r="Y4" s="404"/>
      <c r="AD4" s="587"/>
      <c r="AE4" s="399">
        <v>0.998</v>
      </c>
      <c r="AF4" s="404"/>
      <c r="AG4" s="404"/>
      <c r="AH4" s="404"/>
      <c r="AI4" s="404"/>
      <c r="AJ4" s="404"/>
      <c r="AK4" s="404"/>
      <c r="AL4" s="404"/>
      <c r="AM4" s="404"/>
    </row>
    <row r="5" spans="1:42" x14ac:dyDescent="0.35">
      <c r="B5" s="587"/>
      <c r="C5" s="399">
        <v>0.997</v>
      </c>
      <c r="D5" s="404"/>
      <c r="E5" s="404"/>
      <c r="F5" s="404"/>
      <c r="G5" s="404"/>
      <c r="H5" s="404"/>
      <c r="I5" s="404"/>
      <c r="J5" s="404"/>
      <c r="K5" s="404"/>
      <c r="P5" s="587"/>
      <c r="Q5" s="399">
        <v>0.997</v>
      </c>
      <c r="R5" s="404"/>
      <c r="S5" s="404"/>
      <c r="T5" s="404"/>
      <c r="U5" s="404"/>
      <c r="V5" s="404"/>
      <c r="W5" s="404"/>
      <c r="X5" s="404"/>
      <c r="Y5" s="404"/>
      <c r="AD5" s="587"/>
      <c r="AE5" s="399">
        <v>0.997</v>
      </c>
      <c r="AF5" s="404"/>
      <c r="AG5" s="404"/>
      <c r="AH5" s="404"/>
      <c r="AI5" s="404"/>
      <c r="AJ5" s="404"/>
      <c r="AK5" s="404"/>
      <c r="AL5" s="404"/>
      <c r="AM5" s="404"/>
    </row>
    <row r="6" spans="1:42" x14ac:dyDescent="0.35">
      <c r="B6" s="587"/>
      <c r="C6" s="399">
        <v>0.996</v>
      </c>
      <c r="D6" s="404"/>
      <c r="E6" s="404"/>
      <c r="F6" s="404"/>
      <c r="G6" s="404"/>
      <c r="H6" s="404"/>
      <c r="I6" s="404"/>
      <c r="J6" s="404"/>
      <c r="K6" s="404"/>
      <c r="P6" s="587"/>
      <c r="Q6" s="399">
        <v>0.996</v>
      </c>
      <c r="R6" s="404"/>
      <c r="S6" s="404"/>
      <c r="T6" s="404"/>
      <c r="U6" s="404"/>
      <c r="V6" s="404"/>
      <c r="W6" s="404"/>
      <c r="X6" s="404"/>
      <c r="Y6" s="404"/>
      <c r="AD6" s="587"/>
      <c r="AE6" s="399">
        <v>0.996</v>
      </c>
      <c r="AF6" s="404"/>
      <c r="AG6" s="404"/>
      <c r="AH6" s="404"/>
      <c r="AI6" s="404"/>
      <c r="AJ6" s="404"/>
      <c r="AK6" s="404"/>
      <c r="AL6" s="404"/>
      <c r="AM6" s="404"/>
    </row>
    <row r="7" spans="1:42" x14ac:dyDescent="0.35">
      <c r="B7" s="587"/>
      <c r="C7" s="399">
        <v>0.995</v>
      </c>
      <c r="D7" s="404"/>
      <c r="E7" s="404"/>
      <c r="F7" s="404"/>
      <c r="G7" s="404"/>
      <c r="H7" s="404"/>
      <c r="I7" s="404"/>
      <c r="J7" s="404"/>
      <c r="K7" s="404"/>
      <c r="P7" s="587"/>
      <c r="Q7" s="399">
        <v>0.995</v>
      </c>
      <c r="R7" s="404"/>
      <c r="S7" s="404"/>
      <c r="T7" s="404"/>
      <c r="U7" s="404"/>
      <c r="V7" s="404"/>
      <c r="W7" s="404"/>
      <c r="X7" s="404"/>
      <c r="Y7" s="404"/>
      <c r="AD7" s="587"/>
      <c r="AE7" s="399">
        <v>0.995</v>
      </c>
      <c r="AF7" s="404"/>
      <c r="AG7" s="404"/>
      <c r="AH7" s="404"/>
      <c r="AI7" s="404"/>
      <c r="AJ7" s="404"/>
      <c r="AK7" s="404"/>
      <c r="AL7" s="404"/>
      <c r="AM7" s="404"/>
    </row>
    <row r="8" spans="1:42" x14ac:dyDescent="0.35">
      <c r="B8" s="587"/>
      <c r="C8" s="399">
        <v>0.99399999999999999</v>
      </c>
      <c r="D8" s="404"/>
      <c r="E8" s="404"/>
      <c r="F8" s="404"/>
      <c r="G8" s="404"/>
      <c r="H8" s="404"/>
      <c r="I8" s="404"/>
      <c r="J8" s="404"/>
      <c r="K8" s="404"/>
      <c r="P8" s="587"/>
      <c r="Q8" s="399">
        <v>0.99399999999999999</v>
      </c>
      <c r="R8" s="404"/>
      <c r="S8" s="404"/>
      <c r="T8" s="404"/>
      <c r="U8" s="404"/>
      <c r="V8" s="404"/>
      <c r="W8" s="404"/>
      <c r="X8" s="404"/>
      <c r="Y8" s="404"/>
      <c r="AD8" s="587"/>
      <c r="AE8" s="399">
        <v>0.99399999999999999</v>
      </c>
      <c r="AF8" s="404"/>
      <c r="AG8" s="404"/>
      <c r="AH8" s="404"/>
      <c r="AI8" s="404"/>
      <c r="AJ8" s="404"/>
      <c r="AK8" s="404"/>
      <c r="AL8" s="404"/>
      <c r="AM8" s="404"/>
    </row>
    <row r="9" spans="1:42" x14ac:dyDescent="0.35">
      <c r="B9" s="587"/>
      <c r="C9" s="399">
        <v>0.99299999999999999</v>
      </c>
      <c r="D9" s="404"/>
      <c r="E9" s="404"/>
      <c r="F9" s="404"/>
      <c r="G9" s="404"/>
      <c r="H9" s="404"/>
      <c r="I9" s="404"/>
      <c r="J9" s="404"/>
      <c r="K9" s="404"/>
      <c r="P9" s="587"/>
      <c r="Q9" s="399">
        <v>0.99299999999999999</v>
      </c>
      <c r="R9" s="404"/>
      <c r="S9" s="404"/>
      <c r="T9" s="404"/>
      <c r="U9" s="404"/>
      <c r="V9" s="404"/>
      <c r="W9" s="404"/>
      <c r="X9" s="404"/>
      <c r="Y9" s="404"/>
      <c r="AD9" s="587"/>
      <c r="AE9" s="399">
        <v>0.99299999999999999</v>
      </c>
      <c r="AF9" s="404"/>
      <c r="AG9" s="404"/>
      <c r="AH9" s="404"/>
      <c r="AI9" s="404"/>
      <c r="AJ9" s="404"/>
      <c r="AK9" s="404"/>
      <c r="AL9" s="404"/>
      <c r="AM9" s="404"/>
    </row>
    <row r="10" spans="1:42" x14ac:dyDescent="0.35">
      <c r="C10" s="399">
        <v>0.99199999999999999</v>
      </c>
      <c r="D10" s="404"/>
      <c r="E10" s="404"/>
      <c r="F10" s="404"/>
      <c r="G10" s="404"/>
      <c r="H10" s="404"/>
      <c r="I10" s="404"/>
      <c r="J10" s="404"/>
      <c r="K10" s="404"/>
      <c r="Q10" s="399">
        <v>0.99199999999999999</v>
      </c>
      <c r="R10" s="404"/>
      <c r="S10" s="404"/>
      <c r="T10" s="404"/>
      <c r="U10" s="404"/>
      <c r="V10" s="404"/>
      <c r="W10" s="404"/>
      <c r="X10" s="404"/>
      <c r="Y10" s="404"/>
      <c r="AE10" s="399">
        <v>0.99199999999999999</v>
      </c>
      <c r="AF10" s="404"/>
      <c r="AG10" s="404"/>
      <c r="AH10" s="404"/>
      <c r="AI10" s="404"/>
      <c r="AJ10" s="404"/>
      <c r="AK10" s="404"/>
      <c r="AL10" s="404"/>
      <c r="AM10" s="404"/>
    </row>
    <row r="11" spans="1:42" x14ac:dyDescent="0.35">
      <c r="C11" s="399">
        <v>0.99099999999999999</v>
      </c>
      <c r="D11" s="404"/>
      <c r="E11" s="404"/>
      <c r="F11" s="404"/>
      <c r="G11" s="404"/>
      <c r="H11" s="404"/>
      <c r="I11" s="404"/>
      <c r="J11" s="404"/>
      <c r="K11" s="404"/>
      <c r="Q11" s="399">
        <v>0.99099999999999999</v>
      </c>
      <c r="R11" s="404"/>
      <c r="S11" s="404"/>
      <c r="T11" s="404"/>
      <c r="U11" s="404"/>
      <c r="V11" s="404"/>
      <c r="W11" s="404"/>
      <c r="X11" s="404"/>
      <c r="Y11" s="404"/>
      <c r="AE11" s="399">
        <v>0.99099999999999999</v>
      </c>
      <c r="AF11" s="404"/>
      <c r="AG11" s="404"/>
      <c r="AH11" s="404"/>
      <c r="AI11" s="404"/>
      <c r="AJ11" s="404"/>
      <c r="AK11" s="404"/>
      <c r="AL11" s="404"/>
      <c r="AM11" s="404"/>
    </row>
    <row r="12" spans="1:42" x14ac:dyDescent="0.35">
      <c r="C12" s="399">
        <v>0.99</v>
      </c>
      <c r="D12" s="404"/>
      <c r="E12" s="404"/>
      <c r="F12" s="404"/>
      <c r="G12" s="404"/>
      <c r="H12" s="404"/>
      <c r="I12" s="404"/>
      <c r="J12" s="404"/>
      <c r="K12" s="404"/>
      <c r="Q12" s="399">
        <v>0.99</v>
      </c>
      <c r="R12" s="404"/>
      <c r="S12" s="404"/>
      <c r="T12" s="404"/>
      <c r="U12" s="404"/>
      <c r="V12" s="404"/>
      <c r="W12" s="404"/>
      <c r="X12" s="404"/>
      <c r="Y12" s="404"/>
      <c r="AE12" s="399">
        <v>0.99</v>
      </c>
      <c r="AF12" s="404"/>
      <c r="AG12" s="404"/>
      <c r="AH12" s="404"/>
      <c r="AI12" s="404"/>
      <c r="AJ12" s="404"/>
      <c r="AK12" s="404"/>
      <c r="AL12" s="404"/>
      <c r="AM12" s="404"/>
    </row>
    <row r="13" spans="1:42" x14ac:dyDescent="0.35">
      <c r="C13" s="399">
        <v>0.98899999999999999</v>
      </c>
      <c r="D13" s="404"/>
      <c r="E13" s="404"/>
      <c r="F13" s="404"/>
      <c r="G13" s="404"/>
      <c r="H13" s="404"/>
      <c r="I13" s="404"/>
      <c r="J13" s="404"/>
      <c r="K13" s="404"/>
      <c r="Q13" s="399">
        <v>0.98899999999999999</v>
      </c>
      <c r="R13" s="404"/>
      <c r="S13" s="404"/>
      <c r="T13" s="404"/>
      <c r="U13" s="404"/>
      <c r="V13" s="404"/>
      <c r="W13" s="404"/>
      <c r="X13" s="404"/>
      <c r="Y13" s="404"/>
      <c r="AE13" s="399">
        <v>0.98899999999999999</v>
      </c>
      <c r="AF13" s="404"/>
      <c r="AG13" s="404"/>
      <c r="AH13" s="404"/>
      <c r="AI13" s="404"/>
      <c r="AJ13" s="404"/>
      <c r="AK13" s="404"/>
      <c r="AL13" s="404"/>
      <c r="AM13" s="404"/>
    </row>
    <row r="14" spans="1:42" x14ac:dyDescent="0.35">
      <c r="C14" s="399">
        <v>0.98799999999999999</v>
      </c>
      <c r="D14" s="404"/>
      <c r="E14" s="404"/>
      <c r="F14" s="404"/>
      <c r="G14" s="404"/>
      <c r="H14" s="404"/>
      <c r="I14" s="404"/>
      <c r="J14" s="404"/>
      <c r="K14" s="404"/>
      <c r="Q14" s="399">
        <v>0.98799999999999999</v>
      </c>
      <c r="R14" s="404"/>
      <c r="S14" s="404"/>
      <c r="T14" s="404"/>
      <c r="U14" s="404"/>
      <c r="V14" s="404"/>
      <c r="W14" s="404"/>
      <c r="X14" s="404"/>
      <c r="Y14" s="404"/>
      <c r="AE14" s="399">
        <v>0.98799999999999999</v>
      </c>
      <c r="AF14" s="404"/>
      <c r="AG14" s="404"/>
      <c r="AH14" s="404"/>
      <c r="AI14" s="404"/>
      <c r="AJ14" s="404"/>
      <c r="AK14" s="404"/>
      <c r="AL14" s="404"/>
      <c r="AM14" s="404"/>
    </row>
    <row r="15" spans="1:42" x14ac:dyDescent="0.35">
      <c r="C15" s="399">
        <v>0.98699999999999999</v>
      </c>
      <c r="D15" s="404"/>
      <c r="E15" s="404"/>
      <c r="F15" s="404"/>
      <c r="G15" s="404"/>
      <c r="H15" s="404"/>
      <c r="I15" s="404"/>
      <c r="J15" s="404"/>
      <c r="K15" s="404"/>
      <c r="Q15" s="399">
        <v>0.98699999999999999</v>
      </c>
      <c r="R15" s="404"/>
      <c r="S15" s="404"/>
      <c r="T15" s="404"/>
      <c r="U15" s="404"/>
      <c r="V15" s="404"/>
      <c r="W15" s="404"/>
      <c r="X15" s="404"/>
      <c r="Y15" s="404"/>
      <c r="AE15" s="399">
        <v>0.98699999999999999</v>
      </c>
      <c r="AF15" s="404"/>
      <c r="AG15" s="404"/>
      <c r="AH15" s="404"/>
      <c r="AI15" s="404"/>
      <c r="AJ15" s="404"/>
      <c r="AK15" s="404"/>
      <c r="AL15" s="404"/>
      <c r="AM15" s="404"/>
    </row>
    <row r="16" spans="1:42" x14ac:dyDescent="0.35">
      <c r="C16" s="399">
        <v>0.98599999999999999</v>
      </c>
      <c r="D16" s="404"/>
      <c r="E16" s="404"/>
      <c r="F16" s="404"/>
      <c r="G16" s="404"/>
      <c r="H16" s="404"/>
      <c r="I16" s="404"/>
      <c r="J16" s="404"/>
      <c r="K16" s="404"/>
      <c r="Q16" s="399">
        <v>0.98599999999999999</v>
      </c>
      <c r="R16" s="404"/>
      <c r="S16" s="404"/>
      <c r="T16" s="404"/>
      <c r="U16" s="404"/>
      <c r="V16" s="404"/>
      <c r="W16" s="404"/>
      <c r="X16" s="404"/>
      <c r="Y16" s="404"/>
      <c r="AE16" s="399">
        <v>0.98599999999999999</v>
      </c>
      <c r="AF16" s="404"/>
      <c r="AG16" s="404"/>
      <c r="AH16" s="404"/>
      <c r="AI16" s="404"/>
      <c r="AJ16" s="404"/>
      <c r="AK16" s="404"/>
      <c r="AL16" s="404"/>
      <c r="AM16" s="404"/>
    </row>
    <row r="17" spans="3:39" x14ac:dyDescent="0.35">
      <c r="C17" s="399">
        <v>0.98499999999999999</v>
      </c>
      <c r="D17" s="404"/>
      <c r="E17" s="404"/>
      <c r="F17" s="404"/>
      <c r="G17" s="404"/>
      <c r="H17" s="404"/>
      <c r="I17" s="404"/>
      <c r="J17" s="404"/>
      <c r="K17" s="404"/>
      <c r="Q17" s="399">
        <v>0.98499999999999999</v>
      </c>
      <c r="R17" s="404"/>
      <c r="S17" s="404"/>
      <c r="T17" s="404"/>
      <c r="U17" s="404"/>
      <c r="V17" s="404"/>
      <c r="W17" s="404"/>
      <c r="X17" s="404"/>
      <c r="Y17" s="404"/>
      <c r="AE17" s="399">
        <v>0.98499999999999999</v>
      </c>
      <c r="AF17" s="404"/>
      <c r="AG17" s="404"/>
      <c r="AH17" s="404"/>
      <c r="AI17" s="404"/>
      <c r="AJ17" s="404"/>
      <c r="AK17" s="404"/>
      <c r="AL17" s="404"/>
      <c r="AM17" s="404"/>
    </row>
    <row r="18" spans="3:39" x14ac:dyDescent="0.35">
      <c r="C18" s="399">
        <v>0.98399999999999999</v>
      </c>
      <c r="D18" s="404"/>
      <c r="E18" s="404"/>
      <c r="F18" s="404"/>
      <c r="G18" s="404"/>
      <c r="H18" s="404"/>
      <c r="I18" s="404"/>
      <c r="J18" s="404"/>
      <c r="K18" s="404"/>
      <c r="Q18" s="399">
        <v>0.98399999999999999</v>
      </c>
      <c r="R18" s="404"/>
      <c r="S18" s="404"/>
      <c r="T18" s="404"/>
      <c r="U18" s="404"/>
      <c r="V18" s="404"/>
      <c r="W18" s="404"/>
      <c r="X18" s="404"/>
      <c r="Y18" s="404"/>
      <c r="AE18" s="399">
        <v>0.98399999999999999</v>
      </c>
      <c r="AF18" s="404"/>
      <c r="AG18" s="404"/>
      <c r="AH18" s="404"/>
      <c r="AI18" s="404"/>
      <c r="AJ18" s="404"/>
      <c r="AK18" s="404"/>
      <c r="AL18" s="404"/>
      <c r="AM18" s="404"/>
    </row>
    <row r="19" spans="3:39" x14ac:dyDescent="0.35">
      <c r="C19" s="399">
        <v>0.98299999999999998</v>
      </c>
      <c r="D19" s="404"/>
      <c r="E19" s="404"/>
      <c r="F19" s="404"/>
      <c r="G19" s="404"/>
      <c r="H19" s="404"/>
      <c r="I19" s="404"/>
      <c r="J19" s="404"/>
      <c r="K19" s="404"/>
      <c r="Q19" s="399">
        <v>0.98299999999999998</v>
      </c>
      <c r="R19" s="404"/>
      <c r="S19" s="404"/>
      <c r="T19" s="404"/>
      <c r="U19" s="404"/>
      <c r="V19" s="404"/>
      <c r="W19" s="404"/>
      <c r="X19" s="404"/>
      <c r="Y19" s="404"/>
      <c r="AE19" s="399">
        <v>0.98299999999999998</v>
      </c>
      <c r="AF19" s="404"/>
      <c r="AG19" s="404"/>
      <c r="AH19" s="404"/>
      <c r="AI19" s="404"/>
      <c r="AJ19" s="404"/>
      <c r="AK19" s="404"/>
      <c r="AL19" s="404"/>
      <c r="AM19" s="404"/>
    </row>
    <row r="20" spans="3:39" x14ac:dyDescent="0.35">
      <c r="C20" s="399">
        <v>0.98199999999999998</v>
      </c>
      <c r="D20" s="404"/>
      <c r="E20" s="404"/>
      <c r="F20" s="404"/>
      <c r="G20" s="404"/>
      <c r="H20" s="404"/>
      <c r="I20" s="404"/>
      <c r="J20" s="404"/>
      <c r="K20" s="404"/>
      <c r="Q20" s="399">
        <v>0.98199999999999998</v>
      </c>
      <c r="R20" s="404"/>
      <c r="S20" s="404"/>
      <c r="T20" s="404"/>
      <c r="U20" s="404"/>
      <c r="V20" s="404"/>
      <c r="W20" s="404"/>
      <c r="X20" s="404"/>
      <c r="Y20" s="404"/>
      <c r="AE20" s="399">
        <v>0.98199999999999998</v>
      </c>
      <c r="AF20" s="404"/>
      <c r="AG20" s="404"/>
      <c r="AH20" s="404"/>
      <c r="AI20" s="404"/>
      <c r="AJ20" s="404"/>
      <c r="AK20" s="404"/>
      <c r="AL20" s="404"/>
      <c r="AM20" s="404"/>
    </row>
    <row r="21" spans="3:39" x14ac:dyDescent="0.35">
      <c r="C21" s="399">
        <v>0.98099999999999998</v>
      </c>
      <c r="D21" s="404"/>
      <c r="E21" s="404"/>
      <c r="F21" s="404"/>
      <c r="G21" s="404"/>
      <c r="H21" s="404"/>
      <c r="I21" s="404"/>
      <c r="J21" s="404"/>
      <c r="K21" s="404"/>
      <c r="Q21" s="399">
        <v>0.98099999999999998</v>
      </c>
      <c r="R21" s="404"/>
      <c r="S21" s="404"/>
      <c r="T21" s="404"/>
      <c r="U21" s="404"/>
      <c r="V21" s="404"/>
      <c r="W21" s="404"/>
      <c r="X21" s="404"/>
      <c r="Y21" s="404"/>
      <c r="AE21" s="399">
        <v>0.98099999999999998</v>
      </c>
      <c r="AF21" s="404"/>
      <c r="AG21" s="404"/>
      <c r="AH21" s="404"/>
      <c r="AI21" s="404"/>
      <c r="AJ21" s="404"/>
      <c r="AK21" s="404"/>
      <c r="AL21" s="404"/>
      <c r="AM21" s="404"/>
    </row>
    <row r="22" spans="3:39" x14ac:dyDescent="0.35">
      <c r="C22" s="399">
        <v>0.98</v>
      </c>
      <c r="D22" s="404"/>
      <c r="E22" s="404"/>
      <c r="F22" s="404"/>
      <c r="G22" s="404"/>
      <c r="H22" s="404"/>
      <c r="I22" s="404"/>
      <c r="J22" s="404"/>
      <c r="K22" s="404"/>
      <c r="Q22" s="399">
        <v>0.98</v>
      </c>
      <c r="R22" s="404"/>
      <c r="S22" s="404"/>
      <c r="T22" s="404"/>
      <c r="U22" s="404"/>
      <c r="V22" s="404"/>
      <c r="W22" s="404"/>
      <c r="X22" s="404"/>
      <c r="Y22" s="404"/>
      <c r="AE22" s="399">
        <v>0.98</v>
      </c>
      <c r="AF22" s="404"/>
      <c r="AG22" s="404"/>
      <c r="AH22" s="404"/>
      <c r="AI22" s="404"/>
      <c r="AJ22" s="404"/>
      <c r="AK22" s="404"/>
      <c r="AL22" s="404"/>
      <c r="AM22" s="404"/>
    </row>
    <row r="23" spans="3:39" x14ac:dyDescent="0.35">
      <c r="C23" s="399">
        <v>0.97899999999999998</v>
      </c>
      <c r="D23" s="404"/>
      <c r="E23" s="404"/>
      <c r="F23" s="404"/>
      <c r="G23" s="404"/>
      <c r="H23" s="404"/>
      <c r="I23" s="404"/>
      <c r="J23" s="404"/>
      <c r="K23" s="404"/>
      <c r="Q23" s="399">
        <v>0.97899999999999998</v>
      </c>
      <c r="R23" s="404"/>
      <c r="S23" s="404"/>
      <c r="T23" s="404"/>
      <c r="U23" s="404"/>
      <c r="V23" s="404"/>
      <c r="W23" s="404"/>
      <c r="X23" s="404"/>
      <c r="Y23" s="404"/>
      <c r="AE23" s="399">
        <v>0.97899999999999998</v>
      </c>
      <c r="AF23" s="404"/>
      <c r="AG23" s="404"/>
      <c r="AH23" s="404"/>
      <c r="AI23" s="404"/>
      <c r="AJ23" s="404"/>
      <c r="AK23" s="404"/>
      <c r="AL23" s="404"/>
      <c r="AM23" s="404"/>
    </row>
    <row r="24" spans="3:39" x14ac:dyDescent="0.35">
      <c r="C24" s="399">
        <v>0.97799999999999998</v>
      </c>
      <c r="D24" s="404"/>
      <c r="E24" s="404"/>
      <c r="F24" s="404"/>
      <c r="G24" s="404"/>
      <c r="H24" s="404"/>
      <c r="I24" s="404"/>
      <c r="J24" s="404"/>
      <c r="K24" s="404"/>
      <c r="Q24" s="399">
        <v>0.97799999999999998</v>
      </c>
      <c r="R24" s="404"/>
      <c r="S24" s="404"/>
      <c r="T24" s="404"/>
      <c r="U24" s="404"/>
      <c r="V24" s="404"/>
      <c r="W24" s="404"/>
      <c r="X24" s="404"/>
      <c r="Y24" s="404"/>
      <c r="AE24" s="399">
        <v>0.97799999999999998</v>
      </c>
      <c r="AF24" s="404"/>
      <c r="AG24" s="404"/>
      <c r="AH24" s="404"/>
      <c r="AI24" s="404"/>
      <c r="AJ24" s="404"/>
      <c r="AK24" s="404"/>
      <c r="AL24" s="404"/>
      <c r="AM24" s="404"/>
    </row>
    <row r="25" spans="3:39" x14ac:dyDescent="0.35">
      <c r="C25" s="399">
        <v>0.97699999999999998</v>
      </c>
      <c r="D25" s="404"/>
      <c r="E25" s="404"/>
      <c r="F25" s="404"/>
      <c r="G25" s="404"/>
      <c r="H25" s="404"/>
      <c r="I25" s="404"/>
      <c r="J25" s="404"/>
      <c r="K25" s="404"/>
      <c r="Q25" s="399">
        <v>0.97699999999999998</v>
      </c>
      <c r="R25" s="404"/>
      <c r="S25" s="404"/>
      <c r="T25" s="404"/>
      <c r="U25" s="404"/>
      <c r="V25" s="404"/>
      <c r="W25" s="404"/>
      <c r="X25" s="404"/>
      <c r="Y25" s="404"/>
      <c r="AE25" s="399">
        <v>0.97699999999999998</v>
      </c>
      <c r="AF25" s="404"/>
      <c r="AG25" s="404"/>
      <c r="AH25" s="404"/>
      <c r="AI25" s="404"/>
      <c r="AJ25" s="404"/>
      <c r="AK25" s="404"/>
      <c r="AL25" s="404"/>
      <c r="AM25" s="404"/>
    </row>
    <row r="26" spans="3:39" x14ac:dyDescent="0.35">
      <c r="C26" s="399">
        <v>0.97599999999999998</v>
      </c>
      <c r="D26" s="404"/>
      <c r="E26" s="404"/>
      <c r="F26" s="404"/>
      <c r="G26" s="404"/>
      <c r="H26" s="404"/>
      <c r="I26" s="404"/>
      <c r="J26" s="404"/>
      <c r="K26" s="404"/>
      <c r="Q26" s="399">
        <v>0.97599999999999998</v>
      </c>
      <c r="R26" s="404"/>
      <c r="S26" s="404"/>
      <c r="T26" s="404"/>
      <c r="U26" s="404"/>
      <c r="V26" s="404"/>
      <c r="W26" s="404"/>
      <c r="X26" s="404"/>
      <c r="Y26" s="404"/>
      <c r="AE26" s="399">
        <v>0.97599999999999998</v>
      </c>
      <c r="AF26" s="404"/>
      <c r="AG26" s="404"/>
      <c r="AH26" s="404"/>
      <c r="AI26" s="404"/>
      <c r="AJ26" s="404"/>
      <c r="AK26" s="404"/>
      <c r="AL26" s="404"/>
      <c r="AM26" s="404"/>
    </row>
    <row r="27" spans="3:39" x14ac:dyDescent="0.35">
      <c r="C27" s="399">
        <v>0.97499999999999998</v>
      </c>
      <c r="D27" s="404"/>
      <c r="E27" s="404"/>
      <c r="F27" s="404"/>
      <c r="G27" s="404"/>
      <c r="H27" s="404"/>
      <c r="I27" s="404"/>
      <c r="J27" s="404"/>
      <c r="K27" s="404"/>
      <c r="Q27" s="399">
        <v>0.97499999999999998</v>
      </c>
      <c r="R27" s="404"/>
      <c r="S27" s="404"/>
      <c r="T27" s="404"/>
      <c r="U27" s="404"/>
      <c r="V27" s="404"/>
      <c r="W27" s="404"/>
      <c r="X27" s="404"/>
      <c r="Y27" s="404"/>
      <c r="AE27" s="399">
        <v>0.97499999999999998</v>
      </c>
      <c r="AF27" s="404"/>
      <c r="AG27" s="404"/>
      <c r="AH27" s="404"/>
      <c r="AI27" s="404"/>
      <c r="AJ27" s="404"/>
      <c r="AK27" s="404"/>
      <c r="AL27" s="404"/>
      <c r="AM27" s="404"/>
    </row>
    <row r="28" spans="3:39" x14ac:dyDescent="0.35">
      <c r="C28" s="399">
        <v>0.97399999999999998</v>
      </c>
      <c r="D28" s="404"/>
      <c r="E28" s="404"/>
      <c r="F28" s="404"/>
      <c r="G28" s="404"/>
      <c r="H28" s="404"/>
      <c r="I28" s="404"/>
      <c r="J28" s="404"/>
      <c r="K28" s="404"/>
      <c r="Q28" s="399">
        <v>0.97399999999999998</v>
      </c>
      <c r="R28" s="404"/>
      <c r="S28" s="404"/>
      <c r="T28" s="404"/>
      <c r="U28" s="404"/>
      <c r="V28" s="404"/>
      <c r="W28" s="404"/>
      <c r="X28" s="404"/>
      <c r="Y28" s="404"/>
      <c r="AE28" s="399">
        <v>0.97399999999999998</v>
      </c>
      <c r="AF28" s="404"/>
      <c r="AG28" s="404"/>
      <c r="AH28" s="404"/>
      <c r="AI28" s="404"/>
      <c r="AJ28" s="404"/>
      <c r="AK28" s="404"/>
      <c r="AL28" s="404"/>
      <c r="AM28" s="404"/>
    </row>
    <row r="29" spans="3:39" x14ac:dyDescent="0.35">
      <c r="C29" s="399">
        <v>0.97299999999999998</v>
      </c>
      <c r="D29" s="404"/>
      <c r="E29" s="404"/>
      <c r="F29" s="404"/>
      <c r="G29" s="404"/>
      <c r="H29" s="404"/>
      <c r="I29" s="404"/>
      <c r="J29" s="404"/>
      <c r="K29" s="404"/>
      <c r="Q29" s="399">
        <v>0.97299999999999998</v>
      </c>
      <c r="R29" s="404"/>
      <c r="S29" s="404"/>
      <c r="T29" s="404"/>
      <c r="U29" s="404"/>
      <c r="V29" s="404"/>
      <c r="W29" s="404"/>
      <c r="X29" s="404"/>
      <c r="Y29" s="404"/>
      <c r="AE29" s="399">
        <v>0.97299999999999998</v>
      </c>
      <c r="AF29" s="404"/>
      <c r="AG29" s="404"/>
      <c r="AH29" s="404"/>
      <c r="AI29" s="404"/>
      <c r="AJ29" s="404"/>
      <c r="AK29" s="404"/>
      <c r="AL29" s="404"/>
      <c r="AM29" s="404"/>
    </row>
    <row r="30" spans="3:39" x14ac:dyDescent="0.35">
      <c r="C30" s="399">
        <v>0.97199999999999998</v>
      </c>
      <c r="D30" s="404"/>
      <c r="E30" s="404"/>
      <c r="F30" s="404"/>
      <c r="G30" s="404"/>
      <c r="H30" s="404"/>
      <c r="I30" s="404"/>
      <c r="J30" s="404"/>
      <c r="K30" s="404"/>
      <c r="Q30" s="399">
        <v>0.97199999999999998</v>
      </c>
      <c r="R30" s="404"/>
      <c r="S30" s="404"/>
      <c r="T30" s="404"/>
      <c r="U30" s="404"/>
      <c r="V30" s="404"/>
      <c r="W30" s="404"/>
      <c r="X30" s="404"/>
      <c r="Y30" s="404"/>
      <c r="AE30" s="399">
        <v>0.97199999999999998</v>
      </c>
      <c r="AF30" s="404"/>
      <c r="AG30" s="404"/>
      <c r="AH30" s="404"/>
      <c r="AI30" s="404"/>
      <c r="AJ30" s="404"/>
      <c r="AK30" s="404"/>
      <c r="AL30" s="404"/>
      <c r="AM30" s="404"/>
    </row>
    <row r="31" spans="3:39" x14ac:dyDescent="0.35">
      <c r="C31" s="399">
        <v>0.97099999999999997</v>
      </c>
      <c r="D31" s="404"/>
      <c r="E31" s="404"/>
      <c r="F31" s="404"/>
      <c r="G31" s="404"/>
      <c r="H31" s="404"/>
      <c r="I31" s="404"/>
      <c r="J31" s="404"/>
      <c r="K31" s="404"/>
      <c r="Q31" s="399">
        <v>0.97099999999999997</v>
      </c>
      <c r="R31" s="404"/>
      <c r="S31" s="404"/>
      <c r="T31" s="404"/>
      <c r="U31" s="404"/>
      <c r="V31" s="404"/>
      <c r="W31" s="404"/>
      <c r="X31" s="404"/>
      <c r="Y31" s="404"/>
      <c r="AE31" s="399">
        <v>0.97099999999999997</v>
      </c>
      <c r="AF31" s="404"/>
      <c r="AG31" s="404"/>
      <c r="AH31" s="404"/>
      <c r="AI31" s="404"/>
      <c r="AJ31" s="404"/>
      <c r="AK31" s="404"/>
      <c r="AL31" s="404"/>
      <c r="AM31" s="404"/>
    </row>
    <row r="32" spans="3:39" x14ac:dyDescent="0.35">
      <c r="C32" s="399">
        <v>0.97</v>
      </c>
      <c r="D32" s="404"/>
      <c r="E32" s="404"/>
      <c r="F32" s="404"/>
      <c r="G32" s="404"/>
      <c r="H32" s="404"/>
      <c r="I32" s="404"/>
      <c r="J32" s="404"/>
      <c r="K32" s="404"/>
      <c r="Q32" s="399">
        <v>0.97</v>
      </c>
      <c r="R32" s="404"/>
      <c r="S32" s="404"/>
      <c r="T32" s="404"/>
      <c r="U32" s="404"/>
      <c r="V32" s="404"/>
      <c r="W32" s="404"/>
      <c r="X32" s="404"/>
      <c r="Y32" s="404"/>
      <c r="AE32" s="399">
        <v>0.97</v>
      </c>
      <c r="AF32" s="404"/>
      <c r="AG32" s="404"/>
      <c r="AH32" s="404"/>
      <c r="AI32" s="404"/>
      <c r="AJ32" s="404"/>
      <c r="AK32" s="404"/>
      <c r="AL32" s="404"/>
      <c r="AM32" s="404"/>
    </row>
    <row r="33" spans="3:39" x14ac:dyDescent="0.35">
      <c r="C33" s="399">
        <v>0.96899999999999997</v>
      </c>
      <c r="D33" s="404"/>
      <c r="E33" s="404"/>
      <c r="F33" s="404"/>
      <c r="G33" s="404"/>
      <c r="H33" s="404"/>
      <c r="I33" s="404"/>
      <c r="J33" s="404"/>
      <c r="K33" s="404"/>
      <c r="Q33" s="399">
        <v>0.96899999999999997</v>
      </c>
      <c r="R33" s="404"/>
      <c r="S33" s="404"/>
      <c r="T33" s="404"/>
      <c r="U33" s="404"/>
      <c r="V33" s="404"/>
      <c r="W33" s="404"/>
      <c r="X33" s="404"/>
      <c r="Y33" s="404"/>
      <c r="AE33" s="399">
        <v>0.96899999999999997</v>
      </c>
      <c r="AF33" s="404"/>
      <c r="AG33" s="404"/>
      <c r="AH33" s="404"/>
      <c r="AI33" s="404"/>
      <c r="AJ33" s="404"/>
      <c r="AK33" s="404"/>
      <c r="AL33" s="404"/>
      <c r="AM33" s="404"/>
    </row>
    <row r="34" spans="3:39" x14ac:dyDescent="0.35">
      <c r="C34" s="399">
        <v>0.96799999999999997</v>
      </c>
      <c r="D34" s="404"/>
      <c r="E34" s="404"/>
      <c r="F34" s="404"/>
      <c r="G34" s="404"/>
      <c r="H34" s="404"/>
      <c r="I34" s="404"/>
      <c r="J34" s="404"/>
      <c r="K34" s="404"/>
      <c r="Q34" s="399">
        <v>0.96799999999999997</v>
      </c>
      <c r="R34" s="404"/>
      <c r="S34" s="404"/>
      <c r="T34" s="404"/>
      <c r="U34" s="404"/>
      <c r="V34" s="404"/>
      <c r="W34" s="404"/>
      <c r="X34" s="404"/>
      <c r="Y34" s="404"/>
      <c r="AE34" s="399">
        <v>0.96799999999999997</v>
      </c>
      <c r="AF34" s="404"/>
      <c r="AG34" s="404"/>
      <c r="AH34" s="404"/>
      <c r="AI34" s="404"/>
      <c r="AJ34" s="404"/>
      <c r="AK34" s="404"/>
      <c r="AL34" s="404"/>
      <c r="AM34" s="404"/>
    </row>
    <row r="35" spans="3:39" x14ac:dyDescent="0.35">
      <c r="C35" s="399">
        <v>0.96699999999999997</v>
      </c>
      <c r="D35" s="404"/>
      <c r="E35" s="404"/>
      <c r="F35" s="404"/>
      <c r="G35" s="404"/>
      <c r="H35" s="404"/>
      <c r="I35" s="404"/>
      <c r="J35" s="404"/>
      <c r="K35" s="404"/>
      <c r="Q35" s="399">
        <v>0.96699999999999997</v>
      </c>
      <c r="R35" s="404"/>
      <c r="S35" s="404"/>
      <c r="T35" s="404"/>
      <c r="U35" s="404"/>
      <c r="V35" s="404"/>
      <c r="W35" s="404"/>
      <c r="X35" s="404"/>
      <c r="Y35" s="404"/>
      <c r="AE35" s="399">
        <v>0.96699999999999997</v>
      </c>
      <c r="AF35" s="404"/>
      <c r="AG35" s="404"/>
      <c r="AH35" s="404"/>
      <c r="AI35" s="404"/>
      <c r="AJ35" s="404"/>
      <c r="AK35" s="404"/>
      <c r="AL35" s="404"/>
      <c r="AM35" s="404"/>
    </row>
    <row r="36" spans="3:39" x14ac:dyDescent="0.35">
      <c r="C36" s="399">
        <v>0.96599999999999997</v>
      </c>
      <c r="D36" s="404"/>
      <c r="E36" s="404"/>
      <c r="F36" s="404"/>
      <c r="G36" s="404"/>
      <c r="H36" s="404"/>
      <c r="I36" s="404"/>
      <c r="J36" s="404"/>
      <c r="K36" s="404"/>
      <c r="Q36" s="399">
        <v>0.96599999999999997</v>
      </c>
      <c r="R36" s="404"/>
      <c r="S36" s="404"/>
      <c r="T36" s="404"/>
      <c r="U36" s="404"/>
      <c r="V36" s="404"/>
      <c r="W36" s="404"/>
      <c r="X36" s="404"/>
      <c r="Y36" s="404"/>
      <c r="AE36" s="399">
        <v>0.96599999999999997</v>
      </c>
      <c r="AF36" s="404"/>
      <c r="AG36" s="404"/>
      <c r="AH36" s="404"/>
      <c r="AI36" s="404"/>
      <c r="AJ36" s="404"/>
      <c r="AK36" s="404"/>
      <c r="AL36" s="404"/>
      <c r="AM36" s="404"/>
    </row>
    <row r="37" spans="3:39" x14ac:dyDescent="0.35">
      <c r="C37" s="399">
        <v>0.96499999999999997</v>
      </c>
      <c r="D37" s="404"/>
      <c r="E37" s="404"/>
      <c r="F37" s="404"/>
      <c r="G37" s="404"/>
      <c r="H37" s="404"/>
      <c r="I37" s="404"/>
      <c r="J37" s="404"/>
      <c r="K37" s="404"/>
      <c r="Q37" s="399">
        <v>0.96499999999999997</v>
      </c>
      <c r="R37" s="404"/>
      <c r="S37" s="404"/>
      <c r="T37" s="404"/>
      <c r="U37" s="404"/>
      <c r="V37" s="404"/>
      <c r="W37" s="404"/>
      <c r="X37" s="404"/>
      <c r="Y37" s="404"/>
      <c r="AE37" s="399">
        <v>0.96499999999999997</v>
      </c>
      <c r="AF37" s="404"/>
      <c r="AG37" s="404"/>
      <c r="AH37" s="404"/>
      <c r="AI37" s="404"/>
      <c r="AJ37" s="404"/>
      <c r="AK37" s="404"/>
      <c r="AL37" s="404"/>
      <c r="AM37" s="404"/>
    </row>
    <row r="38" spans="3:39" x14ac:dyDescent="0.35">
      <c r="C38" s="399">
        <v>0.96399999999999997</v>
      </c>
      <c r="D38" s="404"/>
      <c r="E38" s="404"/>
      <c r="F38" s="404"/>
      <c r="G38" s="404"/>
      <c r="H38" s="404"/>
      <c r="I38" s="404"/>
      <c r="J38" s="404"/>
      <c r="K38" s="404"/>
      <c r="Q38" s="399">
        <v>0.96399999999999997</v>
      </c>
      <c r="R38" s="404"/>
      <c r="S38" s="404"/>
      <c r="T38" s="404"/>
      <c r="U38" s="404"/>
      <c r="V38" s="404"/>
      <c r="W38" s="404"/>
      <c r="X38" s="404"/>
      <c r="Y38" s="404"/>
      <c r="AE38" s="399">
        <v>0.96399999999999997</v>
      </c>
      <c r="AF38" s="404"/>
      <c r="AG38" s="404"/>
      <c r="AH38" s="404"/>
      <c r="AI38" s="404"/>
      <c r="AJ38" s="404"/>
      <c r="AK38" s="404"/>
      <c r="AL38" s="404"/>
      <c r="AM38" s="404"/>
    </row>
    <row r="39" spans="3:39" x14ac:dyDescent="0.35">
      <c r="C39" s="399">
        <v>0.96299999999999997</v>
      </c>
      <c r="D39" s="404"/>
      <c r="E39" s="404"/>
      <c r="F39" s="404"/>
      <c r="G39" s="404"/>
      <c r="H39" s="404"/>
      <c r="I39" s="404"/>
      <c r="J39" s="404"/>
      <c r="K39" s="404"/>
      <c r="Q39" s="399">
        <v>0.96299999999999997</v>
      </c>
      <c r="R39" s="404"/>
      <c r="S39" s="404"/>
      <c r="T39" s="404"/>
      <c r="U39" s="404"/>
      <c r="V39" s="404"/>
      <c r="W39" s="404"/>
      <c r="X39" s="404"/>
      <c r="Y39" s="404"/>
      <c r="AE39" s="399">
        <v>0.96299999999999997</v>
      </c>
      <c r="AF39" s="404"/>
      <c r="AG39" s="404"/>
      <c r="AH39" s="404"/>
      <c r="AI39" s="404"/>
      <c r="AJ39" s="404"/>
      <c r="AK39" s="404"/>
      <c r="AL39" s="404"/>
      <c r="AM39" s="404"/>
    </row>
    <row r="40" spans="3:39" x14ac:dyDescent="0.35">
      <c r="C40" s="399">
        <v>0.96199999999999997</v>
      </c>
      <c r="D40" s="404"/>
      <c r="E40" s="404"/>
      <c r="F40" s="404"/>
      <c r="G40" s="404"/>
      <c r="H40" s="404"/>
      <c r="I40" s="404"/>
      <c r="J40" s="404"/>
      <c r="K40" s="404"/>
      <c r="Q40" s="399">
        <v>0.96199999999999997</v>
      </c>
      <c r="R40" s="404"/>
      <c r="S40" s="404"/>
      <c r="T40" s="404"/>
      <c r="U40" s="404"/>
      <c r="V40" s="404"/>
      <c r="W40" s="404"/>
      <c r="X40" s="404"/>
      <c r="Y40" s="404"/>
      <c r="AE40" s="399">
        <v>0.96199999999999997</v>
      </c>
      <c r="AF40" s="404"/>
      <c r="AG40" s="404"/>
      <c r="AH40" s="404"/>
      <c r="AI40" s="404"/>
      <c r="AJ40" s="404"/>
      <c r="AK40" s="404"/>
      <c r="AL40" s="404"/>
      <c r="AM40" s="404"/>
    </row>
    <row r="41" spans="3:39" x14ac:dyDescent="0.35">
      <c r="C41" s="399">
        <v>0.96099999999999997</v>
      </c>
      <c r="D41" s="404"/>
      <c r="E41" s="404"/>
      <c r="F41" s="404"/>
      <c r="G41" s="404"/>
      <c r="H41" s="404"/>
      <c r="I41" s="404"/>
      <c r="J41" s="404"/>
      <c r="K41" s="404"/>
      <c r="Q41" s="399">
        <v>0.96099999999999997</v>
      </c>
      <c r="R41" s="404"/>
      <c r="S41" s="404"/>
      <c r="T41" s="404"/>
      <c r="U41" s="404"/>
      <c r="V41" s="404"/>
      <c r="W41" s="404"/>
      <c r="X41" s="404"/>
      <c r="Y41" s="404"/>
      <c r="AE41" s="399">
        <v>0.96099999999999997</v>
      </c>
      <c r="AF41" s="404"/>
      <c r="AG41" s="404"/>
      <c r="AH41" s="404"/>
      <c r="AI41" s="404"/>
      <c r="AJ41" s="404"/>
      <c r="AK41" s="404"/>
      <c r="AL41" s="404"/>
      <c r="AM41" s="404"/>
    </row>
    <row r="42" spans="3:39" x14ac:dyDescent="0.35">
      <c r="C42" s="399">
        <v>0.96</v>
      </c>
      <c r="D42" s="404"/>
      <c r="E42" s="404"/>
      <c r="F42" s="404"/>
      <c r="G42" s="404"/>
      <c r="H42" s="404"/>
      <c r="I42" s="404"/>
      <c r="J42" s="404"/>
      <c r="K42" s="404"/>
      <c r="Q42" s="399">
        <v>0.96</v>
      </c>
      <c r="R42" s="404"/>
      <c r="S42" s="404"/>
      <c r="T42" s="404"/>
      <c r="U42" s="404"/>
      <c r="V42" s="404"/>
      <c r="W42" s="404"/>
      <c r="X42" s="404"/>
      <c r="Y42" s="404"/>
      <c r="AE42" s="399">
        <v>0.96</v>
      </c>
      <c r="AF42" s="404"/>
      <c r="AG42" s="404"/>
      <c r="AH42" s="404"/>
      <c r="AI42" s="404"/>
      <c r="AJ42" s="404"/>
      <c r="AK42" s="404"/>
      <c r="AL42" s="404"/>
      <c r="AM42" s="404"/>
    </row>
    <row r="43" spans="3:39" x14ac:dyDescent="0.35">
      <c r="C43" s="399">
        <v>0.95899999999999996</v>
      </c>
      <c r="D43" s="404"/>
      <c r="E43" s="404"/>
      <c r="F43" s="404"/>
      <c r="G43" s="404"/>
      <c r="H43" s="404"/>
      <c r="I43" s="404"/>
      <c r="J43" s="404"/>
      <c r="K43" s="404"/>
      <c r="Q43" s="399">
        <v>0.95899999999999996</v>
      </c>
      <c r="R43" s="404"/>
      <c r="S43" s="404"/>
      <c r="T43" s="404"/>
      <c r="U43" s="404"/>
      <c r="V43" s="404"/>
      <c r="W43" s="404"/>
      <c r="X43" s="404"/>
      <c r="Y43" s="404"/>
      <c r="AE43" s="399">
        <v>0.95899999999999996</v>
      </c>
      <c r="AF43" s="404"/>
      <c r="AG43" s="404"/>
      <c r="AH43" s="404"/>
      <c r="AI43" s="404"/>
      <c r="AJ43" s="404"/>
      <c r="AK43" s="404"/>
      <c r="AL43" s="404"/>
      <c r="AM43" s="404"/>
    </row>
    <row r="44" spans="3:39" x14ac:dyDescent="0.35">
      <c r="C44" s="399">
        <v>0.95799999999999996</v>
      </c>
      <c r="D44" s="404"/>
      <c r="E44" s="404"/>
      <c r="F44" s="404"/>
      <c r="G44" s="404"/>
      <c r="H44" s="404"/>
      <c r="I44" s="404"/>
      <c r="J44" s="404"/>
      <c r="K44" s="404"/>
      <c r="Q44" s="399">
        <v>0.95799999999999996</v>
      </c>
      <c r="R44" s="404"/>
      <c r="S44" s="404"/>
      <c r="T44" s="404"/>
      <c r="U44" s="404"/>
      <c r="V44" s="404"/>
      <c r="W44" s="404"/>
      <c r="X44" s="404"/>
      <c r="Y44" s="404"/>
      <c r="AE44" s="399">
        <v>0.95799999999999996</v>
      </c>
      <c r="AF44" s="404"/>
      <c r="AG44" s="404"/>
      <c r="AH44" s="404"/>
      <c r="AI44" s="404"/>
      <c r="AJ44" s="404"/>
      <c r="AK44" s="404"/>
      <c r="AL44" s="404"/>
      <c r="AM44" s="404"/>
    </row>
    <row r="45" spans="3:39" x14ac:dyDescent="0.35">
      <c r="C45" s="399">
        <v>0.95699999999999996</v>
      </c>
      <c r="D45" s="404"/>
      <c r="E45" s="404"/>
      <c r="F45" s="404"/>
      <c r="G45" s="404"/>
      <c r="H45" s="404"/>
      <c r="I45" s="404"/>
      <c r="J45" s="404"/>
      <c r="K45" s="404"/>
      <c r="Q45" s="399">
        <v>0.95699999999999996</v>
      </c>
      <c r="R45" s="404"/>
      <c r="S45" s="404"/>
      <c r="T45" s="404"/>
      <c r="U45" s="404"/>
      <c r="V45" s="404"/>
      <c r="W45" s="404"/>
      <c r="X45" s="404"/>
      <c r="Y45" s="404"/>
      <c r="AE45" s="399">
        <v>0.95699999999999996</v>
      </c>
      <c r="AF45" s="404"/>
      <c r="AG45" s="404"/>
      <c r="AH45" s="404"/>
      <c r="AI45" s="404"/>
      <c r="AJ45" s="404"/>
      <c r="AK45" s="404"/>
      <c r="AL45" s="404"/>
      <c r="AM45" s="404"/>
    </row>
    <row r="46" spans="3:39" x14ac:dyDescent="0.35">
      <c r="C46" s="399">
        <v>0.95599999999999996</v>
      </c>
      <c r="D46" s="404"/>
      <c r="E46" s="404"/>
      <c r="F46" s="404"/>
      <c r="G46" s="404"/>
      <c r="H46" s="404"/>
      <c r="I46" s="404"/>
      <c r="J46" s="404"/>
      <c r="K46" s="404"/>
      <c r="Q46" s="399">
        <v>0.95599999999999996</v>
      </c>
      <c r="R46" s="404"/>
      <c r="S46" s="404"/>
      <c r="T46" s="404"/>
      <c r="U46" s="404"/>
      <c r="V46" s="404"/>
      <c r="W46" s="404"/>
      <c r="X46" s="404"/>
      <c r="Y46" s="404"/>
      <c r="AE46" s="399">
        <v>0.95599999999999996</v>
      </c>
      <c r="AF46" s="404"/>
      <c r="AG46" s="404"/>
      <c r="AH46" s="404"/>
      <c r="AI46" s="404"/>
      <c r="AJ46" s="404"/>
      <c r="AK46" s="404"/>
      <c r="AL46" s="404"/>
      <c r="AM46" s="404"/>
    </row>
    <row r="47" spans="3:39" x14ac:dyDescent="0.35">
      <c r="C47" s="399">
        <v>0.95499999999999996</v>
      </c>
      <c r="D47" s="404"/>
      <c r="E47" s="404"/>
      <c r="F47" s="404"/>
      <c r="G47" s="404"/>
      <c r="H47" s="404"/>
      <c r="I47" s="404"/>
      <c r="J47" s="404"/>
      <c r="K47" s="404"/>
      <c r="Q47" s="399">
        <v>0.95499999999999996</v>
      </c>
      <c r="R47" s="404"/>
      <c r="S47" s="404"/>
      <c r="T47" s="404"/>
      <c r="U47" s="404"/>
      <c r="V47" s="404"/>
      <c r="W47" s="404"/>
      <c r="X47" s="404"/>
      <c r="Y47" s="404"/>
      <c r="AE47" s="399">
        <v>0.95499999999999996</v>
      </c>
      <c r="AF47" s="404"/>
      <c r="AG47" s="404"/>
      <c r="AH47" s="404"/>
      <c r="AI47" s="404"/>
      <c r="AJ47" s="404"/>
      <c r="AK47" s="404"/>
      <c r="AL47" s="404"/>
      <c r="AM47" s="404"/>
    </row>
    <row r="48" spans="3:39" x14ac:dyDescent="0.35">
      <c r="C48" s="399">
        <v>0.95399999999999996</v>
      </c>
      <c r="D48" s="404"/>
      <c r="E48" s="404"/>
      <c r="F48" s="404"/>
      <c r="G48" s="404"/>
      <c r="H48" s="404"/>
      <c r="I48" s="404"/>
      <c r="J48" s="404"/>
      <c r="K48" s="404"/>
      <c r="Q48" s="399">
        <v>0.95399999999999996</v>
      </c>
      <c r="R48" s="404"/>
      <c r="S48" s="404"/>
      <c r="T48" s="404"/>
      <c r="U48" s="404"/>
      <c r="V48" s="404"/>
      <c r="W48" s="404"/>
      <c r="X48" s="404"/>
      <c r="Y48" s="404"/>
      <c r="AE48" s="399">
        <v>0.95399999999999996</v>
      </c>
      <c r="AF48" s="404"/>
      <c r="AG48" s="404"/>
      <c r="AH48" s="404"/>
      <c r="AI48" s="404"/>
      <c r="AJ48" s="404"/>
      <c r="AK48" s="404"/>
      <c r="AL48" s="404"/>
      <c r="AM48" s="404"/>
    </row>
    <row r="49" spans="3:39" x14ac:dyDescent="0.35">
      <c r="C49" s="399">
        <v>0.95299999999999996</v>
      </c>
      <c r="D49" s="404"/>
      <c r="E49" s="404"/>
      <c r="F49" s="404"/>
      <c r="G49" s="404"/>
      <c r="H49" s="404"/>
      <c r="I49" s="404"/>
      <c r="J49" s="404"/>
      <c r="K49" s="404"/>
      <c r="Q49" s="399">
        <v>0.95299999999999996</v>
      </c>
      <c r="R49" s="404"/>
      <c r="S49" s="404"/>
      <c r="T49" s="404"/>
      <c r="U49" s="404"/>
      <c r="V49" s="404"/>
      <c r="W49" s="404"/>
      <c r="X49" s="404"/>
      <c r="Y49" s="404"/>
      <c r="AE49" s="399">
        <v>0.95299999999999996</v>
      </c>
      <c r="AF49" s="404"/>
      <c r="AG49" s="404"/>
      <c r="AH49" s="404"/>
      <c r="AI49" s="404"/>
      <c r="AJ49" s="404"/>
      <c r="AK49" s="404"/>
      <c r="AL49" s="404"/>
      <c r="AM49" s="404"/>
    </row>
    <row r="50" spans="3:39" x14ac:dyDescent="0.35">
      <c r="C50" s="399">
        <v>0.95199999999999996</v>
      </c>
      <c r="D50" s="404"/>
      <c r="E50" s="404"/>
      <c r="F50" s="404"/>
      <c r="G50" s="404"/>
      <c r="H50" s="404"/>
      <c r="I50" s="404"/>
      <c r="J50" s="404"/>
      <c r="K50" s="404"/>
      <c r="Q50" s="399">
        <v>0.95199999999999996</v>
      </c>
      <c r="R50" s="404"/>
      <c r="S50" s="404"/>
      <c r="T50" s="404"/>
      <c r="U50" s="404"/>
      <c r="V50" s="404"/>
      <c r="W50" s="404"/>
      <c r="X50" s="404"/>
      <c r="Y50" s="404"/>
      <c r="AE50" s="399">
        <v>0.95199999999999996</v>
      </c>
      <c r="AF50" s="404"/>
      <c r="AG50" s="404"/>
      <c r="AH50" s="404"/>
      <c r="AI50" s="404"/>
      <c r="AJ50" s="404"/>
      <c r="AK50" s="404"/>
      <c r="AL50" s="404"/>
      <c r="AM50" s="404"/>
    </row>
    <row r="51" spans="3:39" x14ac:dyDescent="0.35">
      <c r="C51" s="399">
        <v>0.95099999999999996</v>
      </c>
      <c r="D51" s="404"/>
      <c r="E51" s="404"/>
      <c r="F51" s="404"/>
      <c r="G51" s="404"/>
      <c r="H51" s="404"/>
      <c r="I51" s="404"/>
      <c r="J51" s="404"/>
      <c r="K51" s="404"/>
      <c r="Q51" s="399">
        <v>0.95099999999999996</v>
      </c>
      <c r="R51" s="404"/>
      <c r="S51" s="404"/>
      <c r="T51" s="404"/>
      <c r="U51" s="404"/>
      <c r="V51" s="404"/>
      <c r="W51" s="404"/>
      <c r="X51" s="404"/>
      <c r="Y51" s="404"/>
      <c r="AE51" s="399">
        <v>0.95099999999999996</v>
      </c>
      <c r="AF51" s="404"/>
      <c r="AG51" s="404"/>
      <c r="AH51" s="404"/>
      <c r="AI51" s="404"/>
      <c r="AJ51" s="404"/>
      <c r="AK51" s="404"/>
      <c r="AL51" s="404"/>
      <c r="AM51" s="404"/>
    </row>
    <row r="52" spans="3:39" x14ac:dyDescent="0.35">
      <c r="C52" s="399">
        <v>0.95</v>
      </c>
      <c r="D52" s="404"/>
      <c r="E52" s="404"/>
      <c r="F52" s="404"/>
      <c r="G52" s="404"/>
      <c r="H52" s="404"/>
      <c r="I52" s="404"/>
      <c r="J52" s="404"/>
      <c r="K52" s="404"/>
      <c r="Q52" s="399">
        <v>0.95</v>
      </c>
      <c r="R52" s="404"/>
      <c r="S52" s="404"/>
      <c r="T52" s="404"/>
      <c r="U52" s="404"/>
      <c r="V52" s="404"/>
      <c r="W52" s="404"/>
      <c r="X52" s="404"/>
      <c r="Y52" s="404"/>
      <c r="AE52" s="399">
        <v>0.95</v>
      </c>
      <c r="AF52" s="404"/>
      <c r="AG52" s="404"/>
      <c r="AH52" s="404"/>
      <c r="AI52" s="404"/>
      <c r="AJ52" s="404"/>
      <c r="AK52" s="404"/>
      <c r="AL52" s="404"/>
      <c r="AM52" s="404"/>
    </row>
    <row r="53" spans="3:39" x14ac:dyDescent="0.35">
      <c r="C53" s="399">
        <v>0.94899999999999995</v>
      </c>
      <c r="D53" s="404"/>
      <c r="E53" s="404"/>
      <c r="F53" s="404"/>
      <c r="G53" s="404"/>
      <c r="H53" s="404"/>
      <c r="I53" s="404"/>
      <c r="J53" s="404"/>
      <c r="K53" s="404"/>
      <c r="Q53" s="399">
        <v>0.94899999999999995</v>
      </c>
      <c r="R53" s="404"/>
      <c r="S53" s="404"/>
      <c r="T53" s="404"/>
      <c r="U53" s="404"/>
      <c r="V53" s="404"/>
      <c r="W53" s="404"/>
      <c r="X53" s="404"/>
      <c r="Y53" s="404"/>
      <c r="AE53" s="399">
        <v>0.94899999999999995</v>
      </c>
      <c r="AF53" s="404"/>
      <c r="AG53" s="404"/>
      <c r="AH53" s="404"/>
      <c r="AI53" s="404"/>
      <c r="AJ53" s="404"/>
      <c r="AK53" s="404"/>
      <c r="AL53" s="404"/>
      <c r="AM53" s="404"/>
    </row>
    <row r="54" spans="3:39" x14ac:dyDescent="0.35">
      <c r="C54" s="399">
        <v>0.94799999999999995</v>
      </c>
      <c r="D54" s="404"/>
      <c r="E54" s="404"/>
      <c r="F54" s="404"/>
      <c r="G54" s="404"/>
      <c r="H54" s="404"/>
      <c r="I54" s="404"/>
      <c r="J54" s="404"/>
      <c r="K54" s="404"/>
      <c r="Q54" s="399">
        <v>0.94799999999999995</v>
      </c>
      <c r="R54" s="404"/>
      <c r="S54" s="404"/>
      <c r="T54" s="404"/>
      <c r="U54" s="404"/>
      <c r="V54" s="404"/>
      <c r="W54" s="404"/>
      <c r="X54" s="404"/>
      <c r="Y54" s="404"/>
      <c r="AE54" s="399">
        <v>0.94799999999999995</v>
      </c>
      <c r="AF54" s="404"/>
      <c r="AG54" s="404"/>
      <c r="AH54" s="404"/>
      <c r="AI54" s="404"/>
      <c r="AJ54" s="404"/>
      <c r="AK54" s="404"/>
      <c r="AL54" s="404"/>
      <c r="AM54" s="404"/>
    </row>
    <row r="55" spans="3:39" x14ac:dyDescent="0.35">
      <c r="C55" s="399">
        <v>0.94699999999999995</v>
      </c>
      <c r="D55" s="404"/>
      <c r="E55" s="404"/>
      <c r="F55" s="404"/>
      <c r="G55" s="404"/>
      <c r="H55" s="404"/>
      <c r="I55" s="404"/>
      <c r="J55" s="404"/>
      <c r="K55" s="404"/>
      <c r="Q55" s="399">
        <v>0.94699999999999995</v>
      </c>
      <c r="R55" s="404"/>
      <c r="S55" s="404"/>
      <c r="T55" s="404"/>
      <c r="U55" s="404"/>
      <c r="V55" s="404"/>
      <c r="W55" s="404"/>
      <c r="X55" s="404"/>
      <c r="Y55" s="404"/>
      <c r="AE55" s="399">
        <v>0.94699999999999995</v>
      </c>
      <c r="AF55" s="404"/>
      <c r="AG55" s="404"/>
      <c r="AH55" s="404"/>
      <c r="AI55" s="404"/>
      <c r="AJ55" s="404"/>
      <c r="AK55" s="404"/>
      <c r="AL55" s="404"/>
      <c r="AM55" s="404"/>
    </row>
    <row r="56" spans="3:39" x14ac:dyDescent="0.35">
      <c r="C56" s="399">
        <v>0.94599999999999995</v>
      </c>
      <c r="D56" s="404"/>
      <c r="E56" s="404"/>
      <c r="F56" s="404"/>
      <c r="G56" s="404"/>
      <c r="H56" s="404"/>
      <c r="I56" s="404"/>
      <c r="J56" s="404"/>
      <c r="K56" s="404"/>
      <c r="Q56" s="399">
        <v>0.94599999999999995</v>
      </c>
      <c r="R56" s="404"/>
      <c r="S56" s="404"/>
      <c r="T56" s="404"/>
      <c r="U56" s="404"/>
      <c r="V56" s="404"/>
      <c r="W56" s="404"/>
      <c r="X56" s="404"/>
      <c r="Y56" s="404"/>
      <c r="AE56" s="399">
        <v>0.94599999999999995</v>
      </c>
      <c r="AF56" s="404"/>
      <c r="AG56" s="404"/>
      <c r="AH56" s="404"/>
      <c r="AI56" s="404"/>
      <c r="AJ56" s="404"/>
      <c r="AK56" s="404"/>
      <c r="AL56" s="404"/>
      <c r="AM56" s="404"/>
    </row>
    <row r="57" spans="3:39" x14ac:dyDescent="0.35">
      <c r="C57" s="399">
        <v>0.94499999999999995</v>
      </c>
      <c r="D57" s="404"/>
      <c r="E57" s="404"/>
      <c r="F57" s="404"/>
      <c r="G57" s="404"/>
      <c r="H57" s="404"/>
      <c r="I57" s="404"/>
      <c r="J57" s="404"/>
      <c r="K57" s="404"/>
      <c r="Q57" s="399">
        <v>0.94499999999999995</v>
      </c>
      <c r="R57" s="404"/>
      <c r="S57" s="404"/>
      <c r="T57" s="404"/>
      <c r="U57" s="404"/>
      <c r="V57" s="404"/>
      <c r="W57" s="404"/>
      <c r="X57" s="404"/>
      <c r="Y57" s="404"/>
      <c r="AE57" s="399">
        <v>0.94499999999999995</v>
      </c>
      <c r="AF57" s="404"/>
      <c r="AG57" s="404"/>
      <c r="AH57" s="404"/>
      <c r="AI57" s="404"/>
      <c r="AJ57" s="404"/>
      <c r="AK57" s="404"/>
      <c r="AL57" s="404"/>
      <c r="AM57" s="404"/>
    </row>
    <row r="58" spans="3:39" x14ac:dyDescent="0.35">
      <c r="C58" s="399">
        <v>0.94399999999999995</v>
      </c>
      <c r="D58" s="404"/>
      <c r="E58" s="404"/>
      <c r="F58" s="404"/>
      <c r="G58" s="404"/>
      <c r="H58" s="404"/>
      <c r="I58" s="404"/>
      <c r="J58" s="404"/>
      <c r="K58" s="404"/>
      <c r="Q58" s="399">
        <v>0.94399999999999995</v>
      </c>
      <c r="R58" s="404"/>
      <c r="S58" s="404"/>
      <c r="T58" s="404"/>
      <c r="U58" s="404"/>
      <c r="V58" s="404"/>
      <c r="W58" s="404"/>
      <c r="X58" s="404"/>
      <c r="Y58" s="404"/>
      <c r="AE58" s="399">
        <v>0.94399999999999995</v>
      </c>
      <c r="AF58" s="404"/>
      <c r="AG58" s="404"/>
      <c r="AH58" s="404"/>
      <c r="AI58" s="404"/>
      <c r="AJ58" s="404"/>
      <c r="AK58" s="404"/>
      <c r="AL58" s="404"/>
      <c r="AM58" s="404"/>
    </row>
    <row r="59" spans="3:39" x14ac:dyDescent="0.35">
      <c r="C59" s="399">
        <v>0.94299999999999995</v>
      </c>
      <c r="D59" s="404"/>
      <c r="E59" s="404"/>
      <c r="F59" s="404"/>
      <c r="G59" s="404"/>
      <c r="H59" s="404"/>
      <c r="I59" s="404"/>
      <c r="J59" s="404"/>
      <c r="K59" s="404"/>
      <c r="Q59" s="399">
        <v>0.94299999999999995</v>
      </c>
      <c r="R59" s="404"/>
      <c r="S59" s="404"/>
      <c r="T59" s="404"/>
      <c r="U59" s="404"/>
      <c r="V59" s="404"/>
      <c r="W59" s="404"/>
      <c r="X59" s="404"/>
      <c r="Y59" s="404"/>
      <c r="AE59" s="399">
        <v>0.94299999999999995</v>
      </c>
      <c r="AF59" s="404"/>
      <c r="AG59" s="404"/>
      <c r="AH59" s="404"/>
      <c r="AI59" s="404"/>
      <c r="AJ59" s="404"/>
      <c r="AK59" s="404"/>
      <c r="AL59" s="404"/>
      <c r="AM59" s="404"/>
    </row>
    <row r="60" spans="3:39" x14ac:dyDescent="0.35">
      <c r="C60" s="399">
        <v>0.94199999999999995</v>
      </c>
      <c r="D60" s="404"/>
      <c r="E60" s="404"/>
      <c r="F60" s="404"/>
      <c r="G60" s="404"/>
      <c r="H60" s="404"/>
      <c r="I60" s="404"/>
      <c r="J60" s="404"/>
      <c r="K60" s="404"/>
      <c r="Q60" s="399">
        <v>0.94199999999999995</v>
      </c>
      <c r="R60" s="404"/>
      <c r="S60" s="404"/>
      <c r="T60" s="404"/>
      <c r="U60" s="404"/>
      <c r="V60" s="404"/>
      <c r="W60" s="404"/>
      <c r="X60" s="404"/>
      <c r="Y60" s="404"/>
      <c r="AE60" s="399">
        <v>0.94199999999999995</v>
      </c>
      <c r="AF60" s="404"/>
      <c r="AG60" s="404"/>
      <c r="AH60" s="404"/>
      <c r="AI60" s="404"/>
      <c r="AJ60" s="404"/>
      <c r="AK60" s="404"/>
      <c r="AL60" s="404"/>
      <c r="AM60" s="404"/>
    </row>
    <row r="61" spans="3:39" x14ac:dyDescent="0.35">
      <c r="C61" s="399">
        <v>0.94099999999999995</v>
      </c>
      <c r="D61" s="404"/>
      <c r="E61" s="404"/>
      <c r="F61" s="404"/>
      <c r="G61" s="404"/>
      <c r="H61" s="404"/>
      <c r="I61" s="404"/>
      <c r="J61" s="404"/>
      <c r="K61" s="404"/>
      <c r="Q61" s="399">
        <v>0.94099999999999995</v>
      </c>
      <c r="R61" s="404"/>
      <c r="S61" s="404"/>
      <c r="T61" s="404"/>
      <c r="U61" s="404"/>
      <c r="V61" s="404"/>
      <c r="W61" s="404"/>
      <c r="X61" s="404"/>
      <c r="Y61" s="404"/>
      <c r="AE61" s="399">
        <v>0.94099999999999995</v>
      </c>
      <c r="AF61" s="404"/>
      <c r="AG61" s="404"/>
      <c r="AH61" s="404"/>
      <c r="AI61" s="404"/>
      <c r="AJ61" s="404"/>
      <c r="AK61" s="404"/>
      <c r="AL61" s="404"/>
      <c r="AM61" s="404"/>
    </row>
    <row r="62" spans="3:39" x14ac:dyDescent="0.35">
      <c r="C62" s="399">
        <v>0.94</v>
      </c>
      <c r="D62" s="404"/>
      <c r="E62" s="404"/>
      <c r="F62" s="404"/>
      <c r="G62" s="404"/>
      <c r="H62" s="404"/>
      <c r="I62" s="404"/>
      <c r="J62" s="404"/>
      <c r="K62" s="404"/>
      <c r="Q62" s="399">
        <v>0.94</v>
      </c>
      <c r="R62" s="404"/>
      <c r="S62" s="404"/>
      <c r="T62" s="404"/>
      <c r="U62" s="404"/>
      <c r="V62" s="404"/>
      <c r="W62" s="404"/>
      <c r="X62" s="404"/>
      <c r="Y62" s="404"/>
      <c r="AE62" s="399">
        <v>0.94</v>
      </c>
      <c r="AF62" s="404"/>
      <c r="AG62" s="404"/>
      <c r="AH62" s="404"/>
      <c r="AI62" s="404"/>
      <c r="AJ62" s="404"/>
      <c r="AK62" s="404"/>
      <c r="AL62" s="404"/>
      <c r="AM62" s="404"/>
    </row>
    <row r="63" spans="3:39" x14ac:dyDescent="0.35">
      <c r="C63" s="399">
        <v>0.93899999999999995</v>
      </c>
      <c r="D63" s="404"/>
      <c r="E63" s="404"/>
      <c r="F63" s="404"/>
      <c r="G63" s="404"/>
      <c r="H63" s="404"/>
      <c r="I63" s="404"/>
      <c r="J63" s="404"/>
      <c r="K63" s="404"/>
      <c r="Q63" s="399">
        <v>0.93899999999999995</v>
      </c>
      <c r="R63" s="404"/>
      <c r="S63" s="404"/>
      <c r="T63" s="404"/>
      <c r="U63" s="404"/>
      <c r="V63" s="404"/>
      <c r="W63" s="404"/>
      <c r="X63" s="404"/>
      <c r="Y63" s="404"/>
      <c r="AE63" s="399">
        <v>0.93899999999999995</v>
      </c>
      <c r="AF63" s="404"/>
      <c r="AG63" s="404"/>
      <c r="AH63" s="404"/>
      <c r="AI63" s="404"/>
      <c r="AJ63" s="404"/>
      <c r="AK63" s="404"/>
      <c r="AL63" s="404"/>
      <c r="AM63" s="404"/>
    </row>
    <row r="64" spans="3:39" x14ac:dyDescent="0.35">
      <c r="C64" s="399">
        <v>0.93799999999999994</v>
      </c>
      <c r="D64" s="404"/>
      <c r="E64" s="404"/>
      <c r="F64" s="404"/>
      <c r="G64" s="404"/>
      <c r="H64" s="404"/>
      <c r="I64" s="404"/>
      <c r="J64" s="404"/>
      <c r="K64" s="404"/>
      <c r="Q64" s="399">
        <v>0.93799999999999994</v>
      </c>
      <c r="R64" s="404"/>
      <c r="S64" s="404"/>
      <c r="T64" s="404"/>
      <c r="U64" s="404"/>
      <c r="V64" s="404"/>
      <c r="W64" s="404"/>
      <c r="X64" s="404"/>
      <c r="Y64" s="404"/>
      <c r="AE64" s="399">
        <v>0.93799999999999994</v>
      </c>
      <c r="AF64" s="404"/>
      <c r="AG64" s="404"/>
      <c r="AH64" s="404"/>
      <c r="AI64" s="404"/>
      <c r="AJ64" s="404"/>
      <c r="AK64" s="404"/>
      <c r="AL64" s="404"/>
      <c r="AM64" s="404"/>
    </row>
    <row r="65" spans="3:39" x14ac:dyDescent="0.35">
      <c r="C65" s="399">
        <v>0.93700000000000006</v>
      </c>
      <c r="D65" s="404"/>
      <c r="E65" s="404"/>
      <c r="F65" s="404"/>
      <c r="G65" s="404"/>
      <c r="H65" s="404"/>
      <c r="I65" s="404"/>
      <c r="J65" s="404"/>
      <c r="K65" s="404"/>
      <c r="Q65" s="399">
        <v>0.93700000000000006</v>
      </c>
      <c r="R65" s="404"/>
      <c r="S65" s="404"/>
      <c r="T65" s="404"/>
      <c r="U65" s="404"/>
      <c r="V65" s="404"/>
      <c r="W65" s="404"/>
      <c r="X65" s="404"/>
      <c r="Y65" s="404"/>
      <c r="AE65" s="399">
        <v>0.93700000000000006</v>
      </c>
      <c r="AF65" s="404"/>
      <c r="AG65" s="404"/>
      <c r="AH65" s="404"/>
      <c r="AI65" s="404"/>
      <c r="AJ65" s="404"/>
      <c r="AK65" s="404"/>
      <c r="AL65" s="404"/>
      <c r="AM65" s="404"/>
    </row>
    <row r="66" spans="3:39" x14ac:dyDescent="0.35">
      <c r="C66" s="399">
        <v>0.93600000000000005</v>
      </c>
      <c r="D66" s="404"/>
      <c r="E66" s="404"/>
      <c r="F66" s="404"/>
      <c r="G66" s="404"/>
      <c r="H66" s="404"/>
      <c r="I66" s="404"/>
      <c r="J66" s="404"/>
      <c r="K66" s="404"/>
      <c r="Q66" s="399">
        <v>0.93600000000000005</v>
      </c>
      <c r="R66" s="404"/>
      <c r="S66" s="404"/>
      <c r="T66" s="404"/>
      <c r="U66" s="404"/>
      <c r="V66" s="404"/>
      <c r="W66" s="404"/>
      <c r="X66" s="404"/>
      <c r="Y66" s="404"/>
      <c r="AE66" s="399">
        <v>0.93600000000000005</v>
      </c>
      <c r="AF66" s="404"/>
      <c r="AG66" s="404"/>
      <c r="AH66" s="404"/>
      <c r="AI66" s="404"/>
      <c r="AJ66" s="404"/>
      <c r="AK66" s="404"/>
      <c r="AL66" s="404"/>
      <c r="AM66" s="404"/>
    </row>
    <row r="67" spans="3:39" x14ac:dyDescent="0.35">
      <c r="C67" s="399">
        <v>0.93500000000000005</v>
      </c>
      <c r="D67" s="404"/>
      <c r="E67" s="404"/>
      <c r="F67" s="404"/>
      <c r="G67" s="404"/>
      <c r="H67" s="404"/>
      <c r="I67" s="404"/>
      <c r="J67" s="404"/>
      <c r="K67" s="404"/>
      <c r="Q67" s="399">
        <v>0.93500000000000005</v>
      </c>
      <c r="R67" s="404"/>
      <c r="S67" s="404"/>
      <c r="T67" s="404"/>
      <c r="U67" s="404"/>
      <c r="V67" s="404"/>
      <c r="W67" s="404"/>
      <c r="X67" s="404"/>
      <c r="Y67" s="404"/>
      <c r="AE67" s="399">
        <v>0.93500000000000005</v>
      </c>
      <c r="AF67" s="404"/>
      <c r="AG67" s="404"/>
      <c r="AH67" s="404"/>
      <c r="AI67" s="404"/>
      <c r="AJ67" s="404"/>
      <c r="AK67" s="404"/>
      <c r="AL67" s="404"/>
      <c r="AM67" s="404"/>
    </row>
    <row r="68" spans="3:39" x14ac:dyDescent="0.35">
      <c r="C68" s="399">
        <v>0.93400000000000005</v>
      </c>
      <c r="D68" s="404"/>
      <c r="E68" s="404"/>
      <c r="F68" s="404"/>
      <c r="G68" s="404"/>
      <c r="H68" s="404"/>
      <c r="I68" s="404"/>
      <c r="J68" s="404"/>
      <c r="K68" s="404"/>
      <c r="Q68" s="399">
        <v>0.93400000000000005</v>
      </c>
      <c r="R68" s="404"/>
      <c r="S68" s="404"/>
      <c r="T68" s="404"/>
      <c r="U68" s="404"/>
      <c r="V68" s="404"/>
      <c r="W68" s="404"/>
      <c r="X68" s="404"/>
      <c r="Y68" s="404"/>
      <c r="AE68" s="399">
        <v>0.93400000000000005</v>
      </c>
      <c r="AF68" s="404"/>
      <c r="AG68" s="404"/>
      <c r="AH68" s="404"/>
      <c r="AI68" s="404"/>
      <c r="AJ68" s="404"/>
      <c r="AK68" s="404"/>
      <c r="AL68" s="404"/>
      <c r="AM68" s="404"/>
    </row>
    <row r="69" spans="3:39" x14ac:dyDescent="0.35">
      <c r="C69" s="399">
        <v>0.93300000000000005</v>
      </c>
      <c r="D69" s="404"/>
      <c r="E69" s="404"/>
      <c r="F69" s="404"/>
      <c r="G69" s="404"/>
      <c r="H69" s="404"/>
      <c r="I69" s="404"/>
      <c r="J69" s="404"/>
      <c r="K69" s="404"/>
      <c r="Q69" s="399">
        <v>0.93300000000000005</v>
      </c>
      <c r="R69" s="404"/>
      <c r="S69" s="404"/>
      <c r="T69" s="404"/>
      <c r="U69" s="404"/>
      <c r="V69" s="404"/>
      <c r="W69" s="404"/>
      <c r="X69" s="404"/>
      <c r="Y69" s="404"/>
      <c r="AE69" s="399">
        <v>0.93300000000000005</v>
      </c>
      <c r="AF69" s="404"/>
      <c r="AG69" s="404"/>
      <c r="AH69" s="404"/>
      <c r="AI69" s="404"/>
      <c r="AJ69" s="404"/>
      <c r="AK69" s="404"/>
      <c r="AL69" s="404"/>
      <c r="AM69" s="404"/>
    </row>
    <row r="70" spans="3:39" x14ac:dyDescent="0.35">
      <c r="C70" s="399">
        <v>0.93200000000000005</v>
      </c>
      <c r="D70" s="404"/>
      <c r="E70" s="404"/>
      <c r="F70" s="404"/>
      <c r="G70" s="404"/>
      <c r="H70" s="404"/>
      <c r="I70" s="404"/>
      <c r="J70" s="404"/>
      <c r="K70" s="404"/>
      <c r="Q70" s="399">
        <v>0.93200000000000005</v>
      </c>
      <c r="R70" s="404"/>
      <c r="S70" s="404"/>
      <c r="T70" s="404"/>
      <c r="U70" s="404"/>
      <c r="V70" s="404"/>
      <c r="W70" s="404"/>
      <c r="X70" s="404"/>
      <c r="Y70" s="404"/>
      <c r="AE70" s="399">
        <v>0.93200000000000005</v>
      </c>
      <c r="AF70" s="404"/>
      <c r="AG70" s="404"/>
      <c r="AH70" s="404"/>
      <c r="AI70" s="404"/>
      <c r="AJ70" s="404"/>
      <c r="AK70" s="404"/>
      <c r="AL70" s="404"/>
      <c r="AM70" s="404"/>
    </row>
    <row r="71" spans="3:39" x14ac:dyDescent="0.35">
      <c r="C71" s="399">
        <v>0.93100000000000005</v>
      </c>
      <c r="D71" s="404"/>
      <c r="E71" s="404"/>
      <c r="F71" s="404"/>
      <c r="G71" s="404"/>
      <c r="H71" s="404"/>
      <c r="I71" s="404"/>
      <c r="J71" s="404"/>
      <c r="K71" s="404"/>
      <c r="Q71" s="399">
        <v>0.93100000000000005</v>
      </c>
      <c r="R71" s="404"/>
      <c r="S71" s="404"/>
      <c r="T71" s="404"/>
      <c r="U71" s="404"/>
      <c r="V71" s="404"/>
      <c r="W71" s="404"/>
      <c r="X71" s="404"/>
      <c r="Y71" s="404"/>
      <c r="AE71" s="399">
        <v>0.93100000000000005</v>
      </c>
      <c r="AF71" s="404"/>
      <c r="AG71" s="404"/>
      <c r="AH71" s="404"/>
      <c r="AI71" s="404"/>
      <c r="AJ71" s="404"/>
      <c r="AK71" s="404"/>
      <c r="AL71" s="404"/>
      <c r="AM71" s="404"/>
    </row>
    <row r="72" spans="3:39" x14ac:dyDescent="0.35">
      <c r="C72" s="399">
        <v>0.93</v>
      </c>
      <c r="D72" s="404"/>
      <c r="E72" s="404"/>
      <c r="F72" s="404"/>
      <c r="G72" s="404"/>
      <c r="H72" s="404"/>
      <c r="I72" s="404"/>
      <c r="J72" s="404"/>
      <c r="K72" s="404"/>
      <c r="Q72" s="399">
        <v>0.93</v>
      </c>
      <c r="R72" s="404"/>
      <c r="S72" s="404"/>
      <c r="T72" s="404"/>
      <c r="U72" s="404"/>
      <c r="V72" s="404"/>
      <c r="W72" s="404"/>
      <c r="X72" s="404"/>
      <c r="Y72" s="404"/>
      <c r="AE72" s="399">
        <v>0.93</v>
      </c>
      <c r="AF72" s="404"/>
      <c r="AG72" s="404"/>
      <c r="AH72" s="404"/>
      <c r="AI72" s="404"/>
      <c r="AJ72" s="404"/>
      <c r="AK72" s="404"/>
      <c r="AL72" s="404"/>
      <c r="AM72" s="404"/>
    </row>
    <row r="73" spans="3:39" x14ac:dyDescent="0.35">
      <c r="C73" s="399">
        <v>0.92900000000000005</v>
      </c>
      <c r="D73" s="404"/>
      <c r="E73" s="404"/>
      <c r="F73" s="404"/>
      <c r="G73" s="404"/>
      <c r="H73" s="404"/>
      <c r="I73" s="404"/>
      <c r="J73" s="404"/>
      <c r="K73" s="404"/>
      <c r="Q73" s="399">
        <v>0.92900000000000005</v>
      </c>
      <c r="R73" s="404"/>
      <c r="S73" s="404"/>
      <c r="T73" s="404"/>
      <c r="U73" s="404"/>
      <c r="V73" s="404"/>
      <c r="W73" s="404"/>
      <c r="X73" s="404"/>
      <c r="Y73" s="404"/>
      <c r="AE73" s="399">
        <v>0.92900000000000005</v>
      </c>
      <c r="AF73" s="404"/>
      <c r="AG73" s="404"/>
      <c r="AH73" s="404"/>
      <c r="AI73" s="404"/>
      <c r="AJ73" s="404"/>
      <c r="AK73" s="404"/>
      <c r="AL73" s="404"/>
      <c r="AM73" s="404"/>
    </row>
    <row r="74" spans="3:39" x14ac:dyDescent="0.35">
      <c r="C74" s="399">
        <v>0.92800000000000005</v>
      </c>
      <c r="D74" s="404"/>
      <c r="E74" s="404"/>
      <c r="F74" s="404"/>
      <c r="G74" s="404"/>
      <c r="H74" s="404"/>
      <c r="I74" s="404"/>
      <c r="J74" s="404"/>
      <c r="K74" s="404"/>
      <c r="Q74" s="399">
        <v>0.92800000000000005</v>
      </c>
      <c r="R74" s="404"/>
      <c r="S74" s="404"/>
      <c r="T74" s="404"/>
      <c r="U74" s="404"/>
      <c r="V74" s="404"/>
      <c r="W74" s="404"/>
      <c r="X74" s="404"/>
      <c r="Y74" s="404"/>
      <c r="AE74" s="399">
        <v>0.92800000000000005</v>
      </c>
      <c r="AF74" s="404"/>
      <c r="AG74" s="404"/>
      <c r="AH74" s="404"/>
      <c r="AI74" s="404"/>
      <c r="AJ74" s="404"/>
      <c r="AK74" s="404"/>
      <c r="AL74" s="404"/>
      <c r="AM74" s="404"/>
    </row>
    <row r="75" spans="3:39" x14ac:dyDescent="0.35">
      <c r="C75" s="399">
        <v>0.92700000000000005</v>
      </c>
      <c r="D75" s="404"/>
      <c r="E75" s="404"/>
      <c r="F75" s="404"/>
      <c r="G75" s="404"/>
      <c r="H75" s="404"/>
      <c r="I75" s="404"/>
      <c r="J75" s="404"/>
      <c r="K75" s="404"/>
      <c r="Q75" s="399">
        <v>0.92700000000000005</v>
      </c>
      <c r="R75" s="404"/>
      <c r="S75" s="404"/>
      <c r="T75" s="404"/>
      <c r="U75" s="404"/>
      <c r="V75" s="404"/>
      <c r="W75" s="404"/>
      <c r="X75" s="404"/>
      <c r="Y75" s="404"/>
      <c r="AE75" s="399">
        <v>0.92700000000000005</v>
      </c>
      <c r="AF75" s="404"/>
      <c r="AG75" s="404"/>
      <c r="AH75" s="404"/>
      <c r="AI75" s="404"/>
      <c r="AJ75" s="404"/>
      <c r="AK75" s="404"/>
      <c r="AL75" s="404"/>
      <c r="AM75" s="404"/>
    </row>
    <row r="76" spans="3:39" x14ac:dyDescent="0.35">
      <c r="C76" s="399">
        <v>0.92600000000000005</v>
      </c>
      <c r="D76" s="404"/>
      <c r="E76" s="404"/>
      <c r="F76" s="404"/>
      <c r="G76" s="404"/>
      <c r="H76" s="404"/>
      <c r="I76" s="404"/>
      <c r="J76" s="404"/>
      <c r="K76" s="404"/>
      <c r="Q76" s="399">
        <v>0.92600000000000005</v>
      </c>
      <c r="R76" s="404"/>
      <c r="S76" s="404"/>
      <c r="T76" s="404"/>
      <c r="U76" s="404"/>
      <c r="V76" s="404"/>
      <c r="W76" s="404"/>
      <c r="X76" s="404"/>
      <c r="Y76" s="404"/>
      <c r="AE76" s="399">
        <v>0.92600000000000005</v>
      </c>
      <c r="AF76" s="404"/>
      <c r="AG76" s="404"/>
      <c r="AH76" s="404"/>
      <c r="AI76" s="404"/>
      <c r="AJ76" s="404"/>
      <c r="AK76" s="404"/>
      <c r="AL76" s="404"/>
      <c r="AM76" s="404"/>
    </row>
    <row r="77" spans="3:39" x14ac:dyDescent="0.35">
      <c r="C77" s="399">
        <v>0.92500000000000004</v>
      </c>
      <c r="D77" s="404"/>
      <c r="E77" s="404"/>
      <c r="F77" s="404"/>
      <c r="G77" s="404"/>
      <c r="H77" s="404"/>
      <c r="I77" s="404"/>
      <c r="J77" s="404"/>
      <c r="K77" s="404"/>
      <c r="Q77" s="399">
        <v>0.92500000000000004</v>
      </c>
      <c r="R77" s="404"/>
      <c r="S77" s="404"/>
      <c r="T77" s="404"/>
      <c r="U77" s="404"/>
      <c r="V77" s="404"/>
      <c r="W77" s="404"/>
      <c r="X77" s="404"/>
      <c r="Y77" s="404"/>
      <c r="AE77" s="399">
        <v>0.92500000000000004</v>
      </c>
      <c r="AF77" s="404"/>
      <c r="AG77" s="404"/>
      <c r="AH77" s="404"/>
      <c r="AI77" s="404"/>
      <c r="AJ77" s="404"/>
      <c r="AK77" s="404"/>
      <c r="AL77" s="404"/>
      <c r="AM77" s="404"/>
    </row>
    <row r="78" spans="3:39" x14ac:dyDescent="0.35">
      <c r="C78" s="399">
        <v>0.92400000000000004</v>
      </c>
      <c r="D78" s="404"/>
      <c r="E78" s="404"/>
      <c r="F78" s="404"/>
      <c r="G78" s="404"/>
      <c r="H78" s="404"/>
      <c r="I78" s="404"/>
      <c r="J78" s="404"/>
      <c r="K78" s="404"/>
      <c r="Q78" s="399">
        <v>0.92400000000000004</v>
      </c>
      <c r="R78" s="404"/>
      <c r="S78" s="404"/>
      <c r="T78" s="404"/>
      <c r="U78" s="404"/>
      <c r="V78" s="404"/>
      <c r="W78" s="404"/>
      <c r="X78" s="404"/>
      <c r="Y78" s="404"/>
      <c r="AE78" s="399">
        <v>0.92400000000000004</v>
      </c>
      <c r="AF78" s="404"/>
      <c r="AG78" s="404"/>
      <c r="AH78" s="404"/>
      <c r="AI78" s="404"/>
      <c r="AJ78" s="404"/>
      <c r="AK78" s="404"/>
      <c r="AL78" s="404"/>
      <c r="AM78" s="404"/>
    </row>
    <row r="79" spans="3:39" x14ac:dyDescent="0.35">
      <c r="C79" s="399">
        <v>0.92300000000000004</v>
      </c>
      <c r="D79" s="404"/>
      <c r="E79" s="404"/>
      <c r="F79" s="404"/>
      <c r="G79" s="404"/>
      <c r="H79" s="404"/>
      <c r="I79" s="404"/>
      <c r="J79" s="404"/>
      <c r="K79" s="404"/>
      <c r="Q79" s="399">
        <v>0.92300000000000004</v>
      </c>
      <c r="R79" s="404"/>
      <c r="S79" s="404"/>
      <c r="T79" s="404"/>
      <c r="U79" s="404"/>
      <c r="V79" s="404"/>
      <c r="W79" s="404"/>
      <c r="X79" s="404"/>
      <c r="Y79" s="404"/>
      <c r="AE79" s="399">
        <v>0.92300000000000004</v>
      </c>
      <c r="AF79" s="404"/>
      <c r="AG79" s="404"/>
      <c r="AH79" s="404"/>
      <c r="AI79" s="404"/>
      <c r="AJ79" s="404"/>
      <c r="AK79" s="404"/>
      <c r="AL79" s="404"/>
      <c r="AM79" s="404"/>
    </row>
    <row r="80" spans="3:39" x14ac:dyDescent="0.35">
      <c r="C80" s="399">
        <v>0.92200000000000004</v>
      </c>
      <c r="D80" s="404"/>
      <c r="E80" s="404"/>
      <c r="F80" s="404"/>
      <c r="G80" s="404"/>
      <c r="H80" s="404"/>
      <c r="I80" s="404"/>
      <c r="J80" s="404"/>
      <c r="K80" s="404"/>
      <c r="Q80" s="399">
        <v>0.92200000000000004</v>
      </c>
      <c r="R80" s="404"/>
      <c r="S80" s="404"/>
      <c r="T80" s="404"/>
      <c r="U80" s="404"/>
      <c r="V80" s="404"/>
      <c r="W80" s="404"/>
      <c r="X80" s="404"/>
      <c r="Y80" s="404"/>
      <c r="AE80" s="399">
        <v>0.92200000000000004</v>
      </c>
      <c r="AF80" s="404"/>
      <c r="AG80" s="404"/>
      <c r="AH80" s="404"/>
      <c r="AI80" s="404"/>
      <c r="AJ80" s="404"/>
      <c r="AK80" s="404"/>
      <c r="AL80" s="404"/>
      <c r="AM80" s="404"/>
    </row>
    <row r="81" spans="3:39" x14ac:dyDescent="0.35">
      <c r="C81" s="399">
        <v>0.92100000000000004</v>
      </c>
      <c r="D81" s="404"/>
      <c r="E81" s="404"/>
      <c r="F81" s="404"/>
      <c r="G81" s="404"/>
      <c r="H81" s="404"/>
      <c r="I81" s="404"/>
      <c r="J81" s="404"/>
      <c r="K81" s="404"/>
      <c r="Q81" s="399">
        <v>0.92100000000000004</v>
      </c>
      <c r="R81" s="404"/>
      <c r="S81" s="404"/>
      <c r="T81" s="404"/>
      <c r="U81" s="404"/>
      <c r="V81" s="404"/>
      <c r="W81" s="404"/>
      <c r="X81" s="404"/>
      <c r="Y81" s="404"/>
      <c r="AE81" s="399">
        <v>0.92100000000000004</v>
      </c>
      <c r="AF81" s="404"/>
      <c r="AG81" s="404"/>
      <c r="AH81" s="404"/>
      <c r="AI81" s="404"/>
      <c r="AJ81" s="404"/>
      <c r="AK81" s="404"/>
      <c r="AL81" s="404"/>
      <c r="AM81" s="404"/>
    </row>
    <row r="82" spans="3:39" x14ac:dyDescent="0.35">
      <c r="C82" s="399">
        <v>0.92</v>
      </c>
      <c r="D82" s="404"/>
      <c r="E82" s="404"/>
      <c r="F82" s="404"/>
      <c r="G82" s="404"/>
      <c r="H82" s="404"/>
      <c r="I82" s="404"/>
      <c r="J82" s="404"/>
      <c r="K82" s="404"/>
      <c r="Q82" s="399">
        <v>0.92</v>
      </c>
      <c r="R82" s="404"/>
      <c r="S82" s="404"/>
      <c r="T82" s="404"/>
      <c r="U82" s="404"/>
      <c r="V82" s="404"/>
      <c r="W82" s="404"/>
      <c r="X82" s="404"/>
      <c r="Y82" s="404"/>
      <c r="AE82" s="399">
        <v>0.92</v>
      </c>
      <c r="AF82" s="404"/>
      <c r="AG82" s="404"/>
      <c r="AH82" s="404"/>
      <c r="AI82" s="404"/>
      <c r="AJ82" s="404"/>
      <c r="AK82" s="404"/>
      <c r="AL82" s="404"/>
      <c r="AM82" s="404"/>
    </row>
    <row r="83" spans="3:39" x14ac:dyDescent="0.35">
      <c r="C83" s="399">
        <v>0.91900000000000004</v>
      </c>
      <c r="D83" s="404"/>
      <c r="E83" s="404"/>
      <c r="F83" s="404"/>
      <c r="G83" s="404"/>
      <c r="H83" s="404"/>
      <c r="I83" s="404"/>
      <c r="J83" s="404"/>
      <c r="K83" s="404"/>
      <c r="Q83" s="399">
        <v>0.91900000000000004</v>
      </c>
      <c r="R83" s="404"/>
      <c r="S83" s="404"/>
      <c r="T83" s="404"/>
      <c r="U83" s="404"/>
      <c r="V83" s="404"/>
      <c r="W83" s="404"/>
      <c r="X83" s="404"/>
      <c r="Y83" s="404"/>
      <c r="AE83" s="399">
        <v>0.91900000000000004</v>
      </c>
      <c r="AF83" s="404"/>
      <c r="AG83" s="404"/>
      <c r="AH83" s="404"/>
      <c r="AI83" s="404"/>
      <c r="AJ83" s="404"/>
      <c r="AK83" s="404"/>
      <c r="AL83" s="404"/>
      <c r="AM83" s="404"/>
    </row>
    <row r="84" spans="3:39" x14ac:dyDescent="0.35">
      <c r="C84" s="399">
        <v>0.91800000000000004</v>
      </c>
      <c r="D84" s="404"/>
      <c r="E84" s="404"/>
      <c r="F84" s="404"/>
      <c r="G84" s="404"/>
      <c r="H84" s="404"/>
      <c r="I84" s="404"/>
      <c r="J84" s="404"/>
      <c r="K84" s="404"/>
      <c r="Q84" s="399">
        <v>0.91800000000000004</v>
      </c>
      <c r="R84" s="404"/>
      <c r="S84" s="404"/>
      <c r="T84" s="404"/>
      <c r="U84" s="404"/>
      <c r="V84" s="404"/>
      <c r="W84" s="404"/>
      <c r="X84" s="404"/>
      <c r="Y84" s="404"/>
      <c r="AE84" s="399">
        <v>0.91800000000000004</v>
      </c>
      <c r="AF84" s="404"/>
      <c r="AG84" s="404"/>
      <c r="AH84" s="404"/>
      <c r="AI84" s="404"/>
      <c r="AJ84" s="404"/>
      <c r="AK84" s="404"/>
      <c r="AL84" s="404"/>
      <c r="AM84" s="404"/>
    </row>
    <row r="85" spans="3:39" x14ac:dyDescent="0.35">
      <c r="C85" s="399">
        <v>0.91700000000000004</v>
      </c>
      <c r="D85" s="404"/>
      <c r="E85" s="404"/>
      <c r="F85" s="404"/>
      <c r="G85" s="404"/>
      <c r="H85" s="404"/>
      <c r="I85" s="404"/>
      <c r="J85" s="404"/>
      <c r="K85" s="404"/>
      <c r="Q85" s="399">
        <v>0.91700000000000004</v>
      </c>
      <c r="R85" s="404"/>
      <c r="S85" s="404"/>
      <c r="T85" s="404"/>
      <c r="U85" s="404"/>
      <c r="V85" s="404"/>
      <c r="W85" s="404"/>
      <c r="X85" s="404"/>
      <c r="Y85" s="404"/>
      <c r="AE85" s="399">
        <v>0.91700000000000004</v>
      </c>
      <c r="AF85" s="404"/>
      <c r="AG85" s="404"/>
      <c r="AH85" s="404"/>
      <c r="AI85" s="404"/>
      <c r="AJ85" s="404"/>
      <c r="AK85" s="404"/>
      <c r="AL85" s="404"/>
      <c r="AM85" s="404"/>
    </row>
    <row r="86" spans="3:39" x14ac:dyDescent="0.35">
      <c r="C86" s="399">
        <v>0.91600000000000004</v>
      </c>
      <c r="D86" s="404"/>
      <c r="E86" s="404"/>
      <c r="F86" s="404"/>
      <c r="G86" s="404"/>
      <c r="H86" s="404"/>
      <c r="I86" s="404"/>
      <c r="J86" s="404"/>
      <c r="K86" s="404"/>
      <c r="Q86" s="399">
        <v>0.91600000000000004</v>
      </c>
      <c r="R86" s="404"/>
      <c r="S86" s="404"/>
      <c r="T86" s="404"/>
      <c r="U86" s="404"/>
      <c r="V86" s="404"/>
      <c r="W86" s="404"/>
      <c r="X86" s="404"/>
      <c r="Y86" s="404"/>
      <c r="AE86" s="399">
        <v>0.91600000000000004</v>
      </c>
      <c r="AF86" s="404"/>
      <c r="AG86" s="404"/>
      <c r="AH86" s="404"/>
      <c r="AI86" s="404"/>
      <c r="AJ86" s="404"/>
      <c r="AK86" s="404"/>
      <c r="AL86" s="404"/>
      <c r="AM86" s="404"/>
    </row>
    <row r="87" spans="3:39" x14ac:dyDescent="0.35">
      <c r="C87" s="399">
        <v>0.91500000000000004</v>
      </c>
      <c r="D87" s="404"/>
      <c r="E87" s="404"/>
      <c r="F87" s="404"/>
      <c r="G87" s="404"/>
      <c r="H87" s="404"/>
      <c r="I87" s="404"/>
      <c r="J87" s="404"/>
      <c r="K87" s="404"/>
      <c r="Q87" s="399">
        <v>0.91500000000000004</v>
      </c>
      <c r="R87" s="404"/>
      <c r="S87" s="404"/>
      <c r="T87" s="404"/>
      <c r="U87" s="404"/>
      <c r="V87" s="404"/>
      <c r="W87" s="404"/>
      <c r="X87" s="404"/>
      <c r="Y87" s="404"/>
      <c r="AE87" s="399">
        <v>0.91500000000000004</v>
      </c>
      <c r="AF87" s="404"/>
      <c r="AG87" s="404"/>
      <c r="AH87" s="404"/>
      <c r="AI87" s="404"/>
      <c r="AJ87" s="404"/>
      <c r="AK87" s="404"/>
      <c r="AL87" s="404"/>
      <c r="AM87" s="404"/>
    </row>
    <row r="88" spans="3:39" x14ac:dyDescent="0.35">
      <c r="C88" s="399">
        <v>0.91400000000000003</v>
      </c>
      <c r="D88" s="404"/>
      <c r="E88" s="404"/>
      <c r="F88" s="404"/>
      <c r="G88" s="404"/>
      <c r="H88" s="404"/>
      <c r="I88" s="404"/>
      <c r="J88" s="404"/>
      <c r="K88" s="404"/>
      <c r="Q88" s="399">
        <v>0.91400000000000003</v>
      </c>
      <c r="R88" s="404"/>
      <c r="S88" s="404"/>
      <c r="T88" s="404"/>
      <c r="U88" s="404"/>
      <c r="V88" s="404"/>
      <c r="W88" s="404"/>
      <c r="X88" s="404"/>
      <c r="Y88" s="404"/>
      <c r="AE88" s="399">
        <v>0.91400000000000003</v>
      </c>
      <c r="AF88" s="404"/>
      <c r="AG88" s="404"/>
      <c r="AH88" s="404"/>
      <c r="AI88" s="404"/>
      <c r="AJ88" s="404"/>
      <c r="AK88" s="404"/>
      <c r="AL88" s="404"/>
      <c r="AM88" s="404"/>
    </row>
    <row r="89" spans="3:39" x14ac:dyDescent="0.35">
      <c r="C89" s="399">
        <v>0.91300000000000003</v>
      </c>
      <c r="D89" s="404"/>
      <c r="E89" s="404"/>
      <c r="F89" s="404"/>
      <c r="G89" s="404"/>
      <c r="H89" s="404"/>
      <c r="I89" s="404"/>
      <c r="J89" s="404"/>
      <c r="K89" s="404"/>
      <c r="Q89" s="399">
        <v>0.91300000000000003</v>
      </c>
      <c r="R89" s="404"/>
      <c r="S89" s="404"/>
      <c r="T89" s="404"/>
      <c r="U89" s="404"/>
      <c r="V89" s="404"/>
      <c r="W89" s="404"/>
      <c r="X89" s="404"/>
      <c r="Y89" s="404"/>
      <c r="AE89" s="399">
        <v>0.91300000000000003</v>
      </c>
      <c r="AF89" s="404"/>
      <c r="AG89" s="404"/>
      <c r="AH89" s="404"/>
      <c r="AI89" s="404"/>
      <c r="AJ89" s="404"/>
      <c r="AK89" s="404"/>
      <c r="AL89" s="404"/>
      <c r="AM89" s="404"/>
    </row>
    <row r="90" spans="3:39" x14ac:dyDescent="0.35">
      <c r="C90" s="399">
        <v>0.91200000000000003</v>
      </c>
      <c r="D90" s="404"/>
      <c r="E90" s="404"/>
      <c r="F90" s="404"/>
      <c r="G90" s="404"/>
      <c r="H90" s="404"/>
      <c r="I90" s="404"/>
      <c r="J90" s="404"/>
      <c r="K90" s="404"/>
      <c r="Q90" s="399">
        <v>0.91200000000000003</v>
      </c>
      <c r="R90" s="404"/>
      <c r="S90" s="404"/>
      <c r="T90" s="404"/>
      <c r="U90" s="404"/>
      <c r="V90" s="404"/>
      <c r="W90" s="404"/>
      <c r="X90" s="404"/>
      <c r="Y90" s="404"/>
      <c r="AE90" s="399">
        <v>0.91200000000000003</v>
      </c>
      <c r="AF90" s="404"/>
      <c r="AG90" s="404"/>
      <c r="AH90" s="404"/>
      <c r="AI90" s="404"/>
      <c r="AJ90" s="404"/>
      <c r="AK90" s="404"/>
      <c r="AL90" s="404"/>
      <c r="AM90" s="404"/>
    </row>
    <row r="91" spans="3:39" x14ac:dyDescent="0.35">
      <c r="C91" s="399">
        <v>0.91100000000000003</v>
      </c>
      <c r="D91" s="404"/>
      <c r="E91" s="404"/>
      <c r="F91" s="404"/>
      <c r="G91" s="404"/>
      <c r="H91" s="404"/>
      <c r="I91" s="404"/>
      <c r="J91" s="404"/>
      <c r="K91" s="404"/>
      <c r="Q91" s="399">
        <v>0.91100000000000003</v>
      </c>
      <c r="R91" s="404"/>
      <c r="S91" s="404"/>
      <c r="T91" s="404"/>
      <c r="U91" s="404"/>
      <c r="V91" s="404"/>
      <c r="W91" s="404"/>
      <c r="X91" s="404"/>
      <c r="Y91" s="404"/>
      <c r="AE91" s="399">
        <v>0.91100000000000003</v>
      </c>
      <c r="AF91" s="404"/>
      <c r="AG91" s="404"/>
      <c r="AH91" s="404"/>
      <c r="AI91" s="404"/>
      <c r="AJ91" s="404"/>
      <c r="AK91" s="404"/>
      <c r="AL91" s="404"/>
      <c r="AM91" s="404"/>
    </row>
    <row r="92" spans="3:39" x14ac:dyDescent="0.35">
      <c r="C92" s="399">
        <v>0.91</v>
      </c>
      <c r="D92" s="404"/>
      <c r="E92" s="404"/>
      <c r="F92" s="404"/>
      <c r="G92" s="404"/>
      <c r="H92" s="404"/>
      <c r="I92" s="404"/>
      <c r="J92" s="404"/>
      <c r="K92" s="404"/>
      <c r="Q92" s="399">
        <v>0.91</v>
      </c>
      <c r="R92" s="404"/>
      <c r="S92" s="404"/>
      <c r="T92" s="404"/>
      <c r="U92" s="404"/>
      <c r="V92" s="404"/>
      <c r="W92" s="404"/>
      <c r="X92" s="404"/>
      <c r="Y92" s="404"/>
      <c r="AE92" s="399">
        <v>0.91</v>
      </c>
      <c r="AF92" s="404"/>
      <c r="AG92" s="404"/>
      <c r="AH92" s="404"/>
      <c r="AI92" s="404"/>
      <c r="AJ92" s="404"/>
      <c r="AK92" s="404"/>
      <c r="AL92" s="404"/>
      <c r="AM92" s="404"/>
    </row>
    <row r="93" spans="3:39" x14ac:dyDescent="0.35">
      <c r="C93" s="399">
        <v>0.90900000000000003</v>
      </c>
      <c r="D93" s="404"/>
      <c r="E93" s="404"/>
      <c r="F93" s="404"/>
      <c r="G93" s="404"/>
      <c r="H93" s="404"/>
      <c r="I93" s="404"/>
      <c r="J93" s="404"/>
      <c r="K93" s="404"/>
      <c r="Q93" s="399">
        <v>0.90900000000000003</v>
      </c>
      <c r="R93" s="404"/>
      <c r="S93" s="404"/>
      <c r="T93" s="404"/>
      <c r="U93" s="404"/>
      <c r="V93" s="404"/>
      <c r="W93" s="404"/>
      <c r="X93" s="404"/>
      <c r="Y93" s="404"/>
      <c r="AE93" s="399">
        <v>0.90900000000000003</v>
      </c>
      <c r="AF93" s="404"/>
      <c r="AG93" s="404"/>
      <c r="AH93" s="404"/>
      <c r="AI93" s="404"/>
      <c r="AJ93" s="404"/>
      <c r="AK93" s="404"/>
      <c r="AL93" s="404"/>
      <c r="AM93" s="404"/>
    </row>
    <row r="94" spans="3:39" x14ac:dyDescent="0.35">
      <c r="C94" s="399">
        <v>0.90800000000000003</v>
      </c>
      <c r="D94" s="404"/>
      <c r="E94" s="404"/>
      <c r="F94" s="404"/>
      <c r="G94" s="404"/>
      <c r="H94" s="404"/>
      <c r="I94" s="404"/>
      <c r="J94" s="404"/>
      <c r="K94" s="404"/>
      <c r="Q94" s="399">
        <v>0.90800000000000003</v>
      </c>
      <c r="R94" s="404"/>
      <c r="S94" s="404"/>
      <c r="T94" s="404"/>
      <c r="U94" s="404"/>
      <c r="V94" s="404"/>
      <c r="W94" s="404"/>
      <c r="X94" s="404"/>
      <c r="Y94" s="404"/>
      <c r="AE94" s="399">
        <v>0.90800000000000003</v>
      </c>
      <c r="AF94" s="404"/>
      <c r="AG94" s="404"/>
      <c r="AH94" s="404"/>
      <c r="AI94" s="404"/>
      <c r="AJ94" s="404"/>
      <c r="AK94" s="404"/>
      <c r="AL94" s="404"/>
      <c r="AM94" s="404"/>
    </row>
    <row r="95" spans="3:39" x14ac:dyDescent="0.35">
      <c r="C95" s="399">
        <v>0.90700000000000003</v>
      </c>
      <c r="D95" s="404"/>
      <c r="E95" s="404"/>
      <c r="F95" s="404"/>
      <c r="G95" s="404"/>
      <c r="H95" s="404"/>
      <c r="I95" s="404"/>
      <c r="J95" s="404"/>
      <c r="K95" s="404"/>
      <c r="Q95" s="399">
        <v>0.90700000000000003</v>
      </c>
      <c r="R95" s="404"/>
      <c r="S95" s="404"/>
      <c r="T95" s="404"/>
      <c r="U95" s="404"/>
      <c r="V95" s="404"/>
      <c r="W95" s="404"/>
      <c r="X95" s="404"/>
      <c r="Y95" s="404"/>
      <c r="AE95" s="399">
        <v>0.90700000000000003</v>
      </c>
      <c r="AF95" s="404"/>
      <c r="AG95" s="404"/>
      <c r="AH95" s="404"/>
      <c r="AI95" s="404"/>
      <c r="AJ95" s="404"/>
      <c r="AK95" s="404"/>
      <c r="AL95" s="404"/>
      <c r="AM95" s="404"/>
    </row>
    <row r="96" spans="3:39" x14ac:dyDescent="0.35">
      <c r="C96" s="399">
        <v>0.90600000000000003</v>
      </c>
      <c r="D96" s="404"/>
      <c r="E96" s="404"/>
      <c r="F96" s="404"/>
      <c r="G96" s="404"/>
      <c r="H96" s="404"/>
      <c r="I96" s="404"/>
      <c r="J96" s="404"/>
      <c r="K96" s="404"/>
      <c r="Q96" s="399">
        <v>0.90600000000000003</v>
      </c>
      <c r="R96" s="404"/>
      <c r="S96" s="404"/>
      <c r="T96" s="404"/>
      <c r="U96" s="404"/>
      <c r="V96" s="404"/>
      <c r="W96" s="404"/>
      <c r="X96" s="404"/>
      <c r="Y96" s="404"/>
      <c r="AE96" s="399">
        <v>0.90600000000000003</v>
      </c>
      <c r="AF96" s="404"/>
      <c r="AG96" s="404"/>
      <c r="AH96" s="404"/>
      <c r="AI96" s="404"/>
      <c r="AJ96" s="404"/>
      <c r="AK96" s="404"/>
      <c r="AL96" s="404"/>
      <c r="AM96" s="404"/>
    </row>
    <row r="97" spans="1:42" x14ac:dyDescent="0.35">
      <c r="C97" s="399">
        <v>0.90500000000000003</v>
      </c>
      <c r="D97" s="404"/>
      <c r="E97" s="404"/>
      <c r="F97" s="404"/>
      <c r="G97" s="404"/>
      <c r="H97" s="404"/>
      <c r="I97" s="404"/>
      <c r="J97" s="404"/>
      <c r="K97" s="404"/>
      <c r="Q97" s="399">
        <v>0.90500000000000003</v>
      </c>
      <c r="R97" s="404"/>
      <c r="S97" s="404"/>
      <c r="T97" s="404"/>
      <c r="U97" s="404"/>
      <c r="V97" s="404"/>
      <c r="W97" s="404"/>
      <c r="X97" s="404"/>
      <c r="Y97" s="404"/>
      <c r="AE97" s="399">
        <v>0.90500000000000003</v>
      </c>
      <c r="AF97" s="404"/>
      <c r="AG97" s="404"/>
      <c r="AH97" s="404"/>
      <c r="AI97" s="404"/>
      <c r="AJ97" s="404"/>
      <c r="AK97" s="404"/>
      <c r="AL97" s="404"/>
      <c r="AM97" s="404"/>
    </row>
    <row r="98" spans="1:42" x14ac:dyDescent="0.35">
      <c r="C98" s="399">
        <v>0.90400000000000003</v>
      </c>
      <c r="D98" s="404"/>
      <c r="E98" s="404"/>
      <c r="F98" s="404"/>
      <c r="G98" s="404"/>
      <c r="H98" s="404"/>
      <c r="I98" s="404"/>
      <c r="J98" s="404"/>
      <c r="K98" s="404"/>
      <c r="Q98" s="399">
        <v>0.90400000000000003</v>
      </c>
      <c r="R98" s="404"/>
      <c r="S98" s="404"/>
      <c r="T98" s="404"/>
      <c r="U98" s="404"/>
      <c r="V98" s="404"/>
      <c r="W98" s="404"/>
      <c r="X98" s="404"/>
      <c r="Y98" s="404"/>
      <c r="AE98" s="399">
        <v>0.90400000000000003</v>
      </c>
      <c r="AF98" s="404"/>
      <c r="AG98" s="404"/>
      <c r="AH98" s="404"/>
      <c r="AI98" s="404"/>
      <c r="AJ98" s="404"/>
      <c r="AK98" s="404"/>
      <c r="AL98" s="404"/>
      <c r="AM98" s="404"/>
    </row>
    <row r="99" spans="1:42" x14ac:dyDescent="0.35">
      <c r="C99" s="399">
        <v>0.90300000000000002</v>
      </c>
      <c r="D99" s="404"/>
      <c r="E99" s="404"/>
      <c r="F99" s="404"/>
      <c r="G99" s="404"/>
      <c r="H99" s="404"/>
      <c r="I99" s="404"/>
      <c r="J99" s="404"/>
      <c r="K99" s="404"/>
      <c r="Q99" s="399">
        <v>0.90300000000000002</v>
      </c>
      <c r="R99" s="404"/>
      <c r="S99" s="404"/>
      <c r="T99" s="404"/>
      <c r="U99" s="404"/>
      <c r="V99" s="404"/>
      <c r="W99" s="404"/>
      <c r="X99" s="404"/>
      <c r="Y99" s="404"/>
      <c r="AE99" s="399">
        <v>0.90300000000000002</v>
      </c>
      <c r="AF99" s="404"/>
      <c r="AG99" s="404"/>
      <c r="AH99" s="404"/>
      <c r="AI99" s="404"/>
      <c r="AJ99" s="404"/>
      <c r="AK99" s="404"/>
      <c r="AL99" s="404"/>
      <c r="AM99" s="404"/>
    </row>
    <row r="100" spans="1:42" x14ac:dyDescent="0.35">
      <c r="C100" s="399">
        <v>0.90200000000000002</v>
      </c>
      <c r="D100" s="404"/>
      <c r="E100" s="404"/>
      <c r="F100" s="404"/>
      <c r="G100" s="404"/>
      <c r="H100" s="404"/>
      <c r="I100" s="404"/>
      <c r="J100" s="404"/>
      <c r="K100" s="404"/>
      <c r="Q100" s="399">
        <v>0.90200000000000002</v>
      </c>
      <c r="R100" s="404"/>
      <c r="S100" s="404"/>
      <c r="T100" s="404"/>
      <c r="U100" s="404"/>
      <c r="V100" s="404"/>
      <c r="W100" s="404"/>
      <c r="X100" s="404"/>
      <c r="Y100" s="404"/>
      <c r="AE100" s="399">
        <v>0.90200000000000002</v>
      </c>
      <c r="AF100" s="404"/>
      <c r="AG100" s="404"/>
      <c r="AH100" s="404"/>
      <c r="AI100" s="404"/>
      <c r="AJ100" s="404"/>
      <c r="AK100" s="404"/>
      <c r="AL100" s="404"/>
      <c r="AM100" s="404"/>
    </row>
    <row r="101" spans="1:42" x14ac:dyDescent="0.35">
      <c r="A101" s="406"/>
      <c r="B101" s="406"/>
      <c r="C101" s="407">
        <v>0.90100000000000002</v>
      </c>
      <c r="D101" s="404"/>
      <c r="E101" s="404"/>
      <c r="F101" s="404"/>
      <c r="G101" s="404"/>
      <c r="H101" s="404"/>
      <c r="I101" s="404"/>
      <c r="J101" s="404"/>
      <c r="K101" s="404"/>
      <c r="L101" s="406"/>
      <c r="M101" s="406"/>
      <c r="N101" s="406"/>
      <c r="O101" s="406"/>
      <c r="P101" s="406"/>
      <c r="Q101" s="407">
        <v>0.90100000000000002</v>
      </c>
      <c r="R101" s="404"/>
      <c r="S101" s="404"/>
      <c r="T101" s="404"/>
      <c r="U101" s="404"/>
      <c r="V101" s="404"/>
      <c r="W101" s="404"/>
      <c r="X101" s="404"/>
      <c r="Y101" s="404"/>
      <c r="Z101" s="406"/>
      <c r="AA101" s="406"/>
      <c r="AB101" s="406"/>
      <c r="AC101" s="406"/>
      <c r="AD101" s="406"/>
      <c r="AE101" s="407">
        <v>0.90100000000000002</v>
      </c>
      <c r="AF101" s="404"/>
      <c r="AG101" s="404"/>
      <c r="AH101" s="404"/>
      <c r="AI101" s="404"/>
      <c r="AJ101" s="404"/>
      <c r="AK101" s="404"/>
      <c r="AL101" s="404"/>
      <c r="AM101" s="404"/>
      <c r="AN101" s="405"/>
      <c r="AO101" s="405"/>
      <c r="AP101" s="405"/>
    </row>
    <row r="102" spans="1:42" x14ac:dyDescent="0.35">
      <c r="C102" s="399">
        <v>0.9</v>
      </c>
      <c r="D102" s="404"/>
      <c r="E102" s="404"/>
      <c r="F102" s="404"/>
      <c r="G102" s="404"/>
      <c r="H102" s="404"/>
      <c r="I102" s="404"/>
      <c r="J102" s="404"/>
      <c r="K102" s="404"/>
      <c r="Q102" s="399">
        <v>0.9</v>
      </c>
      <c r="R102" s="404"/>
      <c r="S102" s="404"/>
      <c r="T102" s="404"/>
      <c r="U102" s="404"/>
      <c r="V102" s="404"/>
      <c r="W102" s="404"/>
      <c r="X102" s="404"/>
      <c r="Y102" s="404"/>
      <c r="AE102" s="399">
        <v>0.9</v>
      </c>
      <c r="AF102" s="404"/>
      <c r="AG102" s="404"/>
      <c r="AH102" s="404"/>
      <c r="AI102" s="404"/>
      <c r="AJ102" s="404"/>
      <c r="AK102" s="404"/>
      <c r="AL102" s="404"/>
      <c r="AM102" s="404"/>
    </row>
    <row r="103" spans="1:42" x14ac:dyDescent="0.35">
      <c r="C103" s="399">
        <v>0.89900000000000002</v>
      </c>
      <c r="D103" s="404"/>
      <c r="E103" s="404"/>
      <c r="F103" s="404"/>
      <c r="G103" s="404"/>
      <c r="H103" s="404"/>
      <c r="I103" s="404"/>
      <c r="J103" s="404"/>
      <c r="K103" s="404"/>
      <c r="Q103" s="399">
        <v>0.89900000000000002</v>
      </c>
      <c r="R103" s="404"/>
      <c r="S103" s="404"/>
      <c r="T103" s="404"/>
      <c r="U103" s="404"/>
      <c r="V103" s="404"/>
      <c r="W103" s="404"/>
      <c r="X103" s="404"/>
      <c r="Y103" s="404"/>
      <c r="AE103" s="399">
        <v>0.89900000000000002</v>
      </c>
      <c r="AF103" s="404"/>
      <c r="AG103" s="404"/>
      <c r="AH103" s="404"/>
      <c r="AI103" s="404"/>
      <c r="AJ103" s="404"/>
      <c r="AK103" s="404"/>
      <c r="AL103" s="404"/>
      <c r="AM103" s="404"/>
    </row>
    <row r="104" spans="1:42" x14ac:dyDescent="0.35">
      <c r="C104" s="399">
        <v>0.89800000000000002</v>
      </c>
      <c r="D104" s="404"/>
      <c r="E104" s="404"/>
      <c r="F104" s="404"/>
      <c r="G104" s="404"/>
      <c r="H104" s="404"/>
      <c r="I104" s="404"/>
      <c r="J104" s="404"/>
      <c r="K104" s="404"/>
      <c r="Q104" s="399">
        <v>0.89800000000000002</v>
      </c>
      <c r="R104" s="404"/>
      <c r="S104" s="404"/>
      <c r="T104" s="404"/>
      <c r="U104" s="404"/>
      <c r="V104" s="404"/>
      <c r="W104" s="404"/>
      <c r="X104" s="404"/>
      <c r="Y104" s="404"/>
      <c r="AE104" s="399">
        <v>0.89800000000000002</v>
      </c>
      <c r="AF104" s="404"/>
      <c r="AG104" s="404"/>
      <c r="AH104" s="404"/>
      <c r="AI104" s="404"/>
      <c r="AJ104" s="404"/>
      <c r="AK104" s="404"/>
      <c r="AL104" s="404"/>
      <c r="AM104" s="404"/>
    </row>
    <row r="105" spans="1:42" x14ac:dyDescent="0.35">
      <c r="C105" s="399">
        <v>0.89700000000000002</v>
      </c>
      <c r="D105" s="404"/>
      <c r="E105" s="404"/>
      <c r="F105" s="404"/>
      <c r="G105" s="404"/>
      <c r="H105" s="404"/>
      <c r="I105" s="404"/>
      <c r="J105" s="404"/>
      <c r="K105" s="404"/>
      <c r="Q105" s="399">
        <v>0.89700000000000002</v>
      </c>
      <c r="R105" s="404"/>
      <c r="S105" s="404"/>
      <c r="T105" s="404"/>
      <c r="U105" s="404"/>
      <c r="V105" s="404"/>
      <c r="W105" s="404"/>
      <c r="X105" s="404"/>
      <c r="Y105" s="404"/>
      <c r="AE105" s="399">
        <v>0.89700000000000002</v>
      </c>
      <c r="AF105" s="404"/>
      <c r="AG105" s="404"/>
      <c r="AH105" s="404"/>
      <c r="AI105" s="404"/>
      <c r="AJ105" s="404"/>
      <c r="AK105" s="404"/>
      <c r="AL105" s="404"/>
      <c r="AM105" s="404"/>
    </row>
    <row r="106" spans="1:42" x14ac:dyDescent="0.35">
      <c r="C106" s="399">
        <v>0.89600000000000002</v>
      </c>
      <c r="D106" s="404"/>
      <c r="E106" s="404"/>
      <c r="F106" s="404"/>
      <c r="G106" s="404"/>
      <c r="H106" s="404"/>
      <c r="I106" s="404"/>
      <c r="J106" s="404"/>
      <c r="K106" s="404"/>
      <c r="Q106" s="399">
        <v>0.89600000000000002</v>
      </c>
      <c r="R106" s="404"/>
      <c r="S106" s="404"/>
      <c r="T106" s="404"/>
      <c r="U106" s="404"/>
      <c r="V106" s="404"/>
      <c r="W106" s="404"/>
      <c r="X106" s="404"/>
      <c r="Y106" s="404"/>
      <c r="AE106" s="399">
        <v>0.89600000000000002</v>
      </c>
      <c r="AF106" s="404"/>
      <c r="AG106" s="404"/>
      <c r="AH106" s="404"/>
      <c r="AI106" s="404"/>
      <c r="AJ106" s="404"/>
      <c r="AK106" s="404"/>
      <c r="AL106" s="404"/>
      <c r="AM106" s="404"/>
    </row>
    <row r="107" spans="1:42" x14ac:dyDescent="0.35">
      <c r="C107" s="399">
        <v>0.89500000000000002</v>
      </c>
      <c r="D107" s="404"/>
      <c r="E107" s="404"/>
      <c r="F107" s="404"/>
      <c r="G107" s="404"/>
      <c r="H107" s="404"/>
      <c r="I107" s="404"/>
      <c r="J107" s="404"/>
      <c r="K107" s="404"/>
      <c r="Q107" s="399">
        <v>0.89500000000000002</v>
      </c>
      <c r="R107" s="404"/>
      <c r="S107" s="404"/>
      <c r="T107" s="404"/>
      <c r="U107" s="404"/>
      <c r="V107" s="404"/>
      <c r="W107" s="404"/>
      <c r="X107" s="404"/>
      <c r="Y107" s="404"/>
      <c r="AE107" s="399">
        <v>0.89500000000000002</v>
      </c>
      <c r="AF107" s="404"/>
      <c r="AG107" s="404"/>
      <c r="AH107" s="404"/>
      <c r="AI107" s="404"/>
      <c r="AJ107" s="404"/>
      <c r="AK107" s="404"/>
      <c r="AL107" s="404"/>
      <c r="AM107" s="404"/>
    </row>
    <row r="108" spans="1:42" x14ac:dyDescent="0.35">
      <c r="C108" s="399">
        <v>0.89400000000000002</v>
      </c>
      <c r="D108" s="404"/>
      <c r="E108" s="404"/>
      <c r="F108" s="404"/>
      <c r="G108" s="404"/>
      <c r="H108" s="404"/>
      <c r="I108" s="404"/>
      <c r="J108" s="404"/>
      <c r="K108" s="404"/>
      <c r="Q108" s="399">
        <v>0.89400000000000002</v>
      </c>
      <c r="R108" s="404"/>
      <c r="S108" s="404"/>
      <c r="T108" s="404"/>
      <c r="U108" s="404"/>
      <c r="V108" s="404"/>
      <c r="W108" s="404"/>
      <c r="X108" s="404"/>
      <c r="Y108" s="404"/>
      <c r="AE108" s="399">
        <v>0.89400000000000002</v>
      </c>
      <c r="AF108" s="404"/>
      <c r="AG108" s="404"/>
      <c r="AH108" s="404"/>
      <c r="AI108" s="404"/>
      <c r="AJ108" s="404"/>
      <c r="AK108" s="404"/>
      <c r="AL108" s="404"/>
      <c r="AM108" s="404"/>
    </row>
    <row r="109" spans="1:42" x14ac:dyDescent="0.35">
      <c r="C109" s="399">
        <v>0.89300000000000002</v>
      </c>
      <c r="D109" s="404"/>
      <c r="E109" s="404"/>
      <c r="F109" s="404"/>
      <c r="G109" s="404"/>
      <c r="H109" s="404"/>
      <c r="I109" s="404"/>
      <c r="J109" s="404"/>
      <c r="K109" s="404"/>
      <c r="Q109" s="399">
        <v>0.89300000000000002</v>
      </c>
      <c r="R109" s="404"/>
      <c r="S109" s="404"/>
      <c r="T109" s="404"/>
      <c r="U109" s="404"/>
      <c r="V109" s="404"/>
      <c r="W109" s="404"/>
      <c r="X109" s="404"/>
      <c r="Y109" s="404"/>
      <c r="AE109" s="399">
        <v>0.89300000000000002</v>
      </c>
      <c r="AF109" s="404"/>
      <c r="AG109" s="404"/>
      <c r="AH109" s="404"/>
      <c r="AI109" s="404"/>
      <c r="AJ109" s="404"/>
      <c r="AK109" s="404"/>
      <c r="AL109" s="404"/>
      <c r="AM109" s="404"/>
    </row>
    <row r="110" spans="1:42" x14ac:dyDescent="0.35">
      <c r="C110" s="399">
        <v>0.89200000000000002</v>
      </c>
      <c r="D110" s="404"/>
      <c r="E110" s="404"/>
      <c r="F110" s="404"/>
      <c r="G110" s="404"/>
      <c r="H110" s="404"/>
      <c r="I110" s="404"/>
      <c r="J110" s="404"/>
      <c r="K110" s="404"/>
      <c r="Q110" s="399">
        <v>0.89200000000000002</v>
      </c>
      <c r="R110" s="404"/>
      <c r="S110" s="404"/>
      <c r="T110" s="404"/>
      <c r="U110" s="404"/>
      <c r="V110" s="404"/>
      <c r="W110" s="404"/>
      <c r="X110" s="404"/>
      <c r="Y110" s="404"/>
      <c r="AE110" s="399">
        <v>0.89200000000000002</v>
      </c>
      <c r="AF110" s="404"/>
      <c r="AG110" s="404"/>
      <c r="AH110" s="404"/>
      <c r="AI110" s="404"/>
      <c r="AJ110" s="404"/>
      <c r="AK110" s="404"/>
      <c r="AL110" s="404"/>
      <c r="AM110" s="404"/>
    </row>
    <row r="111" spans="1:42" x14ac:dyDescent="0.35">
      <c r="C111" s="399">
        <v>0.89100000000000001</v>
      </c>
      <c r="D111" s="404"/>
      <c r="E111" s="404"/>
      <c r="F111" s="404"/>
      <c r="G111" s="404"/>
      <c r="H111" s="404"/>
      <c r="I111" s="404"/>
      <c r="J111" s="404"/>
      <c r="K111" s="404"/>
      <c r="Q111" s="399">
        <v>0.89100000000000001</v>
      </c>
      <c r="R111" s="404"/>
      <c r="S111" s="404"/>
      <c r="T111" s="404"/>
      <c r="U111" s="404"/>
      <c r="V111" s="404"/>
      <c r="W111" s="404"/>
      <c r="X111" s="404"/>
      <c r="Y111" s="404"/>
      <c r="AE111" s="399">
        <v>0.89100000000000001</v>
      </c>
      <c r="AF111" s="404"/>
      <c r="AG111" s="404"/>
      <c r="AH111" s="404"/>
      <c r="AI111" s="404"/>
      <c r="AJ111" s="404"/>
      <c r="AK111" s="404"/>
      <c r="AL111" s="404"/>
      <c r="AM111" s="404"/>
    </row>
    <row r="112" spans="1:42" x14ac:dyDescent="0.35">
      <c r="C112" s="399">
        <v>0.89</v>
      </c>
      <c r="D112" s="404"/>
      <c r="E112" s="404"/>
      <c r="F112" s="404"/>
      <c r="G112" s="404"/>
      <c r="H112" s="404"/>
      <c r="I112" s="404"/>
      <c r="J112" s="404"/>
      <c r="K112" s="404"/>
      <c r="Q112" s="399">
        <v>0.89</v>
      </c>
      <c r="R112" s="404"/>
      <c r="S112" s="404"/>
      <c r="T112" s="404"/>
      <c r="U112" s="404"/>
      <c r="V112" s="404"/>
      <c r="W112" s="404"/>
      <c r="X112" s="404"/>
      <c r="Y112" s="404"/>
      <c r="AE112" s="399">
        <v>0.89</v>
      </c>
      <c r="AF112" s="404"/>
      <c r="AG112" s="404"/>
      <c r="AH112" s="404"/>
      <c r="AI112" s="404"/>
      <c r="AJ112" s="404"/>
      <c r="AK112" s="404"/>
      <c r="AL112" s="404"/>
      <c r="AM112" s="404"/>
    </row>
    <row r="113" spans="3:39" x14ac:dyDescent="0.35">
      <c r="C113" s="399">
        <v>0.88900000000000001</v>
      </c>
      <c r="D113" s="404"/>
      <c r="E113" s="404"/>
      <c r="F113" s="404"/>
      <c r="G113" s="404"/>
      <c r="H113" s="404"/>
      <c r="I113" s="404"/>
      <c r="J113" s="404"/>
      <c r="K113" s="404"/>
      <c r="Q113" s="399">
        <v>0.88900000000000001</v>
      </c>
      <c r="R113" s="404"/>
      <c r="S113" s="404"/>
      <c r="T113" s="404"/>
      <c r="U113" s="404"/>
      <c r="V113" s="404"/>
      <c r="W113" s="404"/>
      <c r="X113" s="404"/>
      <c r="Y113" s="404"/>
      <c r="AE113" s="399">
        <v>0.88900000000000001</v>
      </c>
      <c r="AF113" s="404"/>
      <c r="AG113" s="404"/>
      <c r="AH113" s="404"/>
      <c r="AI113" s="404"/>
      <c r="AJ113" s="404"/>
      <c r="AK113" s="404"/>
      <c r="AL113" s="404"/>
      <c r="AM113" s="404"/>
    </row>
    <row r="114" spans="3:39" x14ac:dyDescent="0.35">
      <c r="C114" s="399">
        <v>0.88800000000000001</v>
      </c>
      <c r="D114" s="404"/>
      <c r="E114" s="404"/>
      <c r="F114" s="404"/>
      <c r="G114" s="404"/>
      <c r="H114" s="404"/>
      <c r="I114" s="404"/>
      <c r="J114" s="404"/>
      <c r="K114" s="404"/>
      <c r="Q114" s="399">
        <v>0.88800000000000001</v>
      </c>
      <c r="R114" s="404"/>
      <c r="S114" s="404"/>
      <c r="T114" s="404"/>
      <c r="U114" s="404"/>
      <c r="V114" s="404"/>
      <c r="W114" s="404"/>
      <c r="X114" s="404"/>
      <c r="Y114" s="404"/>
      <c r="AE114" s="399">
        <v>0.88800000000000001</v>
      </c>
      <c r="AF114" s="404"/>
      <c r="AG114" s="404"/>
      <c r="AH114" s="404"/>
      <c r="AI114" s="404"/>
      <c r="AJ114" s="404"/>
      <c r="AK114" s="404"/>
      <c r="AL114" s="404"/>
      <c r="AM114" s="404"/>
    </row>
    <row r="115" spans="3:39" x14ac:dyDescent="0.35">
      <c r="C115" s="399">
        <v>0.88700000000000001</v>
      </c>
      <c r="D115" s="404"/>
      <c r="E115" s="404"/>
      <c r="F115" s="404"/>
      <c r="G115" s="404"/>
      <c r="H115" s="404"/>
      <c r="I115" s="404"/>
      <c r="J115" s="404"/>
      <c r="K115" s="404"/>
      <c r="Q115" s="399">
        <v>0.88700000000000001</v>
      </c>
      <c r="R115" s="404"/>
      <c r="S115" s="404"/>
      <c r="T115" s="404"/>
      <c r="U115" s="404"/>
      <c r="V115" s="404"/>
      <c r="W115" s="404"/>
      <c r="X115" s="404"/>
      <c r="Y115" s="404"/>
      <c r="AE115" s="399">
        <v>0.88700000000000001</v>
      </c>
      <c r="AF115" s="404"/>
      <c r="AG115" s="404"/>
      <c r="AH115" s="404"/>
      <c r="AI115" s="404"/>
      <c r="AJ115" s="404"/>
      <c r="AK115" s="404"/>
      <c r="AL115" s="404"/>
      <c r="AM115" s="404"/>
    </row>
    <row r="116" spans="3:39" x14ac:dyDescent="0.35">
      <c r="C116" s="399">
        <v>0.88600000000000001</v>
      </c>
      <c r="D116" s="404"/>
      <c r="E116" s="404"/>
      <c r="F116" s="404"/>
      <c r="G116" s="404"/>
      <c r="H116" s="404"/>
      <c r="I116" s="404"/>
      <c r="J116" s="404"/>
      <c r="K116" s="404"/>
      <c r="Q116" s="399">
        <v>0.88600000000000001</v>
      </c>
      <c r="R116" s="404"/>
      <c r="S116" s="404"/>
      <c r="T116" s="404"/>
      <c r="U116" s="404"/>
      <c r="V116" s="404"/>
      <c r="W116" s="404"/>
      <c r="X116" s="404"/>
      <c r="Y116" s="404"/>
      <c r="AE116" s="399">
        <v>0.88600000000000001</v>
      </c>
      <c r="AF116" s="404"/>
      <c r="AG116" s="404"/>
      <c r="AH116" s="404"/>
      <c r="AI116" s="404"/>
      <c r="AJ116" s="404"/>
      <c r="AK116" s="404"/>
      <c r="AL116" s="404"/>
      <c r="AM116" s="404"/>
    </row>
    <row r="117" spans="3:39" x14ac:dyDescent="0.35">
      <c r="C117" s="399">
        <v>0.88500000000000001</v>
      </c>
      <c r="D117" s="404"/>
      <c r="E117" s="404"/>
      <c r="F117" s="404"/>
      <c r="G117" s="404"/>
      <c r="H117" s="404"/>
      <c r="I117" s="404"/>
      <c r="J117" s="404"/>
      <c r="K117" s="404"/>
      <c r="Q117" s="399">
        <v>0.88500000000000001</v>
      </c>
      <c r="R117" s="404"/>
      <c r="S117" s="404"/>
      <c r="T117" s="404"/>
      <c r="U117" s="404"/>
      <c r="V117" s="404"/>
      <c r="W117" s="404"/>
      <c r="X117" s="404"/>
      <c r="Y117" s="404"/>
      <c r="AE117" s="399">
        <v>0.88500000000000001</v>
      </c>
      <c r="AF117" s="404"/>
      <c r="AG117" s="404"/>
      <c r="AH117" s="404"/>
      <c r="AI117" s="404"/>
      <c r="AJ117" s="404"/>
      <c r="AK117" s="404"/>
      <c r="AL117" s="404"/>
      <c r="AM117" s="404"/>
    </row>
    <row r="118" spans="3:39" x14ac:dyDescent="0.35">
      <c r="C118" s="399">
        <v>0.88400000000000001</v>
      </c>
      <c r="D118" s="404"/>
      <c r="E118" s="404"/>
      <c r="F118" s="404"/>
      <c r="G118" s="404"/>
      <c r="H118" s="404"/>
      <c r="I118" s="404"/>
      <c r="J118" s="404"/>
      <c r="K118" s="404"/>
      <c r="Q118" s="399">
        <v>0.88400000000000001</v>
      </c>
      <c r="R118" s="404"/>
      <c r="S118" s="404"/>
      <c r="T118" s="404"/>
      <c r="U118" s="404"/>
      <c r="V118" s="404"/>
      <c r="W118" s="404"/>
      <c r="X118" s="404"/>
      <c r="Y118" s="404"/>
      <c r="AE118" s="399">
        <v>0.88400000000000001</v>
      </c>
      <c r="AF118" s="404"/>
      <c r="AG118" s="404"/>
      <c r="AH118" s="404"/>
      <c r="AI118" s="404"/>
      <c r="AJ118" s="404"/>
      <c r="AK118" s="404"/>
      <c r="AL118" s="404"/>
      <c r="AM118" s="404"/>
    </row>
    <row r="119" spans="3:39" x14ac:dyDescent="0.35">
      <c r="C119" s="399">
        <v>0.88300000000000001</v>
      </c>
      <c r="D119" s="404"/>
      <c r="E119" s="404"/>
      <c r="F119" s="404"/>
      <c r="G119" s="404"/>
      <c r="H119" s="404"/>
      <c r="I119" s="404"/>
      <c r="J119" s="404"/>
      <c r="K119" s="404"/>
      <c r="Q119" s="399">
        <v>0.88300000000000001</v>
      </c>
      <c r="R119" s="404"/>
      <c r="S119" s="404"/>
      <c r="T119" s="404"/>
      <c r="U119" s="404"/>
      <c r="V119" s="404"/>
      <c r="W119" s="404"/>
      <c r="X119" s="404"/>
      <c r="Y119" s="404"/>
      <c r="AE119" s="399">
        <v>0.88300000000000001</v>
      </c>
      <c r="AF119" s="404"/>
      <c r="AG119" s="404"/>
      <c r="AH119" s="404"/>
      <c r="AI119" s="404"/>
      <c r="AJ119" s="404"/>
      <c r="AK119" s="404"/>
      <c r="AL119" s="404"/>
      <c r="AM119" s="404"/>
    </row>
    <row r="120" spans="3:39" x14ac:dyDescent="0.35">
      <c r="C120" s="399">
        <v>0.88200000000000001</v>
      </c>
      <c r="D120" s="404"/>
      <c r="E120" s="404"/>
      <c r="F120" s="404"/>
      <c r="G120" s="404"/>
      <c r="H120" s="404"/>
      <c r="I120" s="404"/>
      <c r="J120" s="404"/>
      <c r="K120" s="404"/>
      <c r="Q120" s="399">
        <v>0.88200000000000001</v>
      </c>
      <c r="R120" s="404"/>
      <c r="S120" s="404"/>
      <c r="T120" s="404"/>
      <c r="U120" s="404"/>
      <c r="V120" s="404"/>
      <c r="W120" s="404"/>
      <c r="X120" s="404"/>
      <c r="Y120" s="404"/>
      <c r="AE120" s="399">
        <v>0.88200000000000001</v>
      </c>
      <c r="AF120" s="404"/>
      <c r="AG120" s="404"/>
      <c r="AH120" s="404"/>
      <c r="AI120" s="404"/>
      <c r="AJ120" s="404"/>
      <c r="AK120" s="404"/>
      <c r="AL120" s="404"/>
      <c r="AM120" s="404"/>
    </row>
    <row r="121" spans="3:39" x14ac:dyDescent="0.35">
      <c r="C121" s="399">
        <v>0.88100000000000001</v>
      </c>
      <c r="D121" s="404"/>
      <c r="E121" s="404"/>
      <c r="F121" s="404"/>
      <c r="G121" s="404"/>
      <c r="H121" s="404"/>
      <c r="I121" s="404"/>
      <c r="J121" s="404"/>
      <c r="K121" s="404"/>
      <c r="Q121" s="399">
        <v>0.88100000000000001</v>
      </c>
      <c r="R121" s="404"/>
      <c r="S121" s="404"/>
      <c r="T121" s="404"/>
      <c r="U121" s="404"/>
      <c r="V121" s="404"/>
      <c r="W121" s="404"/>
      <c r="X121" s="404"/>
      <c r="Y121" s="404"/>
      <c r="AE121" s="399">
        <v>0.88100000000000001</v>
      </c>
      <c r="AF121" s="404"/>
      <c r="AG121" s="404"/>
      <c r="AH121" s="404"/>
      <c r="AI121" s="404"/>
      <c r="AJ121" s="404"/>
      <c r="AK121" s="404"/>
      <c r="AL121" s="404"/>
      <c r="AM121" s="404"/>
    </row>
    <row r="122" spans="3:39" x14ac:dyDescent="0.35">
      <c r="C122" s="399">
        <v>0.88</v>
      </c>
      <c r="D122" s="404"/>
      <c r="E122" s="404"/>
      <c r="F122" s="404"/>
      <c r="G122" s="404"/>
      <c r="H122" s="404"/>
      <c r="I122" s="404"/>
      <c r="J122" s="404"/>
      <c r="K122" s="404"/>
      <c r="Q122" s="399">
        <v>0.88</v>
      </c>
      <c r="R122" s="404"/>
      <c r="S122" s="404"/>
      <c r="T122" s="404"/>
      <c r="U122" s="404"/>
      <c r="V122" s="404"/>
      <c r="W122" s="404"/>
      <c r="X122" s="404"/>
      <c r="Y122" s="404"/>
      <c r="AE122" s="399">
        <v>0.88</v>
      </c>
      <c r="AF122" s="404"/>
      <c r="AG122" s="404"/>
      <c r="AH122" s="404"/>
      <c r="AI122" s="404"/>
      <c r="AJ122" s="404"/>
      <c r="AK122" s="404"/>
      <c r="AL122" s="404"/>
      <c r="AM122" s="404"/>
    </row>
    <row r="123" spans="3:39" x14ac:dyDescent="0.35">
      <c r="C123" s="399">
        <v>0.879</v>
      </c>
      <c r="D123" s="404"/>
      <c r="E123" s="404"/>
      <c r="F123" s="404"/>
      <c r="G123" s="404"/>
      <c r="H123" s="404"/>
      <c r="I123" s="404"/>
      <c r="J123" s="404"/>
      <c r="K123" s="404"/>
      <c r="Q123" s="399">
        <v>0.879</v>
      </c>
      <c r="R123" s="404"/>
      <c r="S123" s="404"/>
      <c r="T123" s="404"/>
      <c r="U123" s="404"/>
      <c r="V123" s="404"/>
      <c r="W123" s="404"/>
      <c r="X123" s="404"/>
      <c r="Y123" s="404"/>
      <c r="AE123" s="399">
        <v>0.879</v>
      </c>
      <c r="AF123" s="404"/>
      <c r="AG123" s="404"/>
      <c r="AH123" s="404"/>
      <c r="AI123" s="404"/>
      <c r="AJ123" s="404"/>
      <c r="AK123" s="404"/>
      <c r="AL123" s="404"/>
      <c r="AM123" s="404"/>
    </row>
    <row r="124" spans="3:39" x14ac:dyDescent="0.35">
      <c r="C124" s="399">
        <v>0.878</v>
      </c>
      <c r="D124" s="404"/>
      <c r="E124" s="404"/>
      <c r="F124" s="404"/>
      <c r="G124" s="404"/>
      <c r="H124" s="404"/>
      <c r="I124" s="404"/>
      <c r="J124" s="404"/>
      <c r="K124" s="404"/>
      <c r="Q124" s="399">
        <v>0.878</v>
      </c>
      <c r="R124" s="404"/>
      <c r="S124" s="404"/>
      <c r="T124" s="404"/>
      <c r="U124" s="404"/>
      <c r="V124" s="404"/>
      <c r="W124" s="404"/>
      <c r="X124" s="404"/>
      <c r="Y124" s="404"/>
      <c r="AE124" s="399">
        <v>0.878</v>
      </c>
      <c r="AF124" s="404"/>
      <c r="AG124" s="404"/>
      <c r="AH124" s="404"/>
      <c r="AI124" s="404"/>
      <c r="AJ124" s="404"/>
      <c r="AK124" s="404"/>
      <c r="AL124" s="404"/>
      <c r="AM124" s="404"/>
    </row>
    <row r="125" spans="3:39" x14ac:dyDescent="0.35">
      <c r="C125" s="399">
        <v>0.877</v>
      </c>
      <c r="D125" s="404"/>
      <c r="E125" s="404"/>
      <c r="F125" s="404"/>
      <c r="G125" s="404"/>
      <c r="H125" s="404"/>
      <c r="I125" s="404"/>
      <c r="J125" s="404"/>
      <c r="K125" s="404"/>
      <c r="Q125" s="399">
        <v>0.877</v>
      </c>
      <c r="R125" s="404"/>
      <c r="S125" s="404"/>
      <c r="T125" s="404"/>
      <c r="U125" s="404"/>
      <c r="V125" s="404"/>
      <c r="W125" s="404"/>
      <c r="X125" s="404"/>
      <c r="Y125" s="404"/>
      <c r="AE125" s="399">
        <v>0.877</v>
      </c>
      <c r="AF125" s="404"/>
      <c r="AG125" s="404"/>
      <c r="AH125" s="404"/>
      <c r="AI125" s="404"/>
      <c r="AJ125" s="404"/>
      <c r="AK125" s="404"/>
      <c r="AL125" s="404"/>
      <c r="AM125" s="404"/>
    </row>
    <row r="126" spans="3:39" x14ac:dyDescent="0.35">
      <c r="C126" s="399">
        <v>0.876</v>
      </c>
      <c r="D126" s="404"/>
      <c r="E126" s="404"/>
      <c r="F126" s="404"/>
      <c r="G126" s="404"/>
      <c r="H126" s="404"/>
      <c r="I126" s="404"/>
      <c r="J126" s="404"/>
      <c r="K126" s="404"/>
      <c r="Q126" s="399">
        <v>0.876</v>
      </c>
      <c r="R126" s="404"/>
      <c r="S126" s="404"/>
      <c r="T126" s="404"/>
      <c r="U126" s="404"/>
      <c r="V126" s="404"/>
      <c r="W126" s="404"/>
      <c r="X126" s="404"/>
      <c r="Y126" s="404"/>
      <c r="AE126" s="399">
        <v>0.876</v>
      </c>
      <c r="AF126" s="404"/>
      <c r="AG126" s="404"/>
      <c r="AH126" s="404"/>
      <c r="AI126" s="404"/>
      <c r="AJ126" s="404"/>
      <c r="AK126" s="404"/>
      <c r="AL126" s="404"/>
      <c r="AM126" s="404"/>
    </row>
    <row r="127" spans="3:39" x14ac:dyDescent="0.35">
      <c r="C127" s="399">
        <v>0.875</v>
      </c>
      <c r="D127" s="404"/>
      <c r="E127" s="404"/>
      <c r="F127" s="404"/>
      <c r="G127" s="404"/>
      <c r="H127" s="404"/>
      <c r="I127" s="404"/>
      <c r="J127" s="404"/>
      <c r="K127" s="404"/>
      <c r="Q127" s="399">
        <v>0.875</v>
      </c>
      <c r="R127" s="404"/>
      <c r="S127" s="404"/>
      <c r="T127" s="404"/>
      <c r="U127" s="404"/>
      <c r="V127" s="404"/>
      <c r="W127" s="404"/>
      <c r="X127" s="404"/>
      <c r="Y127" s="404"/>
      <c r="AE127" s="399">
        <v>0.875</v>
      </c>
      <c r="AF127" s="404"/>
      <c r="AG127" s="404"/>
      <c r="AH127" s="404"/>
      <c r="AI127" s="404"/>
      <c r="AJ127" s="404"/>
      <c r="AK127" s="404"/>
      <c r="AL127" s="404"/>
      <c r="AM127" s="404"/>
    </row>
    <row r="128" spans="3:39" x14ac:dyDescent="0.35">
      <c r="C128" s="399">
        <v>0.874</v>
      </c>
      <c r="D128" s="404"/>
      <c r="E128" s="404"/>
      <c r="F128" s="404"/>
      <c r="G128" s="404"/>
      <c r="H128" s="404"/>
      <c r="I128" s="404"/>
      <c r="J128" s="404"/>
      <c r="K128" s="404"/>
      <c r="Q128" s="399">
        <v>0.874</v>
      </c>
      <c r="R128" s="404"/>
      <c r="S128" s="404"/>
      <c r="T128" s="404"/>
      <c r="U128" s="404"/>
      <c r="V128" s="404"/>
      <c r="W128" s="404"/>
      <c r="X128" s="404"/>
      <c r="Y128" s="404"/>
      <c r="AE128" s="399">
        <v>0.874</v>
      </c>
      <c r="AF128" s="404"/>
      <c r="AG128" s="404"/>
      <c r="AH128" s="404"/>
      <c r="AI128" s="404"/>
      <c r="AJ128" s="404"/>
      <c r="AK128" s="404"/>
      <c r="AL128" s="404"/>
      <c r="AM128" s="404"/>
    </row>
    <row r="129" spans="3:39" x14ac:dyDescent="0.35">
      <c r="C129" s="399">
        <v>0.873</v>
      </c>
      <c r="D129" s="404"/>
      <c r="E129" s="404"/>
      <c r="F129" s="404"/>
      <c r="G129" s="404"/>
      <c r="H129" s="404"/>
      <c r="I129" s="404"/>
      <c r="J129" s="404"/>
      <c r="K129" s="404"/>
      <c r="Q129" s="399">
        <v>0.873</v>
      </c>
      <c r="R129" s="404"/>
      <c r="S129" s="404"/>
      <c r="T129" s="404"/>
      <c r="U129" s="404"/>
      <c r="V129" s="404"/>
      <c r="W129" s="404"/>
      <c r="X129" s="404"/>
      <c r="Y129" s="404"/>
      <c r="AE129" s="399">
        <v>0.873</v>
      </c>
      <c r="AF129" s="404"/>
      <c r="AG129" s="404"/>
      <c r="AH129" s="404"/>
      <c r="AI129" s="404"/>
      <c r="AJ129" s="404"/>
      <c r="AK129" s="404"/>
      <c r="AL129" s="404"/>
      <c r="AM129" s="404"/>
    </row>
    <row r="130" spans="3:39" x14ac:dyDescent="0.35">
      <c r="C130" s="399">
        <v>0.872</v>
      </c>
      <c r="D130" s="404"/>
      <c r="E130" s="404"/>
      <c r="F130" s="404"/>
      <c r="G130" s="404"/>
      <c r="H130" s="404"/>
      <c r="I130" s="404"/>
      <c r="J130" s="404"/>
      <c r="K130" s="404"/>
      <c r="Q130" s="399">
        <v>0.872</v>
      </c>
      <c r="R130" s="404"/>
      <c r="S130" s="404"/>
      <c r="T130" s="404"/>
      <c r="U130" s="404"/>
      <c r="V130" s="404"/>
      <c r="W130" s="404"/>
      <c r="X130" s="404"/>
      <c r="Y130" s="404"/>
      <c r="AE130" s="399">
        <v>0.872</v>
      </c>
      <c r="AF130" s="404"/>
      <c r="AG130" s="404"/>
      <c r="AH130" s="404"/>
      <c r="AI130" s="404"/>
      <c r="AJ130" s="404"/>
      <c r="AK130" s="404"/>
      <c r="AL130" s="404"/>
      <c r="AM130" s="404"/>
    </row>
    <row r="131" spans="3:39" x14ac:dyDescent="0.35">
      <c r="C131" s="399">
        <v>0.871</v>
      </c>
      <c r="D131" s="404"/>
      <c r="E131" s="404"/>
      <c r="F131" s="404"/>
      <c r="G131" s="404"/>
      <c r="H131" s="404"/>
      <c r="I131" s="404"/>
      <c r="J131" s="404"/>
      <c r="K131" s="404"/>
      <c r="Q131" s="399">
        <v>0.871</v>
      </c>
      <c r="R131" s="404"/>
      <c r="S131" s="404"/>
      <c r="T131" s="404"/>
      <c r="U131" s="404"/>
      <c r="V131" s="404"/>
      <c r="W131" s="404"/>
      <c r="X131" s="404"/>
      <c r="Y131" s="404"/>
      <c r="AE131" s="399">
        <v>0.871</v>
      </c>
      <c r="AF131" s="404"/>
      <c r="AG131" s="404"/>
      <c r="AH131" s="404"/>
      <c r="AI131" s="404"/>
      <c r="AJ131" s="404"/>
      <c r="AK131" s="404"/>
      <c r="AL131" s="404"/>
      <c r="AM131" s="404"/>
    </row>
    <row r="132" spans="3:39" x14ac:dyDescent="0.35">
      <c r="C132" s="399">
        <v>0.87</v>
      </c>
      <c r="D132" s="404"/>
      <c r="E132" s="404"/>
      <c r="F132" s="404"/>
      <c r="G132" s="404"/>
      <c r="H132" s="404"/>
      <c r="I132" s="404"/>
      <c r="J132" s="404"/>
      <c r="K132" s="404"/>
      <c r="Q132" s="399">
        <v>0.87</v>
      </c>
      <c r="R132" s="404"/>
      <c r="S132" s="404"/>
      <c r="T132" s="404"/>
      <c r="U132" s="404"/>
      <c r="V132" s="404"/>
      <c r="W132" s="404"/>
      <c r="X132" s="404"/>
      <c r="Y132" s="404"/>
      <c r="AE132" s="399">
        <v>0.87</v>
      </c>
      <c r="AF132" s="404"/>
      <c r="AG132" s="404"/>
      <c r="AH132" s="404"/>
      <c r="AI132" s="404"/>
      <c r="AJ132" s="404"/>
      <c r="AK132" s="404"/>
      <c r="AL132" s="404"/>
      <c r="AM132" s="404"/>
    </row>
    <row r="133" spans="3:39" x14ac:dyDescent="0.35">
      <c r="C133" s="399">
        <v>0.86899999999999999</v>
      </c>
      <c r="D133" s="404"/>
      <c r="E133" s="404"/>
      <c r="F133" s="404"/>
      <c r="G133" s="404"/>
      <c r="H133" s="404"/>
      <c r="I133" s="404"/>
      <c r="J133" s="404"/>
      <c r="K133" s="404"/>
      <c r="Q133" s="399">
        <v>0.86899999999999999</v>
      </c>
      <c r="R133" s="404"/>
      <c r="S133" s="404"/>
      <c r="T133" s="404"/>
      <c r="U133" s="404"/>
      <c r="V133" s="404"/>
      <c r="W133" s="404"/>
      <c r="X133" s="404"/>
      <c r="Y133" s="404"/>
      <c r="AE133" s="399">
        <v>0.86899999999999999</v>
      </c>
      <c r="AF133" s="404"/>
      <c r="AG133" s="404"/>
      <c r="AH133" s="404"/>
      <c r="AI133" s="404"/>
      <c r="AJ133" s="404"/>
      <c r="AK133" s="404"/>
      <c r="AL133" s="404"/>
      <c r="AM133" s="404"/>
    </row>
    <row r="134" spans="3:39" x14ac:dyDescent="0.35">
      <c r="C134" s="399">
        <v>0.86799999999999999</v>
      </c>
      <c r="D134" s="404"/>
      <c r="E134" s="404"/>
      <c r="F134" s="404"/>
      <c r="G134" s="404"/>
      <c r="H134" s="404"/>
      <c r="I134" s="404"/>
      <c r="J134" s="404"/>
      <c r="K134" s="404"/>
      <c r="Q134" s="399">
        <v>0.86799999999999999</v>
      </c>
      <c r="R134" s="404"/>
      <c r="S134" s="404"/>
      <c r="T134" s="404"/>
      <c r="U134" s="404"/>
      <c r="V134" s="404"/>
      <c r="W134" s="404"/>
      <c r="X134" s="404"/>
      <c r="Y134" s="404"/>
      <c r="AE134" s="399">
        <v>0.86799999999999999</v>
      </c>
      <c r="AF134" s="404"/>
      <c r="AG134" s="404"/>
      <c r="AH134" s="404"/>
      <c r="AI134" s="404"/>
      <c r="AJ134" s="404"/>
      <c r="AK134" s="404"/>
      <c r="AL134" s="404"/>
      <c r="AM134" s="404"/>
    </row>
    <row r="135" spans="3:39" x14ac:dyDescent="0.35">
      <c r="C135" s="399">
        <v>0.86699999999999999</v>
      </c>
      <c r="D135" s="404"/>
      <c r="E135" s="404"/>
      <c r="F135" s="404"/>
      <c r="G135" s="404"/>
      <c r="H135" s="404"/>
      <c r="I135" s="404"/>
      <c r="J135" s="404"/>
      <c r="K135" s="404"/>
      <c r="Q135" s="399">
        <v>0.86699999999999999</v>
      </c>
      <c r="R135" s="404"/>
      <c r="S135" s="404"/>
      <c r="T135" s="404"/>
      <c r="U135" s="404"/>
      <c r="V135" s="404"/>
      <c r="W135" s="404"/>
      <c r="X135" s="404"/>
      <c r="Y135" s="404"/>
      <c r="AE135" s="399">
        <v>0.86699999999999999</v>
      </c>
      <c r="AF135" s="404"/>
      <c r="AG135" s="404"/>
      <c r="AH135" s="404"/>
      <c r="AI135" s="404"/>
      <c r="AJ135" s="404"/>
      <c r="AK135" s="404"/>
      <c r="AL135" s="404"/>
      <c r="AM135" s="404"/>
    </row>
    <row r="136" spans="3:39" x14ac:dyDescent="0.35">
      <c r="C136" s="399">
        <v>0.86599999999999999</v>
      </c>
      <c r="D136" s="404"/>
      <c r="E136" s="404"/>
      <c r="F136" s="404"/>
      <c r="G136" s="404"/>
      <c r="H136" s="404"/>
      <c r="I136" s="404"/>
      <c r="J136" s="404"/>
      <c r="K136" s="404"/>
      <c r="Q136" s="399">
        <v>0.86599999999999999</v>
      </c>
      <c r="R136" s="404"/>
      <c r="S136" s="404"/>
      <c r="T136" s="404"/>
      <c r="U136" s="404"/>
      <c r="V136" s="404"/>
      <c r="W136" s="404"/>
      <c r="X136" s="404"/>
      <c r="Y136" s="404"/>
      <c r="AE136" s="399">
        <v>0.86599999999999999</v>
      </c>
      <c r="AF136" s="404"/>
      <c r="AG136" s="404"/>
      <c r="AH136" s="404"/>
      <c r="AI136" s="404"/>
      <c r="AJ136" s="404"/>
      <c r="AK136" s="404"/>
      <c r="AL136" s="404"/>
      <c r="AM136" s="404"/>
    </row>
    <row r="137" spans="3:39" x14ac:dyDescent="0.35">
      <c r="C137" s="399">
        <v>0.86499999999999999</v>
      </c>
      <c r="D137" s="404"/>
      <c r="E137" s="404"/>
      <c r="F137" s="404"/>
      <c r="G137" s="404"/>
      <c r="H137" s="404"/>
      <c r="I137" s="404"/>
      <c r="J137" s="404"/>
      <c r="K137" s="404"/>
      <c r="Q137" s="399">
        <v>0.86499999999999999</v>
      </c>
      <c r="R137" s="404"/>
      <c r="S137" s="404"/>
      <c r="T137" s="404"/>
      <c r="U137" s="404"/>
      <c r="V137" s="404"/>
      <c r="W137" s="404"/>
      <c r="X137" s="404"/>
      <c r="Y137" s="404"/>
      <c r="AE137" s="399">
        <v>0.86499999999999999</v>
      </c>
      <c r="AF137" s="404"/>
      <c r="AG137" s="404"/>
      <c r="AH137" s="404"/>
      <c r="AI137" s="404"/>
      <c r="AJ137" s="404"/>
      <c r="AK137" s="404"/>
      <c r="AL137" s="404"/>
      <c r="AM137" s="404"/>
    </row>
    <row r="138" spans="3:39" x14ac:dyDescent="0.35">
      <c r="C138" s="399">
        <v>0.86399999999999999</v>
      </c>
      <c r="D138" s="404"/>
      <c r="E138" s="404"/>
      <c r="F138" s="404"/>
      <c r="G138" s="404"/>
      <c r="H138" s="404"/>
      <c r="I138" s="404"/>
      <c r="J138" s="404"/>
      <c r="K138" s="404"/>
      <c r="Q138" s="399">
        <v>0.86399999999999999</v>
      </c>
      <c r="R138" s="404"/>
      <c r="S138" s="404"/>
      <c r="T138" s="404"/>
      <c r="U138" s="404"/>
      <c r="V138" s="404"/>
      <c r="W138" s="404"/>
      <c r="X138" s="404"/>
      <c r="Y138" s="404"/>
      <c r="AE138" s="399">
        <v>0.86399999999999999</v>
      </c>
      <c r="AF138" s="404"/>
      <c r="AG138" s="404"/>
      <c r="AH138" s="404"/>
      <c r="AI138" s="404"/>
      <c r="AJ138" s="404"/>
      <c r="AK138" s="404"/>
      <c r="AL138" s="404"/>
      <c r="AM138" s="404"/>
    </row>
    <row r="139" spans="3:39" x14ac:dyDescent="0.35">
      <c r="C139" s="399">
        <v>0.86299999999999999</v>
      </c>
      <c r="D139" s="404"/>
      <c r="E139" s="404"/>
      <c r="F139" s="404"/>
      <c r="G139" s="404"/>
      <c r="H139" s="404"/>
      <c r="I139" s="404"/>
      <c r="J139" s="404"/>
      <c r="K139" s="404"/>
      <c r="Q139" s="399">
        <v>0.86299999999999999</v>
      </c>
      <c r="R139" s="404"/>
      <c r="S139" s="404"/>
      <c r="T139" s="404"/>
      <c r="U139" s="404"/>
      <c r="V139" s="404"/>
      <c r="W139" s="404"/>
      <c r="X139" s="404"/>
      <c r="Y139" s="404"/>
      <c r="AE139" s="399">
        <v>0.86299999999999999</v>
      </c>
      <c r="AF139" s="404"/>
      <c r="AG139" s="404"/>
      <c r="AH139" s="404"/>
      <c r="AI139" s="404"/>
      <c r="AJ139" s="404"/>
      <c r="AK139" s="404"/>
      <c r="AL139" s="404"/>
      <c r="AM139" s="404"/>
    </row>
    <row r="140" spans="3:39" x14ac:dyDescent="0.35">
      <c r="C140" s="399">
        <v>0.86199999999999999</v>
      </c>
      <c r="D140" s="404"/>
      <c r="E140" s="404"/>
      <c r="F140" s="404"/>
      <c r="G140" s="404"/>
      <c r="H140" s="404"/>
      <c r="I140" s="404"/>
      <c r="J140" s="404"/>
      <c r="K140" s="404"/>
      <c r="Q140" s="399">
        <v>0.86199999999999999</v>
      </c>
      <c r="R140" s="404"/>
      <c r="S140" s="404"/>
      <c r="T140" s="404"/>
      <c r="U140" s="404"/>
      <c r="V140" s="404"/>
      <c r="W140" s="404"/>
      <c r="X140" s="404"/>
      <c r="Y140" s="404"/>
      <c r="AE140" s="399">
        <v>0.86199999999999999</v>
      </c>
      <c r="AF140" s="404"/>
      <c r="AG140" s="404"/>
      <c r="AH140" s="404"/>
      <c r="AI140" s="404"/>
      <c r="AJ140" s="404"/>
      <c r="AK140" s="404"/>
      <c r="AL140" s="404"/>
      <c r="AM140" s="404"/>
    </row>
    <row r="141" spans="3:39" x14ac:dyDescent="0.35">
      <c r="C141" s="399">
        <v>0.86099999999999999</v>
      </c>
      <c r="D141" s="404"/>
      <c r="E141" s="404"/>
      <c r="F141" s="404"/>
      <c r="G141" s="404"/>
      <c r="H141" s="404"/>
      <c r="I141" s="404"/>
      <c r="J141" s="404"/>
      <c r="K141" s="404"/>
      <c r="Q141" s="399">
        <v>0.86099999999999999</v>
      </c>
      <c r="R141" s="404"/>
      <c r="S141" s="404"/>
      <c r="T141" s="404"/>
      <c r="U141" s="404"/>
      <c r="V141" s="404"/>
      <c r="W141" s="404"/>
      <c r="X141" s="404"/>
      <c r="Y141" s="404"/>
      <c r="AE141" s="399">
        <v>0.86099999999999999</v>
      </c>
      <c r="AF141" s="404"/>
      <c r="AG141" s="404"/>
      <c r="AH141" s="404"/>
      <c r="AI141" s="404"/>
      <c r="AJ141" s="404"/>
      <c r="AK141" s="404"/>
      <c r="AL141" s="404"/>
      <c r="AM141" s="404"/>
    </row>
    <row r="142" spans="3:39" x14ac:dyDescent="0.35">
      <c r="C142" s="399">
        <v>0.86</v>
      </c>
      <c r="D142" s="404"/>
      <c r="E142" s="404"/>
      <c r="F142" s="404"/>
      <c r="G142" s="404"/>
      <c r="H142" s="404"/>
      <c r="I142" s="404"/>
      <c r="J142" s="404"/>
      <c r="K142" s="404"/>
      <c r="Q142" s="399">
        <v>0.86</v>
      </c>
      <c r="R142" s="404"/>
      <c r="S142" s="404"/>
      <c r="T142" s="404"/>
      <c r="U142" s="404"/>
      <c r="V142" s="404"/>
      <c r="W142" s="404"/>
      <c r="X142" s="404"/>
      <c r="Y142" s="404"/>
      <c r="AE142" s="399">
        <v>0.86</v>
      </c>
      <c r="AF142" s="404"/>
      <c r="AG142" s="404"/>
      <c r="AH142" s="404"/>
      <c r="AI142" s="404"/>
      <c r="AJ142" s="404"/>
      <c r="AK142" s="404"/>
      <c r="AL142" s="404"/>
      <c r="AM142" s="404"/>
    </row>
    <row r="143" spans="3:39" x14ac:dyDescent="0.35">
      <c r="C143" s="399">
        <v>0.85899999999999999</v>
      </c>
      <c r="D143" s="404"/>
      <c r="E143" s="404"/>
      <c r="F143" s="404"/>
      <c r="G143" s="404"/>
      <c r="H143" s="404"/>
      <c r="I143" s="404"/>
      <c r="J143" s="404"/>
      <c r="K143" s="404"/>
      <c r="Q143" s="399">
        <v>0.85899999999999999</v>
      </c>
      <c r="R143" s="404"/>
      <c r="S143" s="404"/>
      <c r="T143" s="404"/>
      <c r="U143" s="404"/>
      <c r="V143" s="404"/>
      <c r="W143" s="404"/>
      <c r="X143" s="404"/>
      <c r="Y143" s="404"/>
      <c r="AE143" s="399">
        <v>0.85899999999999999</v>
      </c>
      <c r="AF143" s="404"/>
      <c r="AG143" s="404"/>
      <c r="AH143" s="404"/>
      <c r="AI143" s="404"/>
      <c r="AJ143" s="404"/>
      <c r="AK143" s="404"/>
      <c r="AL143" s="404"/>
      <c r="AM143" s="404"/>
    </row>
    <row r="144" spans="3:39" x14ac:dyDescent="0.35">
      <c r="C144" s="399">
        <v>0.85799999999999998</v>
      </c>
      <c r="D144" s="404"/>
      <c r="E144" s="404"/>
      <c r="F144" s="404"/>
      <c r="G144" s="404"/>
      <c r="H144" s="404"/>
      <c r="I144" s="404"/>
      <c r="J144" s="404"/>
      <c r="K144" s="404"/>
      <c r="Q144" s="399">
        <v>0.85799999999999998</v>
      </c>
      <c r="R144" s="404"/>
      <c r="S144" s="404"/>
      <c r="T144" s="404"/>
      <c r="U144" s="404"/>
      <c r="V144" s="404"/>
      <c r="W144" s="404"/>
      <c r="X144" s="404"/>
      <c r="Y144" s="404"/>
      <c r="AE144" s="399">
        <v>0.85799999999999998</v>
      </c>
      <c r="AF144" s="404"/>
      <c r="AG144" s="404"/>
      <c r="AH144" s="404"/>
      <c r="AI144" s="404"/>
      <c r="AJ144" s="404"/>
      <c r="AK144" s="404"/>
      <c r="AL144" s="404"/>
      <c r="AM144" s="404"/>
    </row>
    <row r="145" spans="3:39" x14ac:dyDescent="0.35">
      <c r="C145" s="399">
        <v>0.85699999999999998</v>
      </c>
      <c r="D145" s="404"/>
      <c r="E145" s="404"/>
      <c r="F145" s="404"/>
      <c r="G145" s="404"/>
      <c r="H145" s="404"/>
      <c r="I145" s="404"/>
      <c r="J145" s="404"/>
      <c r="K145" s="404"/>
      <c r="Q145" s="399">
        <v>0.85699999999999998</v>
      </c>
      <c r="R145" s="404"/>
      <c r="S145" s="404"/>
      <c r="T145" s="404"/>
      <c r="U145" s="404"/>
      <c r="V145" s="404"/>
      <c r="W145" s="404"/>
      <c r="X145" s="404"/>
      <c r="Y145" s="404"/>
      <c r="AE145" s="399">
        <v>0.85699999999999998</v>
      </c>
      <c r="AF145" s="404"/>
      <c r="AG145" s="404"/>
      <c r="AH145" s="404"/>
      <c r="AI145" s="404"/>
      <c r="AJ145" s="404"/>
      <c r="AK145" s="404"/>
      <c r="AL145" s="404"/>
      <c r="AM145" s="404"/>
    </row>
    <row r="146" spans="3:39" x14ac:dyDescent="0.35">
      <c r="C146" s="399">
        <v>0.85599999999999998</v>
      </c>
      <c r="D146" s="404"/>
      <c r="E146" s="404"/>
      <c r="F146" s="404"/>
      <c r="G146" s="404"/>
      <c r="H146" s="404"/>
      <c r="I146" s="404"/>
      <c r="J146" s="404"/>
      <c r="K146" s="404"/>
      <c r="Q146" s="399">
        <v>0.85599999999999998</v>
      </c>
      <c r="R146" s="404"/>
      <c r="S146" s="404"/>
      <c r="T146" s="404"/>
      <c r="U146" s="404"/>
      <c r="V146" s="404"/>
      <c r="W146" s="404"/>
      <c r="X146" s="404"/>
      <c r="Y146" s="404"/>
      <c r="AE146" s="399">
        <v>0.85599999999999998</v>
      </c>
      <c r="AF146" s="404"/>
      <c r="AG146" s="404"/>
      <c r="AH146" s="404"/>
      <c r="AI146" s="404"/>
      <c r="AJ146" s="404"/>
      <c r="AK146" s="404"/>
      <c r="AL146" s="404"/>
      <c r="AM146" s="404"/>
    </row>
    <row r="147" spans="3:39" x14ac:dyDescent="0.35">
      <c r="C147" s="399">
        <v>0.85499999999999998</v>
      </c>
      <c r="D147" s="404"/>
      <c r="E147" s="404"/>
      <c r="F147" s="404"/>
      <c r="G147" s="404"/>
      <c r="H147" s="404"/>
      <c r="I147" s="404"/>
      <c r="J147" s="404"/>
      <c r="K147" s="404"/>
      <c r="Q147" s="399">
        <v>0.85499999999999998</v>
      </c>
      <c r="R147" s="404"/>
      <c r="S147" s="404"/>
      <c r="T147" s="404"/>
      <c r="U147" s="404"/>
      <c r="V147" s="404"/>
      <c r="W147" s="404"/>
      <c r="X147" s="404"/>
      <c r="Y147" s="404"/>
      <c r="AE147" s="399">
        <v>0.85499999999999998</v>
      </c>
      <c r="AF147" s="404"/>
      <c r="AG147" s="404"/>
      <c r="AH147" s="404"/>
      <c r="AI147" s="404"/>
      <c r="AJ147" s="404"/>
      <c r="AK147" s="404"/>
      <c r="AL147" s="404"/>
      <c r="AM147" s="404"/>
    </row>
    <row r="148" spans="3:39" x14ac:dyDescent="0.35">
      <c r="C148" s="399">
        <v>0.85399999999999998</v>
      </c>
      <c r="D148" s="404"/>
      <c r="E148" s="404"/>
      <c r="F148" s="404"/>
      <c r="G148" s="404"/>
      <c r="H148" s="404"/>
      <c r="I148" s="404"/>
      <c r="J148" s="404"/>
      <c r="K148" s="404"/>
      <c r="Q148" s="399">
        <v>0.85399999999999998</v>
      </c>
      <c r="R148" s="404"/>
      <c r="S148" s="404"/>
      <c r="T148" s="404"/>
      <c r="U148" s="404"/>
      <c r="V148" s="404"/>
      <c r="W148" s="404"/>
      <c r="X148" s="404"/>
      <c r="Y148" s="404"/>
      <c r="AE148" s="399">
        <v>0.85399999999999998</v>
      </c>
      <c r="AF148" s="404"/>
      <c r="AG148" s="404"/>
      <c r="AH148" s="404"/>
      <c r="AI148" s="404"/>
      <c r="AJ148" s="404"/>
      <c r="AK148" s="404"/>
      <c r="AL148" s="404"/>
      <c r="AM148" s="404"/>
    </row>
    <row r="149" spans="3:39" x14ac:dyDescent="0.35">
      <c r="C149" s="399">
        <v>0.85299999999999998</v>
      </c>
      <c r="D149" s="404"/>
      <c r="E149" s="404"/>
      <c r="F149" s="404"/>
      <c r="G149" s="404"/>
      <c r="H149" s="404"/>
      <c r="I149" s="404"/>
      <c r="J149" s="404"/>
      <c r="K149" s="404"/>
      <c r="Q149" s="399">
        <v>0.85299999999999998</v>
      </c>
      <c r="R149" s="404"/>
      <c r="S149" s="404"/>
      <c r="T149" s="404"/>
      <c r="U149" s="404"/>
      <c r="V149" s="404"/>
      <c r="W149" s="404"/>
      <c r="X149" s="404"/>
      <c r="Y149" s="404"/>
      <c r="AE149" s="399">
        <v>0.85299999999999998</v>
      </c>
      <c r="AF149" s="404"/>
      <c r="AG149" s="404"/>
      <c r="AH149" s="404"/>
      <c r="AI149" s="404"/>
      <c r="AJ149" s="404"/>
      <c r="AK149" s="404"/>
      <c r="AL149" s="404"/>
      <c r="AM149" s="404"/>
    </row>
    <row r="150" spans="3:39" x14ac:dyDescent="0.35">
      <c r="C150" s="399">
        <v>0.85199999999999998</v>
      </c>
      <c r="D150" s="404"/>
      <c r="E150" s="404"/>
      <c r="F150" s="404"/>
      <c r="G150" s="404"/>
      <c r="H150" s="404"/>
      <c r="I150" s="404"/>
      <c r="J150" s="404"/>
      <c r="K150" s="404"/>
      <c r="Q150" s="399">
        <v>0.85199999999999998</v>
      </c>
      <c r="R150" s="404"/>
      <c r="S150" s="404"/>
      <c r="T150" s="404"/>
      <c r="U150" s="404"/>
      <c r="V150" s="404"/>
      <c r="W150" s="404"/>
      <c r="X150" s="404"/>
      <c r="Y150" s="404"/>
      <c r="AE150" s="399">
        <v>0.85199999999999998</v>
      </c>
      <c r="AF150" s="404"/>
      <c r="AG150" s="404"/>
      <c r="AH150" s="404"/>
      <c r="AI150" s="404"/>
      <c r="AJ150" s="404"/>
      <c r="AK150" s="404"/>
      <c r="AL150" s="404"/>
      <c r="AM150" s="404"/>
    </row>
    <row r="151" spans="3:39" x14ac:dyDescent="0.35">
      <c r="C151" s="399">
        <v>0.85099999999999998</v>
      </c>
      <c r="D151" s="404"/>
      <c r="E151" s="404"/>
      <c r="F151" s="404"/>
      <c r="G151" s="404"/>
      <c r="H151" s="404"/>
      <c r="I151" s="404"/>
      <c r="J151" s="404"/>
      <c r="K151" s="404"/>
      <c r="Q151" s="399">
        <v>0.85099999999999998</v>
      </c>
      <c r="R151" s="404"/>
      <c r="S151" s="404"/>
      <c r="T151" s="404"/>
      <c r="U151" s="404"/>
      <c r="V151" s="404"/>
      <c r="W151" s="404"/>
      <c r="X151" s="404"/>
      <c r="Y151" s="404"/>
      <c r="AE151" s="399">
        <v>0.85099999999999998</v>
      </c>
      <c r="AF151" s="404"/>
      <c r="AG151" s="404"/>
      <c r="AH151" s="404"/>
      <c r="AI151" s="404"/>
      <c r="AJ151" s="404"/>
      <c r="AK151" s="404"/>
      <c r="AL151" s="404"/>
      <c r="AM151" s="404"/>
    </row>
    <row r="152" spans="3:39" x14ac:dyDescent="0.35">
      <c r="C152" s="399">
        <v>0.85</v>
      </c>
      <c r="D152" s="404"/>
      <c r="E152" s="404"/>
      <c r="F152" s="404"/>
      <c r="G152" s="404"/>
      <c r="H152" s="404"/>
      <c r="I152" s="404"/>
      <c r="J152" s="404"/>
      <c r="K152" s="404"/>
      <c r="Q152" s="399">
        <v>0.85</v>
      </c>
      <c r="R152" s="404"/>
      <c r="S152" s="404"/>
      <c r="T152" s="404"/>
      <c r="U152" s="404"/>
      <c r="V152" s="404"/>
      <c r="W152" s="404"/>
      <c r="X152" s="404"/>
      <c r="Y152" s="404"/>
      <c r="AE152" s="399">
        <v>0.85</v>
      </c>
      <c r="AF152" s="404"/>
      <c r="AG152" s="404"/>
      <c r="AH152" s="404"/>
      <c r="AI152" s="404"/>
      <c r="AJ152" s="404"/>
      <c r="AK152" s="404"/>
      <c r="AL152" s="404"/>
      <c r="AM152" s="404"/>
    </row>
    <row r="153" spans="3:39" x14ac:dyDescent="0.35">
      <c r="C153" s="399">
        <v>0.84899999999999998</v>
      </c>
      <c r="D153" s="404"/>
      <c r="E153" s="404"/>
      <c r="F153" s="404"/>
      <c r="G153" s="404"/>
      <c r="H153" s="404"/>
      <c r="I153" s="404"/>
      <c r="J153" s="404"/>
      <c r="K153" s="404"/>
      <c r="Q153" s="399">
        <v>0.84899999999999998</v>
      </c>
      <c r="R153" s="404"/>
      <c r="S153" s="404"/>
      <c r="T153" s="404"/>
      <c r="U153" s="404"/>
      <c r="V153" s="404"/>
      <c r="W153" s="404"/>
      <c r="X153" s="404"/>
      <c r="Y153" s="404"/>
      <c r="AE153" s="399">
        <v>0.84899999999999998</v>
      </c>
      <c r="AF153" s="404"/>
      <c r="AG153" s="404"/>
      <c r="AH153" s="404"/>
      <c r="AI153" s="404"/>
      <c r="AJ153" s="404"/>
      <c r="AK153" s="404"/>
      <c r="AL153" s="404"/>
      <c r="AM153" s="404"/>
    </row>
    <row r="154" spans="3:39" x14ac:dyDescent="0.35">
      <c r="C154" s="399">
        <v>0.84799999999999998</v>
      </c>
      <c r="D154" s="404"/>
      <c r="E154" s="404"/>
      <c r="F154" s="404"/>
      <c r="G154" s="404"/>
      <c r="H154" s="404"/>
      <c r="I154" s="404"/>
      <c r="J154" s="404"/>
      <c r="K154" s="404"/>
      <c r="Q154" s="399">
        <v>0.84799999999999998</v>
      </c>
      <c r="R154" s="404"/>
      <c r="S154" s="404"/>
      <c r="T154" s="404"/>
      <c r="U154" s="404"/>
      <c r="V154" s="404"/>
      <c r="W154" s="404"/>
      <c r="X154" s="404"/>
      <c r="Y154" s="404"/>
      <c r="AE154" s="399">
        <v>0.84799999999999998</v>
      </c>
      <c r="AF154" s="404"/>
      <c r="AG154" s="404"/>
      <c r="AH154" s="404"/>
      <c r="AI154" s="404"/>
      <c r="AJ154" s="404"/>
      <c r="AK154" s="404"/>
      <c r="AL154" s="404"/>
      <c r="AM154" s="404"/>
    </row>
    <row r="155" spans="3:39" x14ac:dyDescent="0.35">
      <c r="C155" s="399">
        <v>0.84699999999999998</v>
      </c>
      <c r="D155" s="404"/>
      <c r="E155" s="404"/>
      <c r="F155" s="404"/>
      <c r="G155" s="404"/>
      <c r="H155" s="404"/>
      <c r="I155" s="404"/>
      <c r="J155" s="404"/>
      <c r="K155" s="404"/>
      <c r="Q155" s="399">
        <v>0.84699999999999998</v>
      </c>
      <c r="R155" s="404"/>
      <c r="S155" s="404"/>
      <c r="T155" s="404"/>
      <c r="U155" s="404"/>
      <c r="V155" s="404"/>
      <c r="W155" s="404"/>
      <c r="X155" s="404"/>
      <c r="Y155" s="404"/>
      <c r="AE155" s="399">
        <v>0.84699999999999998</v>
      </c>
      <c r="AF155" s="404"/>
      <c r="AG155" s="404"/>
      <c r="AH155" s="404"/>
      <c r="AI155" s="404"/>
      <c r="AJ155" s="404"/>
      <c r="AK155" s="404"/>
      <c r="AL155" s="404"/>
      <c r="AM155" s="404"/>
    </row>
    <row r="156" spans="3:39" x14ac:dyDescent="0.35">
      <c r="C156" s="399">
        <v>0.84599999999999997</v>
      </c>
      <c r="D156" s="404"/>
      <c r="E156" s="404"/>
      <c r="F156" s="404"/>
      <c r="G156" s="404"/>
      <c r="H156" s="404"/>
      <c r="I156" s="404"/>
      <c r="J156" s="404"/>
      <c r="K156" s="404"/>
      <c r="Q156" s="399">
        <v>0.84599999999999997</v>
      </c>
      <c r="R156" s="404"/>
      <c r="S156" s="404"/>
      <c r="T156" s="404"/>
      <c r="U156" s="404"/>
      <c r="V156" s="404"/>
      <c r="W156" s="404"/>
      <c r="X156" s="404"/>
      <c r="Y156" s="404"/>
      <c r="AE156" s="399">
        <v>0.84599999999999997</v>
      </c>
      <c r="AF156" s="404"/>
      <c r="AG156" s="404"/>
      <c r="AH156" s="404"/>
      <c r="AI156" s="404"/>
      <c r="AJ156" s="404"/>
      <c r="AK156" s="404"/>
      <c r="AL156" s="404"/>
      <c r="AM156" s="404"/>
    </row>
    <row r="157" spans="3:39" x14ac:dyDescent="0.35">
      <c r="C157" s="399">
        <v>0.84499999999999997</v>
      </c>
      <c r="D157" s="404"/>
      <c r="E157" s="404"/>
      <c r="F157" s="404"/>
      <c r="G157" s="404"/>
      <c r="H157" s="404"/>
      <c r="I157" s="404"/>
      <c r="J157" s="404"/>
      <c r="K157" s="404"/>
      <c r="Q157" s="399">
        <v>0.84499999999999997</v>
      </c>
      <c r="R157" s="404"/>
      <c r="S157" s="404"/>
      <c r="T157" s="404"/>
      <c r="U157" s="404"/>
      <c r="V157" s="404"/>
      <c r="W157" s="404"/>
      <c r="X157" s="404"/>
      <c r="Y157" s="404"/>
      <c r="AE157" s="399">
        <v>0.84499999999999997</v>
      </c>
      <c r="AF157" s="404"/>
      <c r="AG157" s="404"/>
      <c r="AH157" s="404"/>
      <c r="AI157" s="404"/>
      <c r="AJ157" s="404"/>
      <c r="AK157" s="404"/>
      <c r="AL157" s="404"/>
      <c r="AM157" s="404"/>
    </row>
    <row r="158" spans="3:39" x14ac:dyDescent="0.35">
      <c r="C158" s="399">
        <v>0.84399999999999997</v>
      </c>
      <c r="D158" s="404"/>
      <c r="E158" s="404"/>
      <c r="F158" s="404"/>
      <c r="G158" s="404"/>
      <c r="H158" s="404"/>
      <c r="I158" s="404"/>
      <c r="J158" s="404"/>
      <c r="K158" s="404"/>
      <c r="Q158" s="399">
        <v>0.84399999999999997</v>
      </c>
      <c r="R158" s="404"/>
      <c r="S158" s="404"/>
      <c r="T158" s="404"/>
      <c r="U158" s="404"/>
      <c r="V158" s="404"/>
      <c r="W158" s="404"/>
      <c r="X158" s="404"/>
      <c r="Y158" s="404"/>
      <c r="AE158" s="399">
        <v>0.84399999999999997</v>
      </c>
      <c r="AF158" s="404"/>
      <c r="AG158" s="404"/>
      <c r="AH158" s="404"/>
      <c r="AI158" s="404"/>
      <c r="AJ158" s="404"/>
      <c r="AK158" s="404"/>
      <c r="AL158" s="404"/>
      <c r="AM158" s="404"/>
    </row>
    <row r="159" spans="3:39" x14ac:dyDescent="0.35">
      <c r="C159" s="399">
        <v>0.84299999999999997</v>
      </c>
      <c r="D159" s="404"/>
      <c r="E159" s="404"/>
      <c r="F159" s="404"/>
      <c r="G159" s="404"/>
      <c r="H159" s="404"/>
      <c r="I159" s="404"/>
      <c r="J159" s="404"/>
      <c r="K159" s="404"/>
      <c r="Q159" s="399">
        <v>0.84299999999999997</v>
      </c>
      <c r="R159" s="404"/>
      <c r="S159" s="404"/>
      <c r="T159" s="404"/>
      <c r="U159" s="404"/>
      <c r="V159" s="404"/>
      <c r="W159" s="404"/>
      <c r="X159" s="404"/>
      <c r="Y159" s="404"/>
      <c r="AE159" s="399">
        <v>0.84299999999999997</v>
      </c>
      <c r="AF159" s="404"/>
      <c r="AG159" s="404"/>
      <c r="AH159" s="404"/>
      <c r="AI159" s="404"/>
      <c r="AJ159" s="404"/>
      <c r="AK159" s="404"/>
      <c r="AL159" s="404"/>
      <c r="AM159" s="404"/>
    </row>
    <row r="160" spans="3:39" x14ac:dyDescent="0.35">
      <c r="C160" s="399">
        <v>0.84199999999999997</v>
      </c>
      <c r="D160" s="404"/>
      <c r="E160" s="404"/>
      <c r="F160" s="404"/>
      <c r="G160" s="404"/>
      <c r="H160" s="404"/>
      <c r="I160" s="404"/>
      <c r="J160" s="404"/>
      <c r="K160" s="404"/>
      <c r="Q160" s="399">
        <v>0.84199999999999997</v>
      </c>
      <c r="R160" s="404"/>
      <c r="S160" s="404"/>
      <c r="T160" s="404"/>
      <c r="U160" s="404"/>
      <c r="V160" s="404"/>
      <c r="W160" s="404"/>
      <c r="X160" s="404"/>
      <c r="Y160" s="404"/>
      <c r="AE160" s="399">
        <v>0.84199999999999997</v>
      </c>
      <c r="AF160" s="404"/>
      <c r="AG160" s="404"/>
      <c r="AH160" s="404"/>
      <c r="AI160" s="404"/>
      <c r="AJ160" s="404"/>
      <c r="AK160" s="404"/>
      <c r="AL160" s="404"/>
      <c r="AM160" s="404"/>
    </row>
    <row r="161" spans="3:39" x14ac:dyDescent="0.35">
      <c r="C161" s="399">
        <v>0.84099999999999997</v>
      </c>
      <c r="D161" s="404"/>
      <c r="E161" s="404"/>
      <c r="F161" s="404"/>
      <c r="G161" s="404"/>
      <c r="H161" s="404"/>
      <c r="I161" s="404"/>
      <c r="J161" s="404"/>
      <c r="K161" s="404"/>
      <c r="Q161" s="399">
        <v>0.84099999999999997</v>
      </c>
      <c r="R161" s="404"/>
      <c r="S161" s="404"/>
      <c r="T161" s="404"/>
      <c r="U161" s="404"/>
      <c r="V161" s="404"/>
      <c r="W161" s="404"/>
      <c r="X161" s="404"/>
      <c r="Y161" s="404"/>
      <c r="AE161" s="399">
        <v>0.84099999999999997</v>
      </c>
      <c r="AF161" s="404"/>
      <c r="AG161" s="404"/>
      <c r="AH161" s="404"/>
      <c r="AI161" s="404"/>
      <c r="AJ161" s="404"/>
      <c r="AK161" s="404"/>
      <c r="AL161" s="404"/>
      <c r="AM161" s="404"/>
    </row>
    <row r="162" spans="3:39" x14ac:dyDescent="0.35">
      <c r="C162" s="399">
        <v>0.84</v>
      </c>
      <c r="D162" s="404"/>
      <c r="E162" s="404"/>
      <c r="F162" s="404"/>
      <c r="G162" s="404"/>
      <c r="H162" s="404"/>
      <c r="I162" s="404"/>
      <c r="J162" s="404"/>
      <c r="K162" s="404"/>
      <c r="Q162" s="399">
        <v>0.84</v>
      </c>
      <c r="R162" s="404"/>
      <c r="S162" s="404"/>
      <c r="T162" s="404"/>
      <c r="U162" s="404"/>
      <c r="V162" s="404"/>
      <c r="W162" s="404"/>
      <c r="X162" s="404"/>
      <c r="Y162" s="404"/>
      <c r="AE162" s="399">
        <v>0.84</v>
      </c>
      <c r="AF162" s="404"/>
      <c r="AG162" s="404"/>
      <c r="AH162" s="404"/>
      <c r="AI162" s="404"/>
      <c r="AJ162" s="404"/>
      <c r="AK162" s="404"/>
      <c r="AL162" s="404"/>
      <c r="AM162" s="404"/>
    </row>
    <row r="163" spans="3:39" x14ac:dyDescent="0.35">
      <c r="C163" s="399">
        <v>0.83899999999999997</v>
      </c>
      <c r="D163" s="404"/>
      <c r="E163" s="404"/>
      <c r="F163" s="404"/>
      <c r="G163" s="404"/>
      <c r="H163" s="404"/>
      <c r="I163" s="404"/>
      <c r="J163" s="404"/>
      <c r="K163" s="404"/>
      <c r="Q163" s="399">
        <v>0.83899999999999997</v>
      </c>
      <c r="R163" s="404"/>
      <c r="S163" s="404"/>
      <c r="T163" s="404"/>
      <c r="U163" s="404"/>
      <c r="V163" s="404"/>
      <c r="W163" s="404"/>
      <c r="X163" s="404"/>
      <c r="Y163" s="404"/>
      <c r="AE163" s="399">
        <v>0.83899999999999997</v>
      </c>
      <c r="AF163" s="404"/>
      <c r="AG163" s="404"/>
      <c r="AH163" s="404"/>
      <c r="AI163" s="404"/>
      <c r="AJ163" s="404"/>
      <c r="AK163" s="404"/>
      <c r="AL163" s="404"/>
      <c r="AM163" s="404"/>
    </row>
    <row r="164" spans="3:39" x14ac:dyDescent="0.35">
      <c r="C164" s="399">
        <v>0.83799999999999997</v>
      </c>
      <c r="D164" s="404"/>
      <c r="E164" s="404"/>
      <c r="F164" s="404"/>
      <c r="G164" s="404"/>
      <c r="H164" s="404"/>
      <c r="I164" s="404"/>
      <c r="J164" s="404"/>
      <c r="K164" s="404"/>
      <c r="Q164" s="399">
        <v>0.83799999999999997</v>
      </c>
      <c r="R164" s="404"/>
      <c r="S164" s="404"/>
      <c r="T164" s="404"/>
      <c r="U164" s="404"/>
      <c r="V164" s="404"/>
      <c r="W164" s="404"/>
      <c r="X164" s="404"/>
      <c r="Y164" s="404"/>
      <c r="AE164" s="399">
        <v>0.83799999999999997</v>
      </c>
      <c r="AF164" s="404"/>
      <c r="AG164" s="404"/>
      <c r="AH164" s="404"/>
      <c r="AI164" s="404"/>
      <c r="AJ164" s="404"/>
      <c r="AK164" s="404"/>
      <c r="AL164" s="404"/>
      <c r="AM164" s="404"/>
    </row>
    <row r="165" spans="3:39" x14ac:dyDescent="0.35">
      <c r="C165" s="399">
        <v>0.83699999999999997</v>
      </c>
      <c r="D165" s="404"/>
      <c r="E165" s="404"/>
      <c r="F165" s="404"/>
      <c r="G165" s="404"/>
      <c r="H165" s="404"/>
      <c r="I165" s="404"/>
      <c r="J165" s="404"/>
      <c r="K165" s="404"/>
      <c r="Q165" s="399">
        <v>0.83699999999999997</v>
      </c>
      <c r="R165" s="404"/>
      <c r="S165" s="404"/>
      <c r="T165" s="404"/>
      <c r="U165" s="404"/>
      <c r="V165" s="404"/>
      <c r="W165" s="404"/>
      <c r="X165" s="404"/>
      <c r="Y165" s="404"/>
      <c r="AE165" s="399">
        <v>0.83699999999999997</v>
      </c>
      <c r="AF165" s="404"/>
      <c r="AG165" s="404"/>
      <c r="AH165" s="404"/>
      <c r="AI165" s="404"/>
      <c r="AJ165" s="404"/>
      <c r="AK165" s="404"/>
      <c r="AL165" s="404"/>
      <c r="AM165" s="404"/>
    </row>
    <row r="166" spans="3:39" x14ac:dyDescent="0.35">
      <c r="C166" s="399">
        <v>0.83599999999999997</v>
      </c>
      <c r="D166" s="404"/>
      <c r="E166" s="404"/>
      <c r="F166" s="404"/>
      <c r="G166" s="404"/>
      <c r="H166" s="404"/>
      <c r="I166" s="404"/>
      <c r="J166" s="404"/>
      <c r="K166" s="404"/>
      <c r="Q166" s="399">
        <v>0.83599999999999997</v>
      </c>
      <c r="R166" s="404"/>
      <c r="S166" s="404"/>
      <c r="T166" s="404"/>
      <c r="U166" s="404"/>
      <c r="V166" s="404"/>
      <c r="W166" s="404"/>
      <c r="X166" s="404"/>
      <c r="Y166" s="404"/>
      <c r="AE166" s="399">
        <v>0.83599999999999997</v>
      </c>
      <c r="AF166" s="404"/>
      <c r="AG166" s="404"/>
      <c r="AH166" s="404"/>
      <c r="AI166" s="404"/>
      <c r="AJ166" s="404"/>
      <c r="AK166" s="404"/>
      <c r="AL166" s="404"/>
      <c r="AM166" s="404"/>
    </row>
    <row r="167" spans="3:39" x14ac:dyDescent="0.35">
      <c r="C167" s="399">
        <v>0.83499999999999996</v>
      </c>
      <c r="D167" s="404"/>
      <c r="E167" s="404"/>
      <c r="F167" s="404"/>
      <c r="G167" s="404"/>
      <c r="H167" s="404"/>
      <c r="I167" s="404"/>
      <c r="J167" s="404"/>
      <c r="K167" s="404"/>
      <c r="Q167" s="399">
        <v>0.83499999999999996</v>
      </c>
      <c r="R167" s="404"/>
      <c r="S167" s="404"/>
      <c r="T167" s="404"/>
      <c r="U167" s="404"/>
      <c r="V167" s="404"/>
      <c r="W167" s="404"/>
      <c r="X167" s="404"/>
      <c r="Y167" s="404"/>
      <c r="AE167" s="399">
        <v>0.83499999999999996</v>
      </c>
      <c r="AF167" s="404"/>
      <c r="AG167" s="404"/>
      <c r="AH167" s="404"/>
      <c r="AI167" s="404"/>
      <c r="AJ167" s="404"/>
      <c r="AK167" s="404"/>
      <c r="AL167" s="404"/>
      <c r="AM167" s="404"/>
    </row>
    <row r="168" spans="3:39" x14ac:dyDescent="0.35">
      <c r="C168" s="399">
        <v>0.83399999999999996</v>
      </c>
      <c r="D168" s="404"/>
      <c r="E168" s="404"/>
      <c r="F168" s="404"/>
      <c r="G168" s="404"/>
      <c r="H168" s="404"/>
      <c r="I168" s="404"/>
      <c r="J168" s="404"/>
      <c r="K168" s="404"/>
      <c r="Q168" s="399">
        <v>0.83399999999999996</v>
      </c>
      <c r="R168" s="404"/>
      <c r="S168" s="404"/>
      <c r="T168" s="404"/>
      <c r="U168" s="404"/>
      <c r="V168" s="404"/>
      <c r="W168" s="404"/>
      <c r="X168" s="404"/>
      <c r="Y168" s="404"/>
      <c r="AE168" s="399">
        <v>0.83399999999999996</v>
      </c>
      <c r="AF168" s="404"/>
      <c r="AG168" s="404"/>
      <c r="AH168" s="404"/>
      <c r="AI168" s="404"/>
      <c r="AJ168" s="404"/>
      <c r="AK168" s="404"/>
      <c r="AL168" s="404"/>
      <c r="AM168" s="404"/>
    </row>
    <row r="169" spans="3:39" x14ac:dyDescent="0.35">
      <c r="C169" s="399">
        <v>0.83299999999999996</v>
      </c>
      <c r="D169" s="404"/>
      <c r="E169" s="404"/>
      <c r="F169" s="404"/>
      <c r="G169" s="404"/>
      <c r="H169" s="404"/>
      <c r="I169" s="404"/>
      <c r="J169" s="404"/>
      <c r="K169" s="404"/>
      <c r="Q169" s="399">
        <v>0.83299999999999996</v>
      </c>
      <c r="R169" s="404"/>
      <c r="S169" s="404"/>
      <c r="T169" s="404"/>
      <c r="U169" s="404"/>
      <c r="V169" s="404"/>
      <c r="W169" s="404"/>
      <c r="X169" s="404"/>
      <c r="Y169" s="404"/>
      <c r="AE169" s="399">
        <v>0.83299999999999996</v>
      </c>
      <c r="AF169" s="404"/>
      <c r="AG169" s="404"/>
      <c r="AH169" s="404"/>
      <c r="AI169" s="404"/>
      <c r="AJ169" s="404"/>
      <c r="AK169" s="404"/>
      <c r="AL169" s="404"/>
      <c r="AM169" s="404"/>
    </row>
    <row r="170" spans="3:39" x14ac:dyDescent="0.35">
      <c r="C170" s="399">
        <v>0.83199999999999996</v>
      </c>
      <c r="D170" s="404"/>
      <c r="E170" s="404"/>
      <c r="F170" s="404"/>
      <c r="G170" s="404"/>
      <c r="H170" s="404"/>
      <c r="I170" s="404"/>
      <c r="J170" s="404"/>
      <c r="K170" s="404"/>
      <c r="Q170" s="399">
        <v>0.83199999999999996</v>
      </c>
      <c r="R170" s="404"/>
      <c r="S170" s="404"/>
      <c r="T170" s="404"/>
      <c r="U170" s="404"/>
      <c r="V170" s="404"/>
      <c r="W170" s="404"/>
      <c r="X170" s="404"/>
      <c r="Y170" s="404"/>
      <c r="AE170" s="399">
        <v>0.83199999999999996</v>
      </c>
      <c r="AF170" s="404"/>
      <c r="AG170" s="404"/>
      <c r="AH170" s="404"/>
      <c r="AI170" s="404"/>
      <c r="AJ170" s="404"/>
      <c r="AK170" s="404"/>
      <c r="AL170" s="404"/>
      <c r="AM170" s="404"/>
    </row>
    <row r="171" spans="3:39" x14ac:dyDescent="0.35">
      <c r="C171" s="399">
        <v>0.83099999999999996</v>
      </c>
      <c r="D171" s="404"/>
      <c r="E171" s="404"/>
      <c r="F171" s="404"/>
      <c r="G171" s="404"/>
      <c r="H171" s="404"/>
      <c r="I171" s="404"/>
      <c r="J171" s="404"/>
      <c r="K171" s="404"/>
      <c r="Q171" s="399">
        <v>0.83099999999999996</v>
      </c>
      <c r="R171" s="404"/>
      <c r="S171" s="404"/>
      <c r="T171" s="404"/>
      <c r="U171" s="404"/>
      <c r="V171" s="404"/>
      <c r="W171" s="404"/>
      <c r="X171" s="404"/>
      <c r="Y171" s="404"/>
      <c r="AE171" s="399">
        <v>0.83099999999999996</v>
      </c>
      <c r="AF171" s="404"/>
      <c r="AG171" s="404"/>
      <c r="AH171" s="404"/>
      <c r="AI171" s="404"/>
      <c r="AJ171" s="404"/>
      <c r="AK171" s="404"/>
      <c r="AL171" s="404"/>
      <c r="AM171" s="404"/>
    </row>
    <row r="172" spans="3:39" x14ac:dyDescent="0.35">
      <c r="C172" s="399">
        <v>0.83</v>
      </c>
      <c r="D172" s="404"/>
      <c r="E172" s="404"/>
      <c r="F172" s="404"/>
      <c r="G172" s="404"/>
      <c r="H172" s="404"/>
      <c r="I172" s="404"/>
      <c r="J172" s="404"/>
      <c r="K172" s="404"/>
      <c r="Q172" s="399">
        <v>0.83</v>
      </c>
      <c r="R172" s="404"/>
      <c r="S172" s="404"/>
      <c r="T172" s="404"/>
      <c r="U172" s="404"/>
      <c r="V172" s="404"/>
      <c r="W172" s="404"/>
      <c r="X172" s="404"/>
      <c r="Y172" s="404"/>
      <c r="AE172" s="399">
        <v>0.83</v>
      </c>
      <c r="AF172" s="404"/>
      <c r="AG172" s="404"/>
      <c r="AH172" s="404"/>
      <c r="AI172" s="404"/>
      <c r="AJ172" s="404"/>
      <c r="AK172" s="404"/>
      <c r="AL172" s="404"/>
      <c r="AM172" s="404"/>
    </row>
    <row r="173" spans="3:39" x14ac:dyDescent="0.35">
      <c r="C173" s="399">
        <v>0.82899999999999996</v>
      </c>
      <c r="D173" s="404"/>
      <c r="E173" s="404"/>
      <c r="F173" s="404"/>
      <c r="G173" s="404"/>
      <c r="H173" s="404"/>
      <c r="I173" s="404"/>
      <c r="J173" s="404"/>
      <c r="K173" s="404"/>
      <c r="Q173" s="399">
        <v>0.82899999999999996</v>
      </c>
      <c r="R173" s="404"/>
      <c r="S173" s="404"/>
      <c r="T173" s="404"/>
      <c r="U173" s="404"/>
      <c r="V173" s="404"/>
      <c r="W173" s="404"/>
      <c r="X173" s="404"/>
      <c r="Y173" s="404"/>
      <c r="AE173" s="399">
        <v>0.82899999999999996</v>
      </c>
      <c r="AF173" s="404"/>
      <c r="AG173" s="404"/>
      <c r="AH173" s="404"/>
      <c r="AI173" s="404"/>
      <c r="AJ173" s="404"/>
      <c r="AK173" s="404"/>
      <c r="AL173" s="404"/>
      <c r="AM173" s="404"/>
    </row>
    <row r="174" spans="3:39" x14ac:dyDescent="0.35">
      <c r="C174" s="399">
        <v>0.82799999999999996</v>
      </c>
      <c r="D174" s="404"/>
      <c r="E174" s="404"/>
      <c r="F174" s="404"/>
      <c r="G174" s="404"/>
      <c r="H174" s="404"/>
      <c r="I174" s="404"/>
      <c r="J174" s="404"/>
      <c r="K174" s="404"/>
      <c r="Q174" s="399">
        <v>0.82799999999999996</v>
      </c>
      <c r="R174" s="404"/>
      <c r="S174" s="404"/>
      <c r="T174" s="404"/>
      <c r="U174" s="404"/>
      <c r="V174" s="404"/>
      <c r="W174" s="404"/>
      <c r="X174" s="404"/>
      <c r="Y174" s="404"/>
      <c r="AE174" s="399">
        <v>0.82799999999999996</v>
      </c>
      <c r="AF174" s="404"/>
      <c r="AG174" s="404"/>
      <c r="AH174" s="404"/>
      <c r="AI174" s="404"/>
      <c r="AJ174" s="404"/>
      <c r="AK174" s="404"/>
      <c r="AL174" s="404"/>
      <c r="AM174" s="404"/>
    </row>
    <row r="175" spans="3:39" x14ac:dyDescent="0.35">
      <c r="C175" s="399">
        <v>0.82699999999999996</v>
      </c>
      <c r="D175" s="404"/>
      <c r="E175" s="404"/>
      <c r="F175" s="404"/>
      <c r="G175" s="404"/>
      <c r="H175" s="404"/>
      <c r="I175" s="404"/>
      <c r="J175" s="404"/>
      <c r="K175" s="404"/>
      <c r="Q175" s="399">
        <v>0.82699999999999996</v>
      </c>
      <c r="R175" s="404"/>
      <c r="S175" s="404"/>
      <c r="T175" s="404"/>
      <c r="U175" s="404"/>
      <c r="V175" s="404"/>
      <c r="W175" s="404"/>
      <c r="X175" s="404"/>
      <c r="Y175" s="404"/>
      <c r="AE175" s="399">
        <v>0.82699999999999996</v>
      </c>
      <c r="AF175" s="404"/>
      <c r="AG175" s="404"/>
      <c r="AH175" s="404"/>
      <c r="AI175" s="404"/>
      <c r="AJ175" s="404"/>
      <c r="AK175" s="404"/>
      <c r="AL175" s="404"/>
      <c r="AM175" s="404"/>
    </row>
    <row r="176" spans="3:39" x14ac:dyDescent="0.35">
      <c r="C176" s="399">
        <v>0.82599999999999996</v>
      </c>
      <c r="D176" s="404"/>
      <c r="E176" s="404"/>
      <c r="F176" s="404"/>
      <c r="G176" s="404"/>
      <c r="H176" s="404"/>
      <c r="I176" s="404"/>
      <c r="J176" s="404"/>
      <c r="K176" s="404"/>
      <c r="Q176" s="399">
        <v>0.82599999999999996</v>
      </c>
      <c r="R176" s="404"/>
      <c r="S176" s="404"/>
      <c r="T176" s="404"/>
      <c r="U176" s="404"/>
      <c r="V176" s="404"/>
      <c r="W176" s="404"/>
      <c r="X176" s="404"/>
      <c r="Y176" s="404"/>
      <c r="AE176" s="399">
        <v>0.82599999999999996</v>
      </c>
      <c r="AF176" s="404"/>
      <c r="AG176" s="404"/>
      <c r="AH176" s="404"/>
      <c r="AI176" s="404"/>
      <c r="AJ176" s="404"/>
      <c r="AK176" s="404"/>
      <c r="AL176" s="404"/>
      <c r="AM176" s="404"/>
    </row>
    <row r="177" spans="3:39" x14ac:dyDescent="0.35">
      <c r="C177" s="399">
        <v>0.82499999999999996</v>
      </c>
      <c r="D177" s="404"/>
      <c r="E177" s="404"/>
      <c r="F177" s="404"/>
      <c r="G177" s="404"/>
      <c r="H177" s="404"/>
      <c r="I177" s="404"/>
      <c r="J177" s="404"/>
      <c r="K177" s="404"/>
      <c r="Q177" s="399">
        <v>0.82499999999999996</v>
      </c>
      <c r="R177" s="404"/>
      <c r="S177" s="404"/>
      <c r="T177" s="404"/>
      <c r="U177" s="404"/>
      <c r="V177" s="404"/>
      <c r="W177" s="404"/>
      <c r="X177" s="404"/>
      <c r="Y177" s="404"/>
      <c r="AE177" s="399">
        <v>0.82499999999999996</v>
      </c>
      <c r="AF177" s="404"/>
      <c r="AG177" s="404"/>
      <c r="AH177" s="404"/>
      <c r="AI177" s="404"/>
      <c r="AJ177" s="404"/>
      <c r="AK177" s="404"/>
      <c r="AL177" s="404"/>
      <c r="AM177" s="404"/>
    </row>
    <row r="178" spans="3:39" x14ac:dyDescent="0.35">
      <c r="C178" s="399">
        <v>0.82399999999999995</v>
      </c>
      <c r="D178" s="404"/>
      <c r="E178" s="404"/>
      <c r="F178" s="404"/>
      <c r="G178" s="404"/>
      <c r="H178" s="404"/>
      <c r="I178" s="404"/>
      <c r="J178" s="404"/>
      <c r="K178" s="404"/>
      <c r="Q178" s="399">
        <v>0.82399999999999995</v>
      </c>
      <c r="R178" s="404"/>
      <c r="S178" s="404"/>
      <c r="T178" s="404"/>
      <c r="U178" s="404"/>
      <c r="V178" s="404"/>
      <c r="W178" s="404"/>
      <c r="X178" s="404"/>
      <c r="Y178" s="404"/>
      <c r="AE178" s="399">
        <v>0.82399999999999995</v>
      </c>
      <c r="AF178" s="404"/>
      <c r="AG178" s="404"/>
      <c r="AH178" s="404"/>
      <c r="AI178" s="404"/>
      <c r="AJ178" s="404"/>
      <c r="AK178" s="404"/>
      <c r="AL178" s="404"/>
      <c r="AM178" s="404"/>
    </row>
    <row r="179" spans="3:39" x14ac:dyDescent="0.35">
      <c r="C179" s="399">
        <v>0.82299999999999995</v>
      </c>
      <c r="D179" s="404"/>
      <c r="E179" s="404"/>
      <c r="F179" s="404"/>
      <c r="G179" s="404"/>
      <c r="H179" s="404"/>
      <c r="I179" s="404"/>
      <c r="J179" s="404"/>
      <c r="K179" s="404"/>
      <c r="Q179" s="399">
        <v>0.82299999999999995</v>
      </c>
      <c r="R179" s="404"/>
      <c r="S179" s="404"/>
      <c r="T179" s="404"/>
      <c r="U179" s="404"/>
      <c r="V179" s="404"/>
      <c r="W179" s="404"/>
      <c r="X179" s="404"/>
      <c r="Y179" s="404"/>
      <c r="AE179" s="399">
        <v>0.82299999999999995</v>
      </c>
      <c r="AF179" s="404"/>
      <c r="AG179" s="404"/>
      <c r="AH179" s="404"/>
      <c r="AI179" s="404"/>
      <c r="AJ179" s="404"/>
      <c r="AK179" s="404"/>
      <c r="AL179" s="404"/>
      <c r="AM179" s="404"/>
    </row>
    <row r="180" spans="3:39" x14ac:dyDescent="0.35">
      <c r="C180" s="399">
        <v>0.82199999999999995</v>
      </c>
      <c r="D180" s="404"/>
      <c r="E180" s="404"/>
      <c r="F180" s="404"/>
      <c r="G180" s="404"/>
      <c r="H180" s="404"/>
      <c r="I180" s="404"/>
      <c r="J180" s="404"/>
      <c r="K180" s="404"/>
      <c r="Q180" s="399">
        <v>0.82199999999999995</v>
      </c>
      <c r="R180" s="404"/>
      <c r="S180" s="404"/>
      <c r="T180" s="404"/>
      <c r="U180" s="404"/>
      <c r="V180" s="404"/>
      <c r="W180" s="404"/>
      <c r="X180" s="404"/>
      <c r="Y180" s="404"/>
      <c r="AE180" s="399">
        <v>0.82199999999999995</v>
      </c>
      <c r="AF180" s="404"/>
      <c r="AG180" s="404"/>
      <c r="AH180" s="404"/>
      <c r="AI180" s="404"/>
      <c r="AJ180" s="404"/>
      <c r="AK180" s="404"/>
      <c r="AL180" s="404"/>
      <c r="AM180" s="404"/>
    </row>
    <row r="181" spans="3:39" x14ac:dyDescent="0.35">
      <c r="C181" s="399">
        <v>0.82099999999999995</v>
      </c>
      <c r="D181" s="404"/>
      <c r="E181" s="404"/>
      <c r="F181" s="404"/>
      <c r="G181" s="404"/>
      <c r="H181" s="404"/>
      <c r="I181" s="404"/>
      <c r="J181" s="404"/>
      <c r="K181" s="404"/>
      <c r="Q181" s="399">
        <v>0.82099999999999995</v>
      </c>
      <c r="R181" s="404"/>
      <c r="S181" s="404"/>
      <c r="T181" s="404"/>
      <c r="U181" s="404"/>
      <c r="V181" s="404"/>
      <c r="W181" s="404"/>
      <c r="X181" s="404"/>
      <c r="Y181" s="404"/>
      <c r="AE181" s="399">
        <v>0.82099999999999995</v>
      </c>
      <c r="AF181" s="404"/>
      <c r="AG181" s="404"/>
      <c r="AH181" s="404"/>
      <c r="AI181" s="404"/>
      <c r="AJ181" s="404"/>
      <c r="AK181" s="404"/>
      <c r="AL181" s="404"/>
      <c r="AM181" s="404"/>
    </row>
    <row r="182" spans="3:39" x14ac:dyDescent="0.35">
      <c r="C182" s="399">
        <v>0.82</v>
      </c>
      <c r="D182" s="404"/>
      <c r="E182" s="404"/>
      <c r="F182" s="404"/>
      <c r="G182" s="404"/>
      <c r="H182" s="404"/>
      <c r="I182" s="404"/>
      <c r="J182" s="404"/>
      <c r="K182" s="404"/>
      <c r="Q182" s="399">
        <v>0.82</v>
      </c>
      <c r="R182" s="404"/>
      <c r="S182" s="404"/>
      <c r="T182" s="404"/>
      <c r="U182" s="404"/>
      <c r="V182" s="404"/>
      <c r="W182" s="404"/>
      <c r="X182" s="404"/>
      <c r="Y182" s="404"/>
      <c r="AE182" s="399">
        <v>0.82</v>
      </c>
      <c r="AF182" s="404"/>
      <c r="AG182" s="404"/>
      <c r="AH182" s="404"/>
      <c r="AI182" s="404"/>
      <c r="AJ182" s="404"/>
      <c r="AK182" s="404"/>
      <c r="AL182" s="404"/>
      <c r="AM182" s="404"/>
    </row>
    <row r="183" spans="3:39" x14ac:dyDescent="0.35">
      <c r="C183" s="399">
        <v>0.81899999999999995</v>
      </c>
      <c r="D183" s="404"/>
      <c r="E183" s="404"/>
      <c r="F183" s="404"/>
      <c r="G183" s="404"/>
      <c r="H183" s="404"/>
      <c r="I183" s="404"/>
      <c r="J183" s="404"/>
      <c r="K183" s="404"/>
      <c r="Q183" s="399">
        <v>0.81899999999999995</v>
      </c>
      <c r="R183" s="404"/>
      <c r="S183" s="404"/>
      <c r="T183" s="404"/>
      <c r="U183" s="404"/>
      <c r="V183" s="404"/>
      <c r="W183" s="404"/>
      <c r="X183" s="404"/>
      <c r="Y183" s="404"/>
      <c r="AE183" s="399">
        <v>0.81899999999999995</v>
      </c>
      <c r="AF183" s="404"/>
      <c r="AG183" s="404"/>
      <c r="AH183" s="404"/>
      <c r="AI183" s="404"/>
      <c r="AJ183" s="404"/>
      <c r="AK183" s="404"/>
      <c r="AL183" s="404"/>
      <c r="AM183" s="404"/>
    </row>
    <row r="184" spans="3:39" x14ac:dyDescent="0.35">
      <c r="C184" s="399">
        <v>0.81799999999999995</v>
      </c>
      <c r="D184" s="404"/>
      <c r="E184" s="404"/>
      <c r="F184" s="404"/>
      <c r="G184" s="404"/>
      <c r="H184" s="404"/>
      <c r="I184" s="404"/>
      <c r="J184" s="404"/>
      <c r="K184" s="404"/>
      <c r="Q184" s="399">
        <v>0.81799999999999995</v>
      </c>
      <c r="R184" s="404"/>
      <c r="S184" s="404"/>
      <c r="T184" s="404"/>
      <c r="U184" s="404"/>
      <c r="V184" s="404"/>
      <c r="W184" s="404"/>
      <c r="X184" s="404"/>
      <c r="Y184" s="404"/>
      <c r="AE184" s="399">
        <v>0.81799999999999995</v>
      </c>
      <c r="AF184" s="404"/>
      <c r="AG184" s="404"/>
      <c r="AH184" s="404"/>
      <c r="AI184" s="404"/>
      <c r="AJ184" s="404"/>
      <c r="AK184" s="404"/>
      <c r="AL184" s="404"/>
      <c r="AM184" s="404"/>
    </row>
    <row r="185" spans="3:39" x14ac:dyDescent="0.35">
      <c r="C185" s="399">
        <v>0.81699999999999995</v>
      </c>
      <c r="D185" s="404"/>
      <c r="E185" s="404"/>
      <c r="F185" s="404"/>
      <c r="G185" s="404"/>
      <c r="H185" s="404"/>
      <c r="I185" s="404"/>
      <c r="J185" s="404"/>
      <c r="K185" s="404"/>
      <c r="Q185" s="399">
        <v>0.81699999999999995</v>
      </c>
      <c r="R185" s="404"/>
      <c r="S185" s="404"/>
      <c r="T185" s="404"/>
      <c r="U185" s="404"/>
      <c r="V185" s="404"/>
      <c r="W185" s="404"/>
      <c r="X185" s="404"/>
      <c r="Y185" s="404"/>
      <c r="AE185" s="399">
        <v>0.81699999999999995</v>
      </c>
      <c r="AF185" s="404"/>
      <c r="AG185" s="404"/>
      <c r="AH185" s="404"/>
      <c r="AI185" s="404"/>
      <c r="AJ185" s="404"/>
      <c r="AK185" s="404"/>
      <c r="AL185" s="404"/>
      <c r="AM185" s="404"/>
    </row>
    <row r="186" spans="3:39" x14ac:dyDescent="0.35">
      <c r="C186" s="399">
        <v>0.81599999999999995</v>
      </c>
      <c r="D186" s="404"/>
      <c r="E186" s="404"/>
      <c r="F186" s="404"/>
      <c r="G186" s="404"/>
      <c r="H186" s="404"/>
      <c r="I186" s="404"/>
      <c r="J186" s="404"/>
      <c r="K186" s="404"/>
      <c r="Q186" s="399">
        <v>0.81599999999999995</v>
      </c>
      <c r="R186" s="404"/>
      <c r="S186" s="404"/>
      <c r="T186" s="404"/>
      <c r="U186" s="404"/>
      <c r="V186" s="404"/>
      <c r="W186" s="404"/>
      <c r="X186" s="404"/>
      <c r="Y186" s="404"/>
      <c r="AE186" s="399">
        <v>0.81599999999999995</v>
      </c>
      <c r="AF186" s="404"/>
      <c r="AG186" s="404"/>
      <c r="AH186" s="404"/>
      <c r="AI186" s="404"/>
      <c r="AJ186" s="404"/>
      <c r="AK186" s="404"/>
      <c r="AL186" s="404"/>
      <c r="AM186" s="404"/>
    </row>
    <row r="187" spans="3:39" x14ac:dyDescent="0.35">
      <c r="C187" s="399">
        <v>0.81499999999999995</v>
      </c>
      <c r="D187" s="404"/>
      <c r="E187" s="404"/>
      <c r="F187" s="404"/>
      <c r="G187" s="404"/>
      <c r="H187" s="404"/>
      <c r="I187" s="404"/>
      <c r="J187" s="404"/>
      <c r="K187" s="404"/>
      <c r="Q187" s="399">
        <v>0.81499999999999995</v>
      </c>
      <c r="R187" s="404"/>
      <c r="S187" s="404"/>
      <c r="T187" s="404"/>
      <c r="U187" s="404"/>
      <c r="V187" s="404"/>
      <c r="W187" s="404"/>
      <c r="X187" s="404"/>
      <c r="Y187" s="404"/>
      <c r="AE187" s="399">
        <v>0.81499999999999995</v>
      </c>
      <c r="AF187" s="404"/>
      <c r="AG187" s="404"/>
      <c r="AH187" s="404"/>
      <c r="AI187" s="404"/>
      <c r="AJ187" s="404"/>
      <c r="AK187" s="404"/>
      <c r="AL187" s="404"/>
      <c r="AM187" s="404"/>
    </row>
    <row r="188" spans="3:39" x14ac:dyDescent="0.35">
      <c r="C188" s="399">
        <v>0.81399999999999995</v>
      </c>
      <c r="D188" s="404"/>
      <c r="E188" s="404"/>
      <c r="F188" s="404"/>
      <c r="G188" s="404"/>
      <c r="H188" s="404"/>
      <c r="I188" s="404"/>
      <c r="J188" s="404"/>
      <c r="K188" s="404"/>
      <c r="Q188" s="399">
        <v>0.81399999999999995</v>
      </c>
      <c r="R188" s="404"/>
      <c r="S188" s="404"/>
      <c r="T188" s="404"/>
      <c r="U188" s="404"/>
      <c r="V188" s="404"/>
      <c r="W188" s="404"/>
      <c r="X188" s="404"/>
      <c r="Y188" s="404"/>
      <c r="AE188" s="399">
        <v>0.81399999999999995</v>
      </c>
      <c r="AF188" s="404"/>
      <c r="AG188" s="404"/>
      <c r="AH188" s="404"/>
      <c r="AI188" s="404"/>
      <c r="AJ188" s="404"/>
      <c r="AK188" s="404"/>
      <c r="AL188" s="404"/>
      <c r="AM188" s="404"/>
    </row>
    <row r="189" spans="3:39" x14ac:dyDescent="0.35">
      <c r="C189" s="399">
        <v>0.81299999999999994</v>
      </c>
      <c r="D189" s="404"/>
      <c r="E189" s="404"/>
      <c r="F189" s="404"/>
      <c r="G189" s="404"/>
      <c r="H189" s="404"/>
      <c r="I189" s="404"/>
      <c r="J189" s="404"/>
      <c r="K189" s="404"/>
      <c r="Q189" s="399">
        <v>0.81299999999999994</v>
      </c>
      <c r="R189" s="404"/>
      <c r="S189" s="404"/>
      <c r="T189" s="404"/>
      <c r="U189" s="404"/>
      <c r="V189" s="404"/>
      <c r="W189" s="404"/>
      <c r="X189" s="404"/>
      <c r="Y189" s="404"/>
      <c r="AE189" s="399">
        <v>0.81299999999999994</v>
      </c>
      <c r="AF189" s="404"/>
      <c r="AG189" s="404"/>
      <c r="AH189" s="404"/>
      <c r="AI189" s="404"/>
      <c r="AJ189" s="404"/>
      <c r="AK189" s="404"/>
      <c r="AL189" s="404"/>
      <c r="AM189" s="404"/>
    </row>
    <row r="190" spans="3:39" x14ac:dyDescent="0.35">
      <c r="C190" s="399">
        <v>0.81200000000000006</v>
      </c>
      <c r="D190" s="404"/>
      <c r="E190" s="404"/>
      <c r="F190" s="404"/>
      <c r="G190" s="404"/>
      <c r="H190" s="404"/>
      <c r="I190" s="404"/>
      <c r="J190" s="404"/>
      <c r="K190" s="404"/>
      <c r="Q190" s="399">
        <v>0.81200000000000006</v>
      </c>
      <c r="R190" s="404"/>
      <c r="S190" s="404"/>
      <c r="T190" s="404"/>
      <c r="U190" s="404"/>
      <c r="V190" s="404"/>
      <c r="W190" s="404"/>
      <c r="X190" s="404"/>
      <c r="Y190" s="404"/>
      <c r="AE190" s="399">
        <v>0.81200000000000006</v>
      </c>
      <c r="AF190" s="404"/>
      <c r="AG190" s="404"/>
      <c r="AH190" s="404"/>
      <c r="AI190" s="404"/>
      <c r="AJ190" s="404"/>
      <c r="AK190" s="404"/>
      <c r="AL190" s="404"/>
      <c r="AM190" s="404"/>
    </row>
    <row r="191" spans="3:39" x14ac:dyDescent="0.35">
      <c r="C191" s="399">
        <v>0.81100000000000005</v>
      </c>
      <c r="D191" s="404"/>
      <c r="E191" s="404"/>
      <c r="F191" s="404"/>
      <c r="G191" s="404"/>
      <c r="H191" s="404"/>
      <c r="I191" s="404"/>
      <c r="J191" s="404"/>
      <c r="K191" s="404"/>
      <c r="Q191" s="399">
        <v>0.81100000000000005</v>
      </c>
      <c r="R191" s="404"/>
      <c r="S191" s="404"/>
      <c r="T191" s="404"/>
      <c r="U191" s="404"/>
      <c r="V191" s="404"/>
      <c r="W191" s="404"/>
      <c r="X191" s="404"/>
      <c r="Y191" s="404"/>
      <c r="AE191" s="399">
        <v>0.81100000000000005</v>
      </c>
      <c r="AF191" s="404"/>
      <c r="AG191" s="404"/>
      <c r="AH191" s="404"/>
      <c r="AI191" s="404"/>
      <c r="AJ191" s="404"/>
      <c r="AK191" s="404"/>
      <c r="AL191" s="404"/>
      <c r="AM191" s="404"/>
    </row>
    <row r="192" spans="3:39" x14ac:dyDescent="0.35">
      <c r="C192" s="399">
        <v>0.81</v>
      </c>
      <c r="D192" s="404"/>
      <c r="E192" s="404"/>
      <c r="F192" s="404"/>
      <c r="G192" s="404"/>
      <c r="H192" s="404"/>
      <c r="I192" s="404"/>
      <c r="J192" s="404"/>
      <c r="K192" s="404"/>
      <c r="Q192" s="399">
        <v>0.81</v>
      </c>
      <c r="R192" s="404"/>
      <c r="S192" s="404"/>
      <c r="T192" s="404"/>
      <c r="U192" s="404"/>
      <c r="V192" s="404"/>
      <c r="W192" s="404"/>
      <c r="X192" s="404"/>
      <c r="Y192" s="404"/>
      <c r="AE192" s="399">
        <v>0.81</v>
      </c>
      <c r="AF192" s="404"/>
      <c r="AG192" s="404"/>
      <c r="AH192" s="404"/>
      <c r="AI192" s="404"/>
      <c r="AJ192" s="404"/>
      <c r="AK192" s="404"/>
      <c r="AL192" s="404"/>
      <c r="AM192" s="404"/>
    </row>
    <row r="193" spans="1:42" x14ac:dyDescent="0.35">
      <c r="C193" s="399">
        <v>0.80900000000000005</v>
      </c>
      <c r="D193" s="404"/>
      <c r="E193" s="404"/>
      <c r="F193" s="404"/>
      <c r="G193" s="404"/>
      <c r="H193" s="404"/>
      <c r="I193" s="404"/>
      <c r="J193" s="404"/>
      <c r="K193" s="404"/>
      <c r="Q193" s="399">
        <v>0.80900000000000005</v>
      </c>
      <c r="R193" s="404"/>
      <c r="S193" s="404"/>
      <c r="T193" s="404"/>
      <c r="U193" s="404"/>
      <c r="V193" s="404"/>
      <c r="W193" s="404"/>
      <c r="X193" s="404"/>
      <c r="Y193" s="404"/>
      <c r="AE193" s="399">
        <v>0.80900000000000005</v>
      </c>
      <c r="AF193" s="404"/>
      <c r="AG193" s="404"/>
      <c r="AH193" s="404"/>
      <c r="AI193" s="404"/>
      <c r="AJ193" s="404"/>
      <c r="AK193" s="404"/>
      <c r="AL193" s="404"/>
      <c r="AM193" s="404"/>
    </row>
    <row r="194" spans="1:42" x14ac:dyDescent="0.35">
      <c r="C194" s="399">
        <v>0.80800000000000005</v>
      </c>
      <c r="D194" s="404"/>
      <c r="E194" s="404"/>
      <c r="F194" s="404"/>
      <c r="G194" s="404"/>
      <c r="H194" s="404"/>
      <c r="I194" s="404"/>
      <c r="J194" s="404"/>
      <c r="K194" s="404"/>
      <c r="Q194" s="399">
        <v>0.80800000000000005</v>
      </c>
      <c r="R194" s="404"/>
      <c r="S194" s="404"/>
      <c r="T194" s="404"/>
      <c r="U194" s="404"/>
      <c r="V194" s="404"/>
      <c r="W194" s="404"/>
      <c r="X194" s="404"/>
      <c r="Y194" s="404"/>
      <c r="AE194" s="399">
        <v>0.80800000000000005</v>
      </c>
      <c r="AF194" s="404"/>
      <c r="AG194" s="404"/>
      <c r="AH194" s="404"/>
      <c r="AI194" s="404"/>
      <c r="AJ194" s="404"/>
      <c r="AK194" s="404"/>
      <c r="AL194" s="404"/>
      <c r="AM194" s="404"/>
    </row>
    <row r="195" spans="1:42" x14ac:dyDescent="0.35">
      <c r="C195" s="399">
        <v>0.80700000000000005</v>
      </c>
      <c r="D195" s="404"/>
      <c r="E195" s="404"/>
      <c r="F195" s="404"/>
      <c r="G195" s="404"/>
      <c r="H195" s="404"/>
      <c r="I195" s="404"/>
      <c r="J195" s="404"/>
      <c r="K195" s="404"/>
      <c r="Q195" s="399">
        <v>0.80700000000000005</v>
      </c>
      <c r="R195" s="404"/>
      <c r="S195" s="404"/>
      <c r="T195" s="404"/>
      <c r="U195" s="404"/>
      <c r="V195" s="404"/>
      <c r="W195" s="404"/>
      <c r="X195" s="404"/>
      <c r="Y195" s="404"/>
      <c r="AE195" s="399">
        <v>0.80700000000000005</v>
      </c>
      <c r="AF195" s="404"/>
      <c r="AG195" s="404"/>
      <c r="AH195" s="404"/>
      <c r="AI195" s="404"/>
      <c r="AJ195" s="404"/>
      <c r="AK195" s="404"/>
      <c r="AL195" s="404"/>
      <c r="AM195" s="404"/>
    </row>
    <row r="196" spans="1:42" x14ac:dyDescent="0.35">
      <c r="C196" s="399">
        <v>0.80600000000000005</v>
      </c>
      <c r="D196" s="404"/>
      <c r="E196" s="404"/>
      <c r="F196" s="404"/>
      <c r="G196" s="404"/>
      <c r="H196" s="404"/>
      <c r="I196" s="404"/>
      <c r="J196" s="404"/>
      <c r="K196" s="404"/>
      <c r="Q196" s="399">
        <v>0.80600000000000005</v>
      </c>
      <c r="R196" s="404"/>
      <c r="S196" s="404"/>
      <c r="T196" s="404"/>
      <c r="U196" s="404"/>
      <c r="V196" s="404"/>
      <c r="W196" s="404"/>
      <c r="X196" s="404"/>
      <c r="Y196" s="404"/>
      <c r="AE196" s="399">
        <v>0.80600000000000005</v>
      </c>
      <c r="AF196" s="404"/>
      <c r="AG196" s="404"/>
      <c r="AH196" s="404"/>
      <c r="AI196" s="404"/>
      <c r="AJ196" s="404"/>
      <c r="AK196" s="404"/>
      <c r="AL196" s="404"/>
      <c r="AM196" s="404"/>
    </row>
    <row r="197" spans="1:42" x14ac:dyDescent="0.35">
      <c r="C197" s="399">
        <v>0.80500000000000005</v>
      </c>
      <c r="D197" s="404"/>
      <c r="E197" s="404"/>
      <c r="F197" s="404"/>
      <c r="G197" s="404"/>
      <c r="H197" s="404"/>
      <c r="I197" s="404"/>
      <c r="J197" s="404"/>
      <c r="K197" s="404"/>
      <c r="Q197" s="399">
        <v>0.80500000000000005</v>
      </c>
      <c r="R197" s="404"/>
      <c r="S197" s="404"/>
      <c r="T197" s="404"/>
      <c r="U197" s="404"/>
      <c r="V197" s="404"/>
      <c r="W197" s="404"/>
      <c r="X197" s="404"/>
      <c r="Y197" s="404"/>
      <c r="AE197" s="399">
        <v>0.80500000000000005</v>
      </c>
      <c r="AF197" s="404"/>
      <c r="AG197" s="404"/>
      <c r="AH197" s="404"/>
      <c r="AI197" s="404"/>
      <c r="AJ197" s="404"/>
      <c r="AK197" s="404"/>
      <c r="AL197" s="404"/>
      <c r="AM197" s="404"/>
    </row>
    <row r="198" spans="1:42" x14ac:dyDescent="0.35">
      <c r="C198" s="399">
        <v>0.80400000000000005</v>
      </c>
      <c r="D198" s="404"/>
      <c r="E198" s="404"/>
      <c r="F198" s="404"/>
      <c r="G198" s="404"/>
      <c r="H198" s="404"/>
      <c r="I198" s="404"/>
      <c r="J198" s="404"/>
      <c r="K198" s="404"/>
      <c r="Q198" s="399">
        <v>0.80400000000000005</v>
      </c>
      <c r="R198" s="404"/>
      <c r="S198" s="404"/>
      <c r="T198" s="404"/>
      <c r="U198" s="404"/>
      <c r="V198" s="404"/>
      <c r="W198" s="404"/>
      <c r="X198" s="404"/>
      <c r="Y198" s="404"/>
      <c r="AE198" s="399">
        <v>0.80400000000000005</v>
      </c>
      <c r="AF198" s="404"/>
      <c r="AG198" s="404"/>
      <c r="AH198" s="404"/>
      <c r="AI198" s="404"/>
      <c r="AJ198" s="404"/>
      <c r="AK198" s="404"/>
      <c r="AL198" s="404"/>
      <c r="AM198" s="404"/>
    </row>
    <row r="199" spans="1:42" x14ac:dyDescent="0.35">
      <c r="C199" s="399">
        <v>0.80300000000000005</v>
      </c>
      <c r="D199" s="404"/>
      <c r="E199" s="404"/>
      <c r="F199" s="404"/>
      <c r="G199" s="404"/>
      <c r="H199" s="404"/>
      <c r="I199" s="404"/>
      <c r="J199" s="404"/>
      <c r="K199" s="404"/>
      <c r="Q199" s="399">
        <v>0.80300000000000005</v>
      </c>
      <c r="R199" s="404"/>
      <c r="S199" s="404"/>
      <c r="T199" s="404"/>
      <c r="U199" s="404"/>
      <c r="V199" s="404"/>
      <c r="W199" s="404"/>
      <c r="X199" s="404"/>
      <c r="Y199" s="404"/>
      <c r="AE199" s="399">
        <v>0.80300000000000005</v>
      </c>
      <c r="AF199" s="404"/>
      <c r="AG199" s="404"/>
      <c r="AH199" s="404"/>
      <c r="AI199" s="404"/>
      <c r="AJ199" s="404"/>
      <c r="AK199" s="404"/>
      <c r="AL199" s="404"/>
      <c r="AM199" s="404"/>
    </row>
    <row r="200" spans="1:42" x14ac:dyDescent="0.35">
      <c r="C200" s="399">
        <v>0.80200000000000005</v>
      </c>
      <c r="D200" s="404"/>
      <c r="E200" s="404"/>
      <c r="F200" s="404"/>
      <c r="G200" s="404"/>
      <c r="H200" s="404"/>
      <c r="I200" s="404"/>
      <c r="J200" s="404"/>
      <c r="K200" s="404"/>
      <c r="Q200" s="399">
        <v>0.80200000000000005</v>
      </c>
      <c r="R200" s="404"/>
      <c r="S200" s="404"/>
      <c r="T200" s="404"/>
      <c r="U200" s="404"/>
      <c r="V200" s="404"/>
      <c r="W200" s="404"/>
      <c r="X200" s="404"/>
      <c r="Y200" s="404"/>
      <c r="AE200" s="399">
        <v>0.80200000000000005</v>
      </c>
      <c r="AF200" s="404"/>
      <c r="AG200" s="404"/>
      <c r="AH200" s="404"/>
      <c r="AI200" s="404"/>
      <c r="AJ200" s="404"/>
      <c r="AK200" s="404"/>
      <c r="AL200" s="404"/>
      <c r="AM200" s="404"/>
    </row>
    <row r="201" spans="1:42" x14ac:dyDescent="0.35">
      <c r="C201" s="399">
        <v>0.80100000000000005</v>
      </c>
      <c r="D201" s="404"/>
      <c r="E201" s="404"/>
      <c r="F201" s="404"/>
      <c r="G201" s="404"/>
      <c r="H201" s="404"/>
      <c r="I201" s="404"/>
      <c r="J201" s="404"/>
      <c r="K201" s="404"/>
      <c r="Q201" s="399">
        <v>0.80100000000000005</v>
      </c>
      <c r="R201" s="404"/>
      <c r="S201" s="404"/>
      <c r="T201" s="404"/>
      <c r="U201" s="404"/>
      <c r="V201" s="404"/>
      <c r="W201" s="404"/>
      <c r="X201" s="404"/>
      <c r="Y201" s="404"/>
      <c r="AE201" s="399">
        <v>0.80100000000000005</v>
      </c>
      <c r="AF201" s="404"/>
      <c r="AG201" s="404"/>
      <c r="AH201" s="404"/>
      <c r="AI201" s="404"/>
      <c r="AJ201" s="404"/>
      <c r="AK201" s="404"/>
      <c r="AL201" s="404"/>
      <c r="AM201" s="404"/>
    </row>
    <row r="202" spans="1:42" x14ac:dyDescent="0.35">
      <c r="A202" s="403"/>
      <c r="B202" s="403"/>
      <c r="C202" s="402">
        <v>0.8</v>
      </c>
      <c r="D202" s="404"/>
      <c r="E202" s="404"/>
      <c r="F202" s="404"/>
      <c r="G202" s="404"/>
      <c r="H202" s="404"/>
      <c r="I202" s="404"/>
      <c r="J202" s="404"/>
      <c r="K202" s="404"/>
      <c r="L202" s="403"/>
      <c r="M202" s="403"/>
      <c r="N202" s="403"/>
      <c r="O202" s="403"/>
      <c r="P202" s="403"/>
      <c r="Q202" s="402">
        <v>0.8</v>
      </c>
      <c r="R202" s="404"/>
      <c r="S202" s="404"/>
      <c r="T202" s="404"/>
      <c r="U202" s="404"/>
      <c r="V202" s="404"/>
      <c r="W202" s="404"/>
      <c r="X202" s="404"/>
      <c r="Y202" s="404"/>
      <c r="Z202" s="403"/>
      <c r="AA202" s="403"/>
      <c r="AB202" s="403"/>
      <c r="AC202" s="403"/>
      <c r="AD202" s="403"/>
      <c r="AE202" s="402">
        <v>0.8</v>
      </c>
      <c r="AF202" s="404"/>
      <c r="AG202" s="404"/>
      <c r="AH202" s="404"/>
      <c r="AI202" s="404"/>
      <c r="AJ202" s="404"/>
      <c r="AK202" s="404"/>
      <c r="AL202" s="404"/>
      <c r="AM202" s="404"/>
      <c r="AN202" s="403"/>
      <c r="AO202" s="403"/>
      <c r="AP202" s="403"/>
    </row>
    <row r="203" spans="1:42" x14ac:dyDescent="0.35">
      <c r="C203" s="399">
        <v>0.79900000000000004</v>
      </c>
      <c r="D203" s="404"/>
      <c r="E203" s="404"/>
      <c r="F203" s="404"/>
      <c r="G203" s="404"/>
      <c r="H203" s="404"/>
      <c r="I203" s="404"/>
      <c r="J203" s="404"/>
      <c r="K203" s="404"/>
      <c r="Q203" s="399">
        <v>0.79900000000000004</v>
      </c>
      <c r="R203" s="404"/>
      <c r="S203" s="404"/>
      <c r="T203" s="404"/>
      <c r="U203" s="404"/>
      <c r="V203" s="404"/>
      <c r="W203" s="404"/>
      <c r="X203" s="404"/>
      <c r="Y203" s="404"/>
      <c r="AE203" s="399">
        <v>0.79900000000000004</v>
      </c>
      <c r="AF203" s="404"/>
      <c r="AG203" s="404"/>
      <c r="AH203" s="404"/>
      <c r="AI203" s="404"/>
      <c r="AJ203" s="404"/>
      <c r="AK203" s="404"/>
      <c r="AL203" s="404"/>
      <c r="AM203" s="404"/>
    </row>
    <row r="204" spans="1:42" x14ac:dyDescent="0.35">
      <c r="C204" s="399">
        <v>0.79800000000000004</v>
      </c>
      <c r="D204" s="404"/>
      <c r="E204" s="404"/>
      <c r="F204" s="404"/>
      <c r="G204" s="404"/>
      <c r="H204" s="404"/>
      <c r="I204" s="404"/>
      <c r="J204" s="404"/>
      <c r="K204" s="404"/>
      <c r="Q204" s="399">
        <v>0.79800000000000004</v>
      </c>
      <c r="R204" s="404"/>
      <c r="S204" s="404"/>
      <c r="T204" s="404"/>
      <c r="U204" s="404"/>
      <c r="V204" s="404"/>
      <c r="W204" s="404"/>
      <c r="X204" s="404"/>
      <c r="Y204" s="404"/>
      <c r="AE204" s="399">
        <v>0.79800000000000004</v>
      </c>
      <c r="AF204" s="404"/>
      <c r="AG204" s="404"/>
      <c r="AH204" s="404"/>
      <c r="AI204" s="404"/>
      <c r="AJ204" s="404"/>
      <c r="AK204" s="404"/>
      <c r="AL204" s="404"/>
      <c r="AM204" s="404"/>
    </row>
    <row r="205" spans="1:42" x14ac:dyDescent="0.35">
      <c r="C205" s="399">
        <v>0.79700000000000004</v>
      </c>
      <c r="D205" s="404"/>
      <c r="E205" s="404"/>
      <c r="F205" s="404"/>
      <c r="G205" s="404"/>
      <c r="H205" s="404"/>
      <c r="I205" s="404"/>
      <c r="J205" s="404"/>
      <c r="K205" s="404"/>
      <c r="Q205" s="399">
        <v>0.79700000000000004</v>
      </c>
      <c r="R205" s="404"/>
      <c r="S205" s="404"/>
      <c r="T205" s="404"/>
      <c r="U205" s="404"/>
      <c r="V205" s="404"/>
      <c r="W205" s="404"/>
      <c r="X205" s="404"/>
      <c r="Y205" s="404"/>
      <c r="AE205" s="399">
        <v>0.79700000000000004</v>
      </c>
      <c r="AF205" s="404"/>
      <c r="AG205" s="404"/>
      <c r="AH205" s="404"/>
      <c r="AI205" s="404"/>
      <c r="AJ205" s="404"/>
      <c r="AK205" s="404"/>
      <c r="AL205" s="404"/>
      <c r="AM205" s="404"/>
    </row>
    <row r="206" spans="1:42" x14ac:dyDescent="0.35">
      <c r="C206" s="399">
        <v>0.79600000000000004</v>
      </c>
      <c r="D206" s="404"/>
      <c r="E206" s="404"/>
      <c r="F206" s="404"/>
      <c r="G206" s="404"/>
      <c r="H206" s="404"/>
      <c r="I206" s="404"/>
      <c r="J206" s="404"/>
      <c r="K206" s="404"/>
      <c r="Q206" s="399">
        <v>0.79600000000000004</v>
      </c>
      <c r="R206" s="404"/>
      <c r="S206" s="404"/>
      <c r="T206" s="404"/>
      <c r="U206" s="404"/>
      <c r="V206" s="404"/>
      <c r="W206" s="404"/>
      <c r="X206" s="404"/>
      <c r="Y206" s="404"/>
      <c r="AE206" s="399">
        <v>0.79600000000000004</v>
      </c>
      <c r="AF206" s="404"/>
      <c r="AG206" s="404"/>
      <c r="AH206" s="404"/>
      <c r="AI206" s="404"/>
      <c r="AJ206" s="404"/>
      <c r="AK206" s="404"/>
      <c r="AL206" s="404"/>
      <c r="AM206" s="404"/>
    </row>
    <row r="207" spans="1:42" x14ac:dyDescent="0.35">
      <c r="C207" s="399">
        <v>0.79500000000000004</v>
      </c>
      <c r="D207" s="404"/>
      <c r="E207" s="404"/>
      <c r="F207" s="404"/>
      <c r="G207" s="404"/>
      <c r="H207" s="404"/>
      <c r="I207" s="404"/>
      <c r="J207" s="404"/>
      <c r="K207" s="404"/>
      <c r="Q207" s="399">
        <v>0.79500000000000004</v>
      </c>
      <c r="R207" s="404"/>
      <c r="S207" s="404"/>
      <c r="T207" s="404"/>
      <c r="U207" s="404"/>
      <c r="V207" s="404"/>
      <c r="W207" s="404"/>
      <c r="X207" s="404"/>
      <c r="Y207" s="404"/>
      <c r="AE207" s="399">
        <v>0.79500000000000004</v>
      </c>
      <c r="AF207" s="404"/>
      <c r="AG207" s="404"/>
      <c r="AH207" s="404"/>
      <c r="AI207" s="404"/>
      <c r="AJ207" s="404"/>
      <c r="AK207" s="404"/>
      <c r="AL207" s="404"/>
      <c r="AM207" s="404"/>
    </row>
    <row r="208" spans="1:42" x14ac:dyDescent="0.35">
      <c r="C208" s="399">
        <v>0.79400000000000004</v>
      </c>
      <c r="D208" s="404"/>
      <c r="E208" s="404"/>
      <c r="F208" s="404"/>
      <c r="G208" s="404"/>
      <c r="H208" s="404"/>
      <c r="I208" s="404"/>
      <c r="J208" s="404"/>
      <c r="K208" s="404"/>
      <c r="Q208" s="399">
        <v>0.79400000000000004</v>
      </c>
      <c r="R208" s="404"/>
      <c r="S208" s="404"/>
      <c r="T208" s="404"/>
      <c r="U208" s="404"/>
      <c r="V208" s="404"/>
      <c r="W208" s="404"/>
      <c r="X208" s="404"/>
      <c r="Y208" s="404"/>
      <c r="AE208" s="399">
        <v>0.79400000000000004</v>
      </c>
      <c r="AF208" s="404"/>
      <c r="AG208" s="404"/>
      <c r="AH208" s="404"/>
      <c r="AI208" s="404"/>
      <c r="AJ208" s="404"/>
      <c r="AK208" s="404"/>
      <c r="AL208" s="404"/>
      <c r="AM208" s="404"/>
    </row>
    <row r="209" spans="3:39" x14ac:dyDescent="0.35">
      <c r="C209" s="399">
        <v>0.79300000000000004</v>
      </c>
      <c r="D209" s="404"/>
      <c r="E209" s="404"/>
      <c r="F209" s="404"/>
      <c r="G209" s="404"/>
      <c r="H209" s="404"/>
      <c r="I209" s="404"/>
      <c r="J209" s="404"/>
      <c r="K209" s="404"/>
      <c r="Q209" s="399">
        <v>0.79300000000000004</v>
      </c>
      <c r="R209" s="404"/>
      <c r="S209" s="404"/>
      <c r="T209" s="404"/>
      <c r="U209" s="404"/>
      <c r="V209" s="404"/>
      <c r="W209" s="404"/>
      <c r="X209" s="404"/>
      <c r="Y209" s="404"/>
      <c r="AE209" s="399">
        <v>0.79300000000000004</v>
      </c>
      <c r="AF209" s="404"/>
      <c r="AG209" s="404"/>
      <c r="AH209" s="404"/>
      <c r="AI209" s="404"/>
      <c r="AJ209" s="404"/>
      <c r="AK209" s="404"/>
      <c r="AL209" s="404"/>
      <c r="AM209" s="404"/>
    </row>
    <row r="210" spans="3:39" x14ac:dyDescent="0.35">
      <c r="C210" s="399">
        <v>0.79200000000000004</v>
      </c>
      <c r="D210" s="404"/>
      <c r="E210" s="404"/>
      <c r="F210" s="404"/>
      <c r="G210" s="404"/>
      <c r="H210" s="404"/>
      <c r="I210" s="404"/>
      <c r="J210" s="404"/>
      <c r="K210" s="404"/>
      <c r="Q210" s="399">
        <v>0.79200000000000004</v>
      </c>
      <c r="R210" s="404"/>
      <c r="S210" s="404"/>
      <c r="T210" s="404"/>
      <c r="U210" s="404"/>
      <c r="V210" s="404"/>
      <c r="W210" s="404"/>
      <c r="X210" s="404"/>
      <c r="Y210" s="404"/>
      <c r="AE210" s="399">
        <v>0.79200000000000004</v>
      </c>
      <c r="AF210" s="404"/>
      <c r="AG210" s="404"/>
      <c r="AH210" s="404"/>
      <c r="AI210" s="404"/>
      <c r="AJ210" s="404"/>
      <c r="AK210" s="404"/>
      <c r="AL210" s="404"/>
      <c r="AM210" s="404"/>
    </row>
    <row r="211" spans="3:39" x14ac:dyDescent="0.35">
      <c r="C211" s="399">
        <v>0.79100000000000004</v>
      </c>
      <c r="D211" s="404"/>
      <c r="E211" s="404"/>
      <c r="F211" s="404"/>
      <c r="G211" s="404"/>
      <c r="H211" s="404"/>
      <c r="I211" s="404"/>
      <c r="J211" s="404"/>
      <c r="K211" s="404"/>
      <c r="Q211" s="399">
        <v>0.79100000000000004</v>
      </c>
      <c r="R211" s="404"/>
      <c r="S211" s="404"/>
      <c r="T211" s="404"/>
      <c r="U211" s="404"/>
      <c r="V211" s="404"/>
      <c r="W211" s="404"/>
      <c r="X211" s="404"/>
      <c r="Y211" s="404"/>
      <c r="AE211" s="399">
        <v>0.79100000000000004</v>
      </c>
      <c r="AF211" s="404"/>
      <c r="AG211" s="404"/>
      <c r="AH211" s="404"/>
      <c r="AI211" s="404"/>
      <c r="AJ211" s="404"/>
      <c r="AK211" s="404"/>
      <c r="AL211" s="404"/>
      <c r="AM211" s="404"/>
    </row>
    <row r="212" spans="3:39" x14ac:dyDescent="0.35">
      <c r="C212" s="399">
        <v>0.79</v>
      </c>
      <c r="D212" s="404"/>
      <c r="E212" s="404"/>
      <c r="F212" s="404"/>
      <c r="G212" s="404"/>
      <c r="H212" s="404"/>
      <c r="I212" s="404"/>
      <c r="J212" s="404"/>
      <c r="K212" s="404"/>
      <c r="Q212" s="399">
        <v>0.79</v>
      </c>
      <c r="R212" s="404"/>
      <c r="S212" s="404"/>
      <c r="T212" s="404"/>
      <c r="U212" s="404"/>
      <c r="V212" s="404"/>
      <c r="W212" s="404"/>
      <c r="X212" s="404"/>
      <c r="Y212" s="404"/>
      <c r="AE212" s="399">
        <v>0.79</v>
      </c>
      <c r="AF212" s="404"/>
      <c r="AG212" s="404"/>
      <c r="AH212" s="404"/>
      <c r="AI212" s="404"/>
      <c r="AJ212" s="404"/>
      <c r="AK212" s="404"/>
      <c r="AL212" s="404"/>
      <c r="AM212" s="404"/>
    </row>
    <row r="213" spans="3:39" x14ac:dyDescent="0.35">
      <c r="C213" s="399">
        <v>0.78900000000000003</v>
      </c>
      <c r="D213" s="404"/>
      <c r="E213" s="404"/>
      <c r="F213" s="404"/>
      <c r="G213" s="404"/>
      <c r="H213" s="404"/>
      <c r="I213" s="404"/>
      <c r="J213" s="404"/>
      <c r="K213" s="404"/>
      <c r="Q213" s="399">
        <v>0.78900000000000003</v>
      </c>
      <c r="R213" s="404"/>
      <c r="S213" s="404"/>
      <c r="T213" s="404"/>
      <c r="U213" s="404"/>
      <c r="V213" s="404"/>
      <c r="W213" s="404"/>
      <c r="X213" s="404"/>
      <c r="Y213" s="404"/>
      <c r="AE213" s="399">
        <v>0.78900000000000003</v>
      </c>
      <c r="AF213" s="404"/>
      <c r="AG213" s="404"/>
      <c r="AH213" s="404"/>
      <c r="AI213" s="404"/>
      <c r="AJ213" s="404"/>
      <c r="AK213" s="404"/>
      <c r="AL213" s="404"/>
      <c r="AM213" s="404"/>
    </row>
    <row r="214" spans="3:39" x14ac:dyDescent="0.35">
      <c r="C214" s="399">
        <v>0.78800000000000003</v>
      </c>
      <c r="D214" s="404"/>
      <c r="E214" s="404"/>
      <c r="F214" s="404"/>
      <c r="G214" s="404"/>
      <c r="H214" s="404"/>
      <c r="I214" s="404"/>
      <c r="J214" s="404"/>
      <c r="K214" s="404"/>
      <c r="Q214" s="399">
        <v>0.78800000000000003</v>
      </c>
      <c r="R214" s="404"/>
      <c r="S214" s="404"/>
      <c r="T214" s="404"/>
      <c r="U214" s="404"/>
      <c r="V214" s="404"/>
      <c r="W214" s="404"/>
      <c r="X214" s="404"/>
      <c r="Y214" s="404"/>
      <c r="AE214" s="399">
        <v>0.78800000000000003</v>
      </c>
      <c r="AF214" s="404"/>
      <c r="AG214" s="404"/>
      <c r="AH214" s="404"/>
      <c r="AI214" s="404"/>
      <c r="AJ214" s="404"/>
      <c r="AK214" s="404"/>
      <c r="AL214" s="404"/>
      <c r="AM214" s="404"/>
    </row>
    <row r="215" spans="3:39" x14ac:dyDescent="0.35">
      <c r="C215" s="399">
        <v>0.78700000000000003</v>
      </c>
      <c r="D215" s="404"/>
      <c r="E215" s="404"/>
      <c r="F215" s="404"/>
      <c r="G215" s="404"/>
      <c r="H215" s="404"/>
      <c r="I215" s="404"/>
      <c r="J215" s="404"/>
      <c r="K215" s="404"/>
      <c r="Q215" s="399">
        <v>0.78700000000000003</v>
      </c>
      <c r="R215" s="404"/>
      <c r="S215" s="404"/>
      <c r="T215" s="404"/>
      <c r="U215" s="404"/>
      <c r="V215" s="404"/>
      <c r="W215" s="404"/>
      <c r="X215" s="404"/>
      <c r="Y215" s="404"/>
      <c r="AE215" s="399">
        <v>0.78700000000000003</v>
      </c>
      <c r="AF215" s="404"/>
      <c r="AG215" s="404"/>
      <c r="AH215" s="404"/>
      <c r="AI215" s="404"/>
      <c r="AJ215" s="404"/>
      <c r="AK215" s="404"/>
      <c r="AL215" s="404"/>
      <c r="AM215" s="404"/>
    </row>
    <row r="216" spans="3:39" x14ac:dyDescent="0.35">
      <c r="C216" s="399">
        <v>0.78600000000000003</v>
      </c>
      <c r="D216" s="404"/>
      <c r="E216" s="404"/>
      <c r="F216" s="404"/>
      <c r="G216" s="404"/>
      <c r="H216" s="404"/>
      <c r="I216" s="404"/>
      <c r="J216" s="404"/>
      <c r="K216" s="404"/>
      <c r="Q216" s="399">
        <v>0.78600000000000003</v>
      </c>
      <c r="R216" s="404"/>
      <c r="S216" s="404"/>
      <c r="T216" s="404"/>
      <c r="U216" s="404"/>
      <c r="V216" s="404"/>
      <c r="W216" s="404"/>
      <c r="X216" s="404"/>
      <c r="Y216" s="404"/>
      <c r="AE216" s="399">
        <v>0.78600000000000003</v>
      </c>
      <c r="AF216" s="404"/>
      <c r="AG216" s="404"/>
      <c r="AH216" s="404"/>
      <c r="AI216" s="404"/>
      <c r="AJ216" s="404"/>
      <c r="AK216" s="404"/>
      <c r="AL216" s="404"/>
      <c r="AM216" s="404"/>
    </row>
    <row r="217" spans="3:39" x14ac:dyDescent="0.35">
      <c r="C217" s="399">
        <v>0.78500000000000003</v>
      </c>
      <c r="D217" s="404"/>
      <c r="E217" s="404"/>
      <c r="F217" s="404"/>
      <c r="G217" s="404"/>
      <c r="H217" s="404"/>
      <c r="I217" s="404"/>
      <c r="J217" s="404"/>
      <c r="K217" s="404"/>
      <c r="Q217" s="399">
        <v>0.78500000000000003</v>
      </c>
      <c r="R217" s="404"/>
      <c r="S217" s="404"/>
      <c r="T217" s="404"/>
      <c r="U217" s="404"/>
      <c r="V217" s="404"/>
      <c r="W217" s="404"/>
      <c r="X217" s="404"/>
      <c r="Y217" s="404"/>
      <c r="AE217" s="399">
        <v>0.78500000000000003</v>
      </c>
      <c r="AF217" s="404"/>
      <c r="AG217" s="404"/>
      <c r="AH217" s="404"/>
      <c r="AI217" s="404"/>
      <c r="AJ217" s="404"/>
      <c r="AK217" s="404"/>
      <c r="AL217" s="404"/>
      <c r="AM217" s="404"/>
    </row>
    <row r="218" spans="3:39" x14ac:dyDescent="0.35">
      <c r="C218" s="399">
        <v>0.78400000000000003</v>
      </c>
      <c r="D218" s="404"/>
      <c r="E218" s="404"/>
      <c r="F218" s="404"/>
      <c r="G218" s="404"/>
      <c r="H218" s="404"/>
      <c r="I218" s="404"/>
      <c r="J218" s="404"/>
      <c r="K218" s="404"/>
      <c r="Q218" s="399">
        <v>0.78400000000000003</v>
      </c>
      <c r="R218" s="404"/>
      <c r="S218" s="404"/>
      <c r="T218" s="404"/>
      <c r="U218" s="404"/>
      <c r="V218" s="404"/>
      <c r="W218" s="404"/>
      <c r="X218" s="404"/>
      <c r="Y218" s="404"/>
      <c r="AE218" s="399">
        <v>0.78400000000000003</v>
      </c>
      <c r="AF218" s="404"/>
      <c r="AG218" s="404"/>
      <c r="AH218" s="404"/>
      <c r="AI218" s="404"/>
      <c r="AJ218" s="404"/>
      <c r="AK218" s="404"/>
      <c r="AL218" s="404"/>
      <c r="AM218" s="404"/>
    </row>
    <row r="219" spans="3:39" x14ac:dyDescent="0.35">
      <c r="C219" s="399">
        <v>0.78300000000000003</v>
      </c>
      <c r="D219" s="404"/>
      <c r="E219" s="404"/>
      <c r="F219" s="404"/>
      <c r="G219" s="404"/>
      <c r="H219" s="404"/>
      <c r="I219" s="404"/>
      <c r="J219" s="404"/>
      <c r="K219" s="404"/>
      <c r="Q219" s="399">
        <v>0.78300000000000003</v>
      </c>
      <c r="R219" s="404"/>
      <c r="S219" s="404"/>
      <c r="T219" s="404"/>
      <c r="U219" s="404"/>
      <c r="V219" s="404"/>
      <c r="W219" s="404"/>
      <c r="X219" s="404"/>
      <c r="Y219" s="404"/>
      <c r="AE219" s="399">
        <v>0.78300000000000003</v>
      </c>
      <c r="AF219" s="404"/>
      <c r="AG219" s="404"/>
      <c r="AH219" s="404"/>
      <c r="AI219" s="404"/>
      <c r="AJ219" s="404"/>
      <c r="AK219" s="404"/>
      <c r="AL219" s="404"/>
      <c r="AM219" s="404"/>
    </row>
    <row r="220" spans="3:39" x14ac:dyDescent="0.35">
      <c r="C220" s="399">
        <v>0.78200000000000003</v>
      </c>
      <c r="D220" s="404"/>
      <c r="E220" s="404"/>
      <c r="F220" s="404"/>
      <c r="G220" s="404"/>
      <c r="H220" s="404"/>
      <c r="I220" s="404"/>
      <c r="J220" s="404"/>
      <c r="K220" s="404"/>
      <c r="Q220" s="399">
        <v>0.78200000000000003</v>
      </c>
      <c r="R220" s="404"/>
      <c r="S220" s="404"/>
      <c r="T220" s="404"/>
      <c r="U220" s="404"/>
      <c r="V220" s="404"/>
      <c r="W220" s="404"/>
      <c r="X220" s="404"/>
      <c r="Y220" s="404"/>
      <c r="AE220" s="399">
        <v>0.78200000000000003</v>
      </c>
      <c r="AF220" s="404"/>
      <c r="AG220" s="404"/>
      <c r="AH220" s="404"/>
      <c r="AI220" s="404"/>
      <c r="AJ220" s="404"/>
      <c r="AK220" s="404"/>
      <c r="AL220" s="404"/>
      <c r="AM220" s="404"/>
    </row>
    <row r="221" spans="3:39" x14ac:dyDescent="0.35">
      <c r="C221" s="399">
        <v>0.78100000000000003</v>
      </c>
      <c r="D221" s="404"/>
      <c r="E221" s="404"/>
      <c r="F221" s="404"/>
      <c r="G221" s="404"/>
      <c r="H221" s="404"/>
      <c r="I221" s="404"/>
      <c r="J221" s="404"/>
      <c r="K221" s="404"/>
      <c r="Q221" s="399">
        <v>0.78100000000000003</v>
      </c>
      <c r="R221" s="404"/>
      <c r="S221" s="404"/>
      <c r="T221" s="404"/>
      <c r="U221" s="404"/>
      <c r="V221" s="404"/>
      <c r="W221" s="404"/>
      <c r="X221" s="404"/>
      <c r="Y221" s="404"/>
      <c r="AE221" s="399">
        <v>0.78100000000000003</v>
      </c>
      <c r="AF221" s="404"/>
      <c r="AG221" s="404"/>
      <c r="AH221" s="404"/>
      <c r="AI221" s="404"/>
      <c r="AJ221" s="404"/>
      <c r="AK221" s="404"/>
      <c r="AL221" s="404"/>
      <c r="AM221" s="404"/>
    </row>
    <row r="222" spans="3:39" x14ac:dyDescent="0.35">
      <c r="C222" s="399">
        <v>0.78</v>
      </c>
      <c r="D222" s="404"/>
      <c r="E222" s="404"/>
      <c r="F222" s="404"/>
      <c r="G222" s="404"/>
      <c r="H222" s="404"/>
      <c r="I222" s="404"/>
      <c r="J222" s="404"/>
      <c r="K222" s="404"/>
      <c r="Q222" s="399">
        <v>0.78</v>
      </c>
      <c r="R222" s="404"/>
      <c r="S222" s="404"/>
      <c r="T222" s="404"/>
      <c r="U222" s="404"/>
      <c r="V222" s="404"/>
      <c r="W222" s="404"/>
      <c r="X222" s="404"/>
      <c r="Y222" s="404"/>
      <c r="AE222" s="399">
        <v>0.78</v>
      </c>
      <c r="AF222" s="404"/>
      <c r="AG222" s="404"/>
      <c r="AH222" s="404"/>
      <c r="AI222" s="404"/>
      <c r="AJ222" s="404"/>
      <c r="AK222" s="404"/>
      <c r="AL222" s="404"/>
      <c r="AM222" s="404"/>
    </row>
    <row r="223" spans="3:39" x14ac:dyDescent="0.35">
      <c r="C223" s="399">
        <v>0.77900000000000003</v>
      </c>
      <c r="D223" s="404"/>
      <c r="E223" s="404"/>
      <c r="F223" s="404"/>
      <c r="G223" s="404"/>
      <c r="H223" s="404"/>
      <c r="I223" s="404"/>
      <c r="J223" s="404"/>
      <c r="K223" s="404"/>
      <c r="Q223" s="399">
        <v>0.77900000000000003</v>
      </c>
      <c r="R223" s="404"/>
      <c r="S223" s="404"/>
      <c r="T223" s="404"/>
      <c r="U223" s="404"/>
      <c r="V223" s="404"/>
      <c r="W223" s="404"/>
      <c r="X223" s="404"/>
      <c r="Y223" s="404"/>
      <c r="AE223" s="399">
        <v>0.77900000000000003</v>
      </c>
      <c r="AF223" s="404"/>
      <c r="AG223" s="404"/>
      <c r="AH223" s="404"/>
      <c r="AI223" s="404"/>
      <c r="AJ223" s="404"/>
      <c r="AK223" s="404"/>
      <c r="AL223" s="404"/>
      <c r="AM223" s="404"/>
    </row>
    <row r="224" spans="3:39" x14ac:dyDescent="0.35">
      <c r="C224" s="399">
        <v>0.77800000000000002</v>
      </c>
      <c r="D224" s="404"/>
      <c r="E224" s="404"/>
      <c r="F224" s="404"/>
      <c r="G224" s="404"/>
      <c r="H224" s="404"/>
      <c r="I224" s="404"/>
      <c r="J224" s="404"/>
      <c r="K224" s="404"/>
      <c r="Q224" s="399">
        <v>0.77800000000000002</v>
      </c>
      <c r="R224" s="404"/>
      <c r="S224" s="404"/>
      <c r="T224" s="404"/>
      <c r="U224" s="404"/>
      <c r="V224" s="404"/>
      <c r="W224" s="404"/>
      <c r="X224" s="404"/>
      <c r="Y224" s="404"/>
      <c r="AE224" s="399">
        <v>0.77800000000000002</v>
      </c>
      <c r="AF224" s="404"/>
      <c r="AG224" s="404"/>
      <c r="AH224" s="404"/>
      <c r="AI224" s="404"/>
      <c r="AJ224" s="404"/>
      <c r="AK224" s="404"/>
      <c r="AL224" s="404"/>
      <c r="AM224" s="404"/>
    </row>
    <row r="225" spans="3:39" x14ac:dyDescent="0.35">
      <c r="C225" s="399">
        <v>0.77700000000000002</v>
      </c>
      <c r="D225" s="404"/>
      <c r="E225" s="404"/>
      <c r="F225" s="404"/>
      <c r="G225" s="404"/>
      <c r="H225" s="404"/>
      <c r="I225" s="404"/>
      <c r="J225" s="404"/>
      <c r="K225" s="404"/>
      <c r="Q225" s="399">
        <v>0.77700000000000002</v>
      </c>
      <c r="R225" s="404"/>
      <c r="S225" s="404"/>
      <c r="T225" s="404"/>
      <c r="U225" s="404"/>
      <c r="V225" s="404"/>
      <c r="W225" s="404"/>
      <c r="X225" s="404"/>
      <c r="Y225" s="404"/>
      <c r="AE225" s="399">
        <v>0.77700000000000002</v>
      </c>
      <c r="AF225" s="404"/>
      <c r="AG225" s="404"/>
      <c r="AH225" s="404"/>
      <c r="AI225" s="404"/>
      <c r="AJ225" s="404"/>
      <c r="AK225" s="404"/>
      <c r="AL225" s="404"/>
      <c r="AM225" s="404"/>
    </row>
    <row r="226" spans="3:39" x14ac:dyDescent="0.35">
      <c r="C226" s="399">
        <v>0.77600000000000002</v>
      </c>
      <c r="D226" s="404"/>
      <c r="E226" s="404"/>
      <c r="F226" s="404"/>
      <c r="G226" s="404"/>
      <c r="H226" s="404"/>
      <c r="I226" s="404"/>
      <c r="J226" s="404"/>
      <c r="K226" s="404"/>
      <c r="Q226" s="399">
        <v>0.77600000000000002</v>
      </c>
      <c r="R226" s="404"/>
      <c r="S226" s="404"/>
      <c r="T226" s="404"/>
      <c r="U226" s="404"/>
      <c r="V226" s="404"/>
      <c r="W226" s="404"/>
      <c r="X226" s="404"/>
      <c r="Y226" s="404"/>
      <c r="AE226" s="399">
        <v>0.77600000000000002</v>
      </c>
      <c r="AF226" s="404"/>
      <c r="AG226" s="404"/>
      <c r="AH226" s="404"/>
      <c r="AI226" s="404"/>
      <c r="AJ226" s="404"/>
      <c r="AK226" s="404"/>
      <c r="AL226" s="404"/>
      <c r="AM226" s="404"/>
    </row>
    <row r="227" spans="3:39" x14ac:dyDescent="0.35">
      <c r="C227" s="399">
        <v>0.77500000000000002</v>
      </c>
      <c r="D227" s="404"/>
      <c r="E227" s="404"/>
      <c r="F227" s="404"/>
      <c r="G227" s="404"/>
      <c r="H227" s="404"/>
      <c r="I227" s="404"/>
      <c r="J227" s="404"/>
      <c r="K227" s="404"/>
      <c r="Q227" s="399">
        <v>0.77500000000000002</v>
      </c>
      <c r="R227" s="404"/>
      <c r="S227" s="404"/>
      <c r="T227" s="404"/>
      <c r="U227" s="404"/>
      <c r="V227" s="404"/>
      <c r="W227" s="404"/>
      <c r="X227" s="404"/>
      <c r="Y227" s="404"/>
      <c r="AE227" s="399">
        <v>0.77500000000000002</v>
      </c>
      <c r="AF227" s="404"/>
      <c r="AG227" s="404"/>
      <c r="AH227" s="404"/>
      <c r="AI227" s="404"/>
      <c r="AJ227" s="404"/>
      <c r="AK227" s="404"/>
      <c r="AL227" s="404"/>
      <c r="AM227" s="404"/>
    </row>
    <row r="228" spans="3:39" x14ac:dyDescent="0.35">
      <c r="C228" s="399">
        <v>0.77400000000000002</v>
      </c>
      <c r="D228" s="404"/>
      <c r="E228" s="404"/>
      <c r="F228" s="404"/>
      <c r="G228" s="404"/>
      <c r="H228" s="404"/>
      <c r="I228" s="404"/>
      <c r="J228" s="404"/>
      <c r="K228" s="404"/>
      <c r="Q228" s="399">
        <v>0.77400000000000002</v>
      </c>
      <c r="R228" s="404"/>
      <c r="S228" s="404"/>
      <c r="T228" s="404"/>
      <c r="U228" s="404"/>
      <c r="V228" s="404"/>
      <c r="W228" s="404"/>
      <c r="X228" s="404"/>
      <c r="Y228" s="404"/>
      <c r="AE228" s="399">
        <v>0.77400000000000002</v>
      </c>
      <c r="AF228" s="404"/>
      <c r="AG228" s="404"/>
      <c r="AH228" s="404"/>
      <c r="AI228" s="404"/>
      <c r="AJ228" s="404"/>
      <c r="AK228" s="404"/>
      <c r="AL228" s="404"/>
      <c r="AM228" s="404"/>
    </row>
    <row r="229" spans="3:39" x14ac:dyDescent="0.35">
      <c r="C229" s="399">
        <v>0.77300000000000002</v>
      </c>
      <c r="D229" s="404"/>
      <c r="E229" s="404"/>
      <c r="F229" s="404"/>
      <c r="G229" s="404"/>
      <c r="H229" s="404"/>
      <c r="I229" s="404"/>
      <c r="J229" s="404"/>
      <c r="K229" s="404"/>
      <c r="Q229" s="399">
        <v>0.77300000000000002</v>
      </c>
      <c r="R229" s="404"/>
      <c r="S229" s="404"/>
      <c r="T229" s="404"/>
      <c r="U229" s="404"/>
      <c r="V229" s="404"/>
      <c r="W229" s="404"/>
      <c r="X229" s="404"/>
      <c r="Y229" s="404"/>
      <c r="AE229" s="399">
        <v>0.77300000000000002</v>
      </c>
      <c r="AF229" s="404"/>
      <c r="AG229" s="404"/>
      <c r="AH229" s="404"/>
      <c r="AI229" s="404"/>
      <c r="AJ229" s="404"/>
      <c r="AK229" s="404"/>
      <c r="AL229" s="404"/>
      <c r="AM229" s="404"/>
    </row>
    <row r="230" spans="3:39" x14ac:dyDescent="0.35">
      <c r="C230" s="399">
        <v>0.77200000000000002</v>
      </c>
      <c r="D230" s="404"/>
      <c r="E230" s="404"/>
      <c r="F230" s="404"/>
      <c r="G230" s="404"/>
      <c r="H230" s="404"/>
      <c r="I230" s="404"/>
      <c r="J230" s="404"/>
      <c r="K230" s="404"/>
      <c r="Q230" s="399">
        <v>0.77200000000000002</v>
      </c>
      <c r="R230" s="404"/>
      <c r="S230" s="404"/>
      <c r="T230" s="404"/>
      <c r="U230" s="404"/>
      <c r="V230" s="404"/>
      <c r="W230" s="404"/>
      <c r="X230" s="404"/>
      <c r="Y230" s="404"/>
      <c r="AE230" s="399">
        <v>0.77200000000000002</v>
      </c>
      <c r="AF230" s="404"/>
      <c r="AG230" s="404"/>
      <c r="AH230" s="404"/>
      <c r="AI230" s="404"/>
      <c r="AJ230" s="404"/>
      <c r="AK230" s="404"/>
      <c r="AL230" s="404"/>
      <c r="AM230" s="404"/>
    </row>
    <row r="231" spans="3:39" x14ac:dyDescent="0.35">
      <c r="C231" s="399">
        <v>0.77100000000000002</v>
      </c>
      <c r="D231" s="404"/>
      <c r="E231" s="404"/>
      <c r="F231" s="404"/>
      <c r="G231" s="404"/>
      <c r="H231" s="404"/>
      <c r="I231" s="404"/>
      <c r="J231" s="404"/>
      <c r="K231" s="404"/>
      <c r="Q231" s="399">
        <v>0.77100000000000002</v>
      </c>
      <c r="R231" s="404"/>
      <c r="S231" s="404"/>
      <c r="T231" s="404"/>
      <c r="U231" s="404"/>
      <c r="V231" s="404"/>
      <c r="W231" s="404"/>
      <c r="X231" s="404"/>
      <c r="Y231" s="404"/>
      <c r="AE231" s="399">
        <v>0.77100000000000002</v>
      </c>
      <c r="AF231" s="404"/>
      <c r="AG231" s="404"/>
      <c r="AH231" s="404"/>
      <c r="AI231" s="404"/>
      <c r="AJ231" s="404"/>
      <c r="AK231" s="404"/>
      <c r="AL231" s="404"/>
      <c r="AM231" s="404"/>
    </row>
    <row r="232" spans="3:39" x14ac:dyDescent="0.35">
      <c r="C232" s="399">
        <v>0.77</v>
      </c>
      <c r="D232" s="404"/>
      <c r="E232" s="404"/>
      <c r="F232" s="404"/>
      <c r="G232" s="404"/>
      <c r="H232" s="404"/>
      <c r="I232" s="404"/>
      <c r="J232" s="404"/>
      <c r="K232" s="404"/>
      <c r="Q232" s="399">
        <v>0.77</v>
      </c>
      <c r="R232" s="404"/>
      <c r="S232" s="404"/>
      <c r="T232" s="404"/>
      <c r="U232" s="404"/>
      <c r="V232" s="404"/>
      <c r="W232" s="404"/>
      <c r="X232" s="404"/>
      <c r="Y232" s="404"/>
      <c r="AE232" s="399">
        <v>0.77</v>
      </c>
      <c r="AF232" s="404"/>
      <c r="AG232" s="404"/>
      <c r="AH232" s="404"/>
      <c r="AI232" s="404"/>
      <c r="AJ232" s="404"/>
      <c r="AK232" s="404"/>
      <c r="AL232" s="404"/>
      <c r="AM232" s="404"/>
    </row>
    <row r="233" spans="3:39" x14ac:dyDescent="0.35">
      <c r="C233" s="399">
        <v>0.76900000000000002</v>
      </c>
      <c r="D233" s="404"/>
      <c r="E233" s="404"/>
      <c r="F233" s="404"/>
      <c r="G233" s="404"/>
      <c r="H233" s="404"/>
      <c r="I233" s="404"/>
      <c r="J233" s="404"/>
      <c r="K233" s="404"/>
      <c r="Q233" s="399">
        <v>0.76900000000000002</v>
      </c>
      <c r="R233" s="404"/>
      <c r="S233" s="404"/>
      <c r="T233" s="404"/>
      <c r="U233" s="404"/>
      <c r="V233" s="404"/>
      <c r="W233" s="404"/>
      <c r="X233" s="404"/>
      <c r="Y233" s="404"/>
      <c r="AE233" s="399">
        <v>0.76900000000000002</v>
      </c>
      <c r="AF233" s="404"/>
      <c r="AG233" s="404"/>
      <c r="AH233" s="404"/>
      <c r="AI233" s="404"/>
      <c r="AJ233" s="404"/>
      <c r="AK233" s="404"/>
      <c r="AL233" s="404"/>
      <c r="AM233" s="404"/>
    </row>
    <row r="234" spans="3:39" x14ac:dyDescent="0.35">
      <c r="C234" s="399">
        <v>0.76800000000000002</v>
      </c>
      <c r="D234" s="404"/>
      <c r="E234" s="404"/>
      <c r="F234" s="404"/>
      <c r="G234" s="404"/>
      <c r="H234" s="404"/>
      <c r="I234" s="404"/>
      <c r="J234" s="404"/>
      <c r="K234" s="404"/>
      <c r="Q234" s="399">
        <v>0.76800000000000002</v>
      </c>
      <c r="R234" s="404"/>
      <c r="S234" s="404"/>
      <c r="T234" s="404"/>
      <c r="U234" s="404"/>
      <c r="V234" s="404"/>
      <c r="W234" s="404"/>
      <c r="X234" s="404"/>
      <c r="Y234" s="404"/>
      <c r="AE234" s="399">
        <v>0.76800000000000002</v>
      </c>
      <c r="AF234" s="404"/>
      <c r="AG234" s="404"/>
      <c r="AH234" s="404"/>
      <c r="AI234" s="404"/>
      <c r="AJ234" s="404"/>
      <c r="AK234" s="404"/>
      <c r="AL234" s="404"/>
      <c r="AM234" s="404"/>
    </row>
    <row r="235" spans="3:39" x14ac:dyDescent="0.35">
      <c r="C235" s="399">
        <v>0.76700000000000002</v>
      </c>
      <c r="D235" s="404"/>
      <c r="E235" s="404"/>
      <c r="F235" s="404"/>
      <c r="G235" s="404"/>
      <c r="H235" s="404"/>
      <c r="I235" s="404"/>
      <c r="J235" s="404"/>
      <c r="K235" s="404"/>
      <c r="Q235" s="399">
        <v>0.76700000000000002</v>
      </c>
      <c r="R235" s="404"/>
      <c r="S235" s="404"/>
      <c r="T235" s="404"/>
      <c r="U235" s="404"/>
      <c r="V235" s="404"/>
      <c r="W235" s="404"/>
      <c r="X235" s="404"/>
      <c r="Y235" s="404"/>
      <c r="AE235" s="399">
        <v>0.76700000000000002</v>
      </c>
      <c r="AF235" s="404"/>
      <c r="AG235" s="404"/>
      <c r="AH235" s="404"/>
      <c r="AI235" s="404"/>
      <c r="AJ235" s="404"/>
      <c r="AK235" s="404"/>
      <c r="AL235" s="404"/>
      <c r="AM235" s="404"/>
    </row>
    <row r="236" spans="3:39" x14ac:dyDescent="0.35">
      <c r="C236" s="399">
        <v>0.76600000000000001</v>
      </c>
      <c r="D236" s="404"/>
      <c r="E236" s="404"/>
      <c r="F236" s="404"/>
      <c r="G236" s="404"/>
      <c r="H236" s="404"/>
      <c r="I236" s="404"/>
      <c r="J236" s="404"/>
      <c r="K236" s="404"/>
      <c r="Q236" s="399">
        <v>0.76600000000000001</v>
      </c>
      <c r="R236" s="404"/>
      <c r="S236" s="404"/>
      <c r="T236" s="404"/>
      <c r="U236" s="404"/>
      <c r="V236" s="404"/>
      <c r="W236" s="404"/>
      <c r="X236" s="404"/>
      <c r="Y236" s="404"/>
      <c r="AE236" s="399">
        <v>0.76600000000000001</v>
      </c>
      <c r="AF236" s="404"/>
      <c r="AG236" s="404"/>
      <c r="AH236" s="404"/>
      <c r="AI236" s="404"/>
      <c r="AJ236" s="404"/>
      <c r="AK236" s="404"/>
      <c r="AL236" s="404"/>
      <c r="AM236" s="404"/>
    </row>
    <row r="237" spans="3:39" x14ac:dyDescent="0.35">
      <c r="C237" s="399">
        <v>0.76500000000000001</v>
      </c>
      <c r="D237" s="404"/>
      <c r="E237" s="404"/>
      <c r="F237" s="404"/>
      <c r="G237" s="404"/>
      <c r="H237" s="404"/>
      <c r="I237" s="404"/>
      <c r="J237" s="404"/>
      <c r="K237" s="404"/>
      <c r="Q237" s="399">
        <v>0.76500000000000001</v>
      </c>
      <c r="R237" s="404"/>
      <c r="S237" s="404"/>
      <c r="T237" s="404"/>
      <c r="U237" s="404"/>
      <c r="V237" s="404"/>
      <c r="W237" s="404"/>
      <c r="X237" s="404"/>
      <c r="Y237" s="404"/>
      <c r="AE237" s="399">
        <v>0.76500000000000001</v>
      </c>
      <c r="AF237" s="404"/>
      <c r="AG237" s="404"/>
      <c r="AH237" s="404"/>
      <c r="AI237" s="404"/>
      <c r="AJ237" s="404"/>
      <c r="AK237" s="404"/>
      <c r="AL237" s="404"/>
      <c r="AM237" s="404"/>
    </row>
    <row r="238" spans="3:39" x14ac:dyDescent="0.35">
      <c r="C238" s="399">
        <v>0.76400000000000001</v>
      </c>
      <c r="D238" s="404"/>
      <c r="E238" s="404"/>
      <c r="F238" s="404"/>
      <c r="G238" s="404"/>
      <c r="H238" s="404"/>
      <c r="I238" s="404"/>
      <c r="J238" s="404"/>
      <c r="K238" s="404"/>
      <c r="Q238" s="399">
        <v>0.76400000000000001</v>
      </c>
      <c r="R238" s="404"/>
      <c r="S238" s="404"/>
      <c r="T238" s="404"/>
      <c r="U238" s="404"/>
      <c r="V238" s="404"/>
      <c r="W238" s="404"/>
      <c r="X238" s="404"/>
      <c r="Y238" s="404"/>
      <c r="AE238" s="399">
        <v>0.76400000000000001</v>
      </c>
      <c r="AF238" s="404"/>
      <c r="AG238" s="404"/>
      <c r="AH238" s="404"/>
      <c r="AI238" s="404"/>
      <c r="AJ238" s="404"/>
      <c r="AK238" s="404"/>
      <c r="AL238" s="404"/>
      <c r="AM238" s="404"/>
    </row>
    <row r="239" spans="3:39" x14ac:dyDescent="0.35">
      <c r="C239" s="399">
        <v>0.76300000000000001</v>
      </c>
      <c r="D239" s="404"/>
      <c r="E239" s="404"/>
      <c r="F239" s="404"/>
      <c r="G239" s="404"/>
      <c r="H239" s="404"/>
      <c r="I239" s="404"/>
      <c r="J239" s="404"/>
      <c r="K239" s="404"/>
      <c r="Q239" s="399">
        <v>0.76300000000000001</v>
      </c>
      <c r="R239" s="404"/>
      <c r="S239" s="404"/>
      <c r="T239" s="404"/>
      <c r="U239" s="404"/>
      <c r="V239" s="404"/>
      <c r="W239" s="404"/>
      <c r="X239" s="404"/>
      <c r="Y239" s="404"/>
      <c r="AE239" s="399">
        <v>0.76300000000000001</v>
      </c>
      <c r="AF239" s="404"/>
      <c r="AG239" s="404"/>
      <c r="AH239" s="404"/>
      <c r="AI239" s="404"/>
      <c r="AJ239" s="404"/>
      <c r="AK239" s="404"/>
      <c r="AL239" s="404"/>
      <c r="AM239" s="404"/>
    </row>
    <row r="240" spans="3:39" x14ac:dyDescent="0.35">
      <c r="C240" s="399">
        <v>0.76200000000000001</v>
      </c>
      <c r="D240" s="404"/>
      <c r="E240" s="404"/>
      <c r="F240" s="404"/>
      <c r="G240" s="404"/>
      <c r="H240" s="404"/>
      <c r="I240" s="404"/>
      <c r="J240" s="404"/>
      <c r="K240" s="404"/>
      <c r="Q240" s="399">
        <v>0.76200000000000001</v>
      </c>
      <c r="R240" s="404"/>
      <c r="S240" s="404"/>
      <c r="T240" s="404"/>
      <c r="U240" s="404"/>
      <c r="V240" s="404"/>
      <c r="W240" s="404"/>
      <c r="X240" s="404"/>
      <c r="Y240" s="404"/>
      <c r="AE240" s="399">
        <v>0.76200000000000001</v>
      </c>
      <c r="AF240" s="404"/>
      <c r="AG240" s="404"/>
      <c r="AH240" s="404"/>
      <c r="AI240" s="404"/>
      <c r="AJ240" s="404"/>
      <c r="AK240" s="404"/>
      <c r="AL240" s="404"/>
      <c r="AM240" s="404"/>
    </row>
    <row r="241" spans="3:39" x14ac:dyDescent="0.35">
      <c r="C241" s="399">
        <v>0.76100000000000001</v>
      </c>
      <c r="D241" s="404"/>
      <c r="E241" s="404"/>
      <c r="F241" s="404"/>
      <c r="G241" s="404"/>
      <c r="H241" s="404"/>
      <c r="I241" s="404"/>
      <c r="J241" s="404"/>
      <c r="K241" s="404"/>
      <c r="Q241" s="399">
        <v>0.76100000000000001</v>
      </c>
      <c r="R241" s="404"/>
      <c r="S241" s="404"/>
      <c r="T241" s="404"/>
      <c r="U241" s="404"/>
      <c r="V241" s="404"/>
      <c r="W241" s="404"/>
      <c r="X241" s="404"/>
      <c r="Y241" s="404"/>
      <c r="AE241" s="399">
        <v>0.76100000000000001</v>
      </c>
      <c r="AF241" s="404"/>
      <c r="AG241" s="404"/>
      <c r="AH241" s="404"/>
      <c r="AI241" s="404"/>
      <c r="AJ241" s="404"/>
      <c r="AK241" s="404"/>
      <c r="AL241" s="404"/>
      <c r="AM241" s="404"/>
    </row>
    <row r="242" spans="3:39" x14ac:dyDescent="0.35">
      <c r="C242" s="399">
        <v>0.76</v>
      </c>
      <c r="D242" s="404"/>
      <c r="E242" s="404"/>
      <c r="F242" s="404"/>
      <c r="G242" s="404"/>
      <c r="H242" s="404"/>
      <c r="I242" s="404"/>
      <c r="J242" s="404"/>
      <c r="K242" s="404"/>
      <c r="Q242" s="399">
        <v>0.76</v>
      </c>
      <c r="R242" s="404"/>
      <c r="S242" s="404"/>
      <c r="T242" s="404"/>
      <c r="U242" s="404"/>
      <c r="V242" s="404"/>
      <c r="W242" s="404"/>
      <c r="X242" s="404"/>
      <c r="Y242" s="404"/>
      <c r="AE242" s="399">
        <v>0.76</v>
      </c>
      <c r="AF242" s="404"/>
      <c r="AG242" s="404"/>
      <c r="AH242" s="404"/>
      <c r="AI242" s="404"/>
      <c r="AJ242" s="404"/>
      <c r="AK242" s="404"/>
      <c r="AL242" s="404"/>
      <c r="AM242" s="404"/>
    </row>
    <row r="243" spans="3:39" x14ac:dyDescent="0.35">
      <c r="C243" s="399">
        <v>0.75900000000000001</v>
      </c>
      <c r="D243" s="404"/>
      <c r="E243" s="404"/>
      <c r="F243" s="404"/>
      <c r="G243" s="404"/>
      <c r="H243" s="404"/>
      <c r="I243" s="404"/>
      <c r="J243" s="404"/>
      <c r="K243" s="404"/>
      <c r="Q243" s="399">
        <v>0.75900000000000001</v>
      </c>
      <c r="R243" s="404"/>
      <c r="S243" s="404"/>
      <c r="T243" s="404"/>
      <c r="U243" s="404"/>
      <c r="V243" s="404"/>
      <c r="W243" s="404"/>
      <c r="X243" s="404"/>
      <c r="Y243" s="404"/>
      <c r="AE243" s="399">
        <v>0.75900000000000001</v>
      </c>
      <c r="AF243" s="404"/>
      <c r="AG243" s="404"/>
      <c r="AH243" s="404"/>
      <c r="AI243" s="404"/>
      <c r="AJ243" s="404"/>
      <c r="AK243" s="404"/>
      <c r="AL243" s="404"/>
      <c r="AM243" s="404"/>
    </row>
    <row r="244" spans="3:39" x14ac:dyDescent="0.35">
      <c r="C244" s="399">
        <v>0.75800000000000001</v>
      </c>
      <c r="D244" s="404"/>
      <c r="E244" s="404"/>
      <c r="F244" s="404"/>
      <c r="G244" s="404"/>
      <c r="H244" s="404"/>
      <c r="I244" s="404"/>
      <c r="J244" s="404"/>
      <c r="K244" s="404"/>
      <c r="Q244" s="399">
        <v>0.75800000000000001</v>
      </c>
      <c r="R244" s="404"/>
      <c r="S244" s="404"/>
      <c r="T244" s="404"/>
      <c r="U244" s="404"/>
      <c r="V244" s="404"/>
      <c r="W244" s="404"/>
      <c r="X244" s="404"/>
      <c r="Y244" s="404"/>
      <c r="AE244" s="399">
        <v>0.75800000000000001</v>
      </c>
      <c r="AF244" s="404"/>
      <c r="AG244" s="404"/>
      <c r="AH244" s="404"/>
      <c r="AI244" s="404"/>
      <c r="AJ244" s="404"/>
      <c r="AK244" s="404"/>
      <c r="AL244" s="404"/>
      <c r="AM244" s="404"/>
    </row>
    <row r="245" spans="3:39" x14ac:dyDescent="0.35">
      <c r="C245" s="399">
        <v>0.75700000000000001</v>
      </c>
      <c r="D245" s="404"/>
      <c r="E245" s="404"/>
      <c r="F245" s="404"/>
      <c r="G245" s="404"/>
      <c r="H245" s="404"/>
      <c r="I245" s="404"/>
      <c r="J245" s="404"/>
      <c r="K245" s="404"/>
      <c r="Q245" s="399">
        <v>0.75700000000000001</v>
      </c>
      <c r="R245" s="404"/>
      <c r="S245" s="404"/>
      <c r="T245" s="404"/>
      <c r="U245" s="404"/>
      <c r="V245" s="404"/>
      <c r="W245" s="404"/>
      <c r="X245" s="404"/>
      <c r="Y245" s="404"/>
      <c r="AE245" s="399">
        <v>0.75700000000000001</v>
      </c>
      <c r="AF245" s="404"/>
      <c r="AG245" s="404"/>
      <c r="AH245" s="404"/>
      <c r="AI245" s="404"/>
      <c r="AJ245" s="404"/>
      <c r="AK245" s="404"/>
      <c r="AL245" s="404"/>
      <c r="AM245" s="404"/>
    </row>
    <row r="246" spans="3:39" x14ac:dyDescent="0.35">
      <c r="C246" s="399">
        <v>0.75600000000000001</v>
      </c>
      <c r="D246" s="404"/>
      <c r="E246" s="404"/>
      <c r="F246" s="404"/>
      <c r="G246" s="404"/>
      <c r="H246" s="404"/>
      <c r="I246" s="404"/>
      <c r="J246" s="404"/>
      <c r="K246" s="404"/>
      <c r="Q246" s="399">
        <v>0.75600000000000001</v>
      </c>
      <c r="R246" s="404"/>
      <c r="S246" s="404"/>
      <c r="T246" s="404"/>
      <c r="U246" s="404"/>
      <c r="V246" s="404"/>
      <c r="W246" s="404"/>
      <c r="X246" s="404"/>
      <c r="Y246" s="404"/>
      <c r="AE246" s="399">
        <v>0.75600000000000001</v>
      </c>
      <c r="AF246" s="404"/>
      <c r="AG246" s="404"/>
      <c r="AH246" s="404"/>
      <c r="AI246" s="404"/>
      <c r="AJ246" s="404"/>
      <c r="AK246" s="404"/>
      <c r="AL246" s="404"/>
      <c r="AM246" s="404"/>
    </row>
    <row r="247" spans="3:39" x14ac:dyDescent="0.35">
      <c r="C247" s="399">
        <v>0.755</v>
      </c>
      <c r="D247" s="404"/>
      <c r="E247" s="404"/>
      <c r="F247" s="404"/>
      <c r="G247" s="404"/>
      <c r="H247" s="404"/>
      <c r="I247" s="404"/>
      <c r="J247" s="404"/>
      <c r="K247" s="404"/>
      <c r="Q247" s="399">
        <v>0.755</v>
      </c>
      <c r="R247" s="404"/>
      <c r="S247" s="404"/>
      <c r="T247" s="404"/>
      <c r="U247" s="404"/>
      <c r="V247" s="404"/>
      <c r="W247" s="404"/>
      <c r="X247" s="404"/>
      <c r="Y247" s="404"/>
      <c r="AE247" s="399">
        <v>0.755</v>
      </c>
      <c r="AF247" s="404"/>
      <c r="AG247" s="404"/>
      <c r="AH247" s="404"/>
      <c r="AI247" s="404"/>
      <c r="AJ247" s="404"/>
      <c r="AK247" s="404"/>
      <c r="AL247" s="404"/>
      <c r="AM247" s="404"/>
    </row>
    <row r="248" spans="3:39" x14ac:dyDescent="0.35">
      <c r="C248" s="399">
        <v>0.754</v>
      </c>
      <c r="D248" s="404"/>
      <c r="E248" s="404"/>
      <c r="F248" s="404"/>
      <c r="G248" s="404"/>
      <c r="H248" s="404"/>
      <c r="I248" s="404"/>
      <c r="J248" s="404"/>
      <c r="K248" s="404"/>
      <c r="Q248" s="399">
        <v>0.754</v>
      </c>
      <c r="R248" s="404"/>
      <c r="S248" s="404"/>
      <c r="T248" s="404"/>
      <c r="U248" s="404"/>
      <c r="V248" s="404"/>
      <c r="W248" s="404"/>
      <c r="X248" s="404"/>
      <c r="Y248" s="404"/>
      <c r="AE248" s="399">
        <v>0.754</v>
      </c>
      <c r="AF248" s="404"/>
      <c r="AG248" s="404"/>
      <c r="AH248" s="404"/>
      <c r="AI248" s="404"/>
      <c r="AJ248" s="404"/>
      <c r="AK248" s="404"/>
      <c r="AL248" s="404"/>
      <c r="AM248" s="404"/>
    </row>
    <row r="249" spans="3:39" x14ac:dyDescent="0.35">
      <c r="C249" s="399">
        <v>0.753</v>
      </c>
      <c r="D249" s="404"/>
      <c r="E249" s="404"/>
      <c r="F249" s="404"/>
      <c r="G249" s="404"/>
      <c r="H249" s="404"/>
      <c r="I249" s="404"/>
      <c r="J249" s="404"/>
      <c r="K249" s="404"/>
      <c r="Q249" s="399">
        <v>0.753</v>
      </c>
      <c r="R249" s="404"/>
      <c r="S249" s="404"/>
      <c r="T249" s="404"/>
      <c r="U249" s="404"/>
      <c r="V249" s="404"/>
      <c r="W249" s="404"/>
      <c r="X249" s="404"/>
      <c r="Y249" s="404"/>
      <c r="AE249" s="399">
        <v>0.753</v>
      </c>
      <c r="AF249" s="404"/>
      <c r="AG249" s="404"/>
      <c r="AH249" s="404"/>
      <c r="AI249" s="404"/>
      <c r="AJ249" s="404"/>
      <c r="AK249" s="404"/>
      <c r="AL249" s="404"/>
      <c r="AM249" s="404"/>
    </row>
    <row r="250" spans="3:39" x14ac:dyDescent="0.35">
      <c r="C250" s="399">
        <v>0.752</v>
      </c>
      <c r="D250" s="404"/>
      <c r="E250" s="404"/>
      <c r="F250" s="404"/>
      <c r="G250" s="404"/>
      <c r="H250" s="404"/>
      <c r="I250" s="404"/>
      <c r="J250" s="404"/>
      <c r="K250" s="404"/>
      <c r="Q250" s="399">
        <v>0.752</v>
      </c>
      <c r="R250" s="404"/>
      <c r="S250" s="404"/>
      <c r="T250" s="404"/>
      <c r="U250" s="404"/>
      <c r="V250" s="404"/>
      <c r="W250" s="404"/>
      <c r="X250" s="404"/>
      <c r="Y250" s="404"/>
      <c r="AE250" s="399">
        <v>0.752</v>
      </c>
      <c r="AF250" s="404"/>
      <c r="AG250" s="404"/>
      <c r="AH250" s="404"/>
      <c r="AI250" s="404"/>
      <c r="AJ250" s="404"/>
      <c r="AK250" s="404"/>
      <c r="AL250" s="404"/>
      <c r="AM250" s="404"/>
    </row>
    <row r="251" spans="3:39" x14ac:dyDescent="0.35">
      <c r="C251" s="399">
        <v>0.751</v>
      </c>
      <c r="D251" s="404"/>
      <c r="E251" s="404"/>
      <c r="F251" s="404"/>
      <c r="G251" s="404"/>
      <c r="H251" s="404"/>
      <c r="I251" s="404"/>
      <c r="J251" s="404"/>
      <c r="K251" s="404"/>
      <c r="Q251" s="399">
        <v>0.751</v>
      </c>
      <c r="R251" s="404"/>
      <c r="S251" s="404"/>
      <c r="T251" s="404"/>
      <c r="U251" s="404"/>
      <c r="V251" s="404"/>
      <c r="W251" s="404"/>
      <c r="X251" s="404"/>
      <c r="Y251" s="404"/>
      <c r="AE251" s="399">
        <v>0.751</v>
      </c>
      <c r="AF251" s="404"/>
      <c r="AG251" s="404"/>
      <c r="AH251" s="404"/>
      <c r="AI251" s="404"/>
      <c r="AJ251" s="404"/>
      <c r="AK251" s="404"/>
      <c r="AL251" s="404"/>
      <c r="AM251" s="404"/>
    </row>
    <row r="252" spans="3:39" x14ac:dyDescent="0.35">
      <c r="C252" s="399">
        <v>0.75</v>
      </c>
      <c r="D252" s="404"/>
      <c r="E252" s="404"/>
      <c r="F252" s="404"/>
      <c r="G252" s="404"/>
      <c r="H252" s="404"/>
      <c r="I252" s="404"/>
      <c r="J252" s="404"/>
      <c r="K252" s="404"/>
      <c r="Q252" s="399">
        <v>0.75</v>
      </c>
      <c r="R252" s="404"/>
      <c r="S252" s="404"/>
      <c r="T252" s="404"/>
      <c r="U252" s="404"/>
      <c r="V252" s="404"/>
      <c r="W252" s="404"/>
      <c r="X252" s="404"/>
      <c r="Y252" s="404"/>
      <c r="AE252" s="399">
        <v>0.75</v>
      </c>
      <c r="AF252" s="404"/>
      <c r="AG252" s="404"/>
      <c r="AH252" s="404"/>
      <c r="AI252" s="404"/>
      <c r="AJ252" s="404"/>
      <c r="AK252" s="404"/>
      <c r="AL252" s="404"/>
      <c r="AM252" s="404"/>
    </row>
    <row r="253" spans="3:39" x14ac:dyDescent="0.35">
      <c r="C253" s="399">
        <v>0.749</v>
      </c>
      <c r="D253" s="404"/>
      <c r="E253" s="404"/>
      <c r="F253" s="404"/>
      <c r="G253" s="404"/>
      <c r="H253" s="404"/>
      <c r="I253" s="404"/>
      <c r="J253" s="404"/>
      <c r="K253" s="404"/>
      <c r="Q253" s="399">
        <v>0.749</v>
      </c>
      <c r="R253" s="404"/>
      <c r="S253" s="404"/>
      <c r="T253" s="404"/>
      <c r="U253" s="404"/>
      <c r="V253" s="404"/>
      <c r="W253" s="404"/>
      <c r="X253" s="404"/>
      <c r="Y253" s="404"/>
      <c r="AE253" s="399">
        <v>0.749</v>
      </c>
      <c r="AF253" s="404"/>
      <c r="AG253" s="404"/>
      <c r="AH253" s="404"/>
      <c r="AI253" s="404"/>
      <c r="AJ253" s="404"/>
      <c r="AK253" s="404"/>
      <c r="AL253" s="404"/>
      <c r="AM253" s="404"/>
    </row>
    <row r="254" spans="3:39" x14ac:dyDescent="0.35">
      <c r="C254" s="399">
        <v>0.748</v>
      </c>
      <c r="D254" s="404"/>
      <c r="E254" s="404"/>
      <c r="F254" s="404"/>
      <c r="G254" s="404"/>
      <c r="H254" s="404"/>
      <c r="I254" s="404"/>
      <c r="J254" s="404"/>
      <c r="K254" s="404"/>
      <c r="Q254" s="399">
        <v>0.748</v>
      </c>
      <c r="R254" s="404"/>
      <c r="S254" s="404"/>
      <c r="T254" s="404"/>
      <c r="U254" s="404"/>
      <c r="V254" s="404"/>
      <c r="W254" s="404"/>
      <c r="X254" s="404"/>
      <c r="Y254" s="404"/>
      <c r="AE254" s="399">
        <v>0.748</v>
      </c>
      <c r="AF254" s="404"/>
      <c r="AG254" s="404"/>
      <c r="AH254" s="404"/>
      <c r="AI254" s="404"/>
      <c r="AJ254" s="404"/>
      <c r="AK254" s="404"/>
      <c r="AL254" s="404"/>
      <c r="AM254" s="404"/>
    </row>
    <row r="255" spans="3:39" x14ac:dyDescent="0.35">
      <c r="C255" s="399">
        <v>0.747</v>
      </c>
      <c r="D255" s="404"/>
      <c r="E255" s="404"/>
      <c r="F255" s="404"/>
      <c r="G255" s="404"/>
      <c r="H255" s="404"/>
      <c r="I255" s="404"/>
      <c r="J255" s="404"/>
      <c r="K255" s="404"/>
      <c r="Q255" s="399">
        <v>0.747</v>
      </c>
      <c r="R255" s="404"/>
      <c r="S255" s="404"/>
      <c r="T255" s="404"/>
      <c r="U255" s="404"/>
      <c r="V255" s="404"/>
      <c r="W255" s="404"/>
      <c r="X255" s="404"/>
      <c r="Y255" s="404"/>
      <c r="AE255" s="399">
        <v>0.747</v>
      </c>
      <c r="AF255" s="404"/>
      <c r="AG255" s="404"/>
      <c r="AH255" s="404"/>
      <c r="AI255" s="404"/>
      <c r="AJ255" s="404"/>
      <c r="AK255" s="404"/>
      <c r="AL255" s="404"/>
      <c r="AM255" s="404"/>
    </row>
    <row r="256" spans="3:39" x14ac:dyDescent="0.35">
      <c r="C256" s="399">
        <v>0.746</v>
      </c>
      <c r="D256" s="404"/>
      <c r="E256" s="404"/>
      <c r="F256" s="404"/>
      <c r="G256" s="404"/>
      <c r="H256" s="404"/>
      <c r="I256" s="404"/>
      <c r="J256" s="404"/>
      <c r="K256" s="404"/>
      <c r="Q256" s="399">
        <v>0.746</v>
      </c>
      <c r="R256" s="404"/>
      <c r="S256" s="404"/>
      <c r="T256" s="404"/>
      <c r="U256" s="404"/>
      <c r="V256" s="404"/>
      <c r="W256" s="404"/>
      <c r="X256" s="404"/>
      <c r="Y256" s="404"/>
      <c r="AE256" s="399">
        <v>0.746</v>
      </c>
      <c r="AF256" s="404"/>
      <c r="AG256" s="404"/>
      <c r="AH256" s="404"/>
      <c r="AI256" s="404"/>
      <c r="AJ256" s="404"/>
      <c r="AK256" s="404"/>
      <c r="AL256" s="404"/>
      <c r="AM256" s="404"/>
    </row>
    <row r="257" spans="3:39" x14ac:dyDescent="0.35">
      <c r="C257" s="399">
        <v>0.745</v>
      </c>
      <c r="D257" s="404"/>
      <c r="E257" s="404"/>
      <c r="F257" s="404"/>
      <c r="G257" s="404"/>
      <c r="H257" s="404"/>
      <c r="I257" s="404"/>
      <c r="J257" s="404"/>
      <c r="K257" s="404"/>
      <c r="Q257" s="399">
        <v>0.745</v>
      </c>
      <c r="R257" s="404"/>
      <c r="S257" s="404"/>
      <c r="T257" s="404"/>
      <c r="U257" s="404"/>
      <c r="V257" s="404"/>
      <c r="W257" s="404"/>
      <c r="X257" s="404"/>
      <c r="Y257" s="404"/>
      <c r="AE257" s="399">
        <v>0.745</v>
      </c>
      <c r="AF257" s="404"/>
      <c r="AG257" s="404"/>
      <c r="AH257" s="404"/>
      <c r="AI257" s="404"/>
      <c r="AJ257" s="404"/>
      <c r="AK257" s="404"/>
      <c r="AL257" s="404"/>
      <c r="AM257" s="404"/>
    </row>
    <row r="258" spans="3:39" x14ac:dyDescent="0.35">
      <c r="C258" s="399">
        <v>0.74399999999999999</v>
      </c>
      <c r="D258" s="404"/>
      <c r="E258" s="404"/>
      <c r="F258" s="404"/>
      <c r="G258" s="404"/>
      <c r="H258" s="404"/>
      <c r="I258" s="404"/>
      <c r="J258" s="404"/>
      <c r="K258" s="404"/>
      <c r="Q258" s="399">
        <v>0.74399999999999999</v>
      </c>
      <c r="R258" s="404"/>
      <c r="S258" s="404"/>
      <c r="T258" s="404"/>
      <c r="U258" s="404"/>
      <c r="V258" s="404"/>
      <c r="W258" s="404"/>
      <c r="X258" s="404"/>
      <c r="Y258" s="404"/>
      <c r="AE258" s="399">
        <v>0.74399999999999999</v>
      </c>
      <c r="AF258" s="404"/>
      <c r="AG258" s="404"/>
      <c r="AH258" s="404"/>
      <c r="AI258" s="404"/>
      <c r="AJ258" s="404"/>
      <c r="AK258" s="404"/>
      <c r="AL258" s="404"/>
      <c r="AM258" s="404"/>
    </row>
    <row r="259" spans="3:39" x14ac:dyDescent="0.35">
      <c r="C259" s="399">
        <v>0.74299999999999999</v>
      </c>
      <c r="D259" s="404"/>
      <c r="E259" s="404"/>
      <c r="F259" s="404"/>
      <c r="G259" s="404"/>
      <c r="H259" s="404"/>
      <c r="I259" s="404"/>
      <c r="J259" s="404"/>
      <c r="K259" s="404"/>
      <c r="Q259" s="399">
        <v>0.74299999999999999</v>
      </c>
      <c r="R259" s="404"/>
      <c r="S259" s="404"/>
      <c r="T259" s="404"/>
      <c r="U259" s="404"/>
      <c r="V259" s="404"/>
      <c r="W259" s="404"/>
      <c r="X259" s="404"/>
      <c r="Y259" s="404"/>
      <c r="AE259" s="399">
        <v>0.74299999999999999</v>
      </c>
      <c r="AF259" s="404"/>
      <c r="AG259" s="404"/>
      <c r="AH259" s="404"/>
      <c r="AI259" s="404"/>
      <c r="AJ259" s="404"/>
      <c r="AK259" s="404"/>
      <c r="AL259" s="404"/>
      <c r="AM259" s="404"/>
    </row>
    <row r="260" spans="3:39" x14ac:dyDescent="0.35">
      <c r="C260" s="399">
        <v>0.74199999999999999</v>
      </c>
      <c r="D260" s="404"/>
      <c r="E260" s="404"/>
      <c r="F260" s="404"/>
      <c r="G260" s="404"/>
      <c r="H260" s="404"/>
      <c r="I260" s="404"/>
      <c r="J260" s="404"/>
      <c r="K260" s="404"/>
      <c r="Q260" s="399">
        <v>0.74199999999999999</v>
      </c>
      <c r="R260" s="404"/>
      <c r="S260" s="404"/>
      <c r="T260" s="404"/>
      <c r="U260" s="404"/>
      <c r="V260" s="404"/>
      <c r="W260" s="404"/>
      <c r="X260" s="404"/>
      <c r="Y260" s="404"/>
      <c r="AE260" s="399">
        <v>0.74199999999999999</v>
      </c>
      <c r="AF260" s="404"/>
      <c r="AG260" s="404"/>
      <c r="AH260" s="404"/>
      <c r="AI260" s="404"/>
      <c r="AJ260" s="404"/>
      <c r="AK260" s="404"/>
      <c r="AL260" s="404"/>
      <c r="AM260" s="404"/>
    </row>
    <row r="261" spans="3:39" x14ac:dyDescent="0.35">
      <c r="C261" s="399">
        <v>0.74099999999999999</v>
      </c>
      <c r="D261" s="404"/>
      <c r="E261" s="404"/>
      <c r="F261" s="404"/>
      <c r="G261" s="404"/>
      <c r="H261" s="404"/>
      <c r="I261" s="404"/>
      <c r="J261" s="404"/>
      <c r="K261" s="404"/>
      <c r="Q261" s="399">
        <v>0.74099999999999999</v>
      </c>
      <c r="R261" s="404"/>
      <c r="S261" s="404"/>
      <c r="T261" s="404"/>
      <c r="U261" s="404"/>
      <c r="V261" s="404"/>
      <c r="W261" s="404"/>
      <c r="X261" s="404"/>
      <c r="Y261" s="404"/>
      <c r="AE261" s="399">
        <v>0.74099999999999999</v>
      </c>
      <c r="AF261" s="404"/>
      <c r="AG261" s="404"/>
      <c r="AH261" s="404"/>
      <c r="AI261" s="404"/>
      <c r="AJ261" s="404"/>
      <c r="AK261" s="404"/>
      <c r="AL261" s="404"/>
      <c r="AM261" s="404"/>
    </row>
    <row r="262" spans="3:39" x14ac:dyDescent="0.35">
      <c r="C262" s="399">
        <v>0.74</v>
      </c>
      <c r="D262" s="404"/>
      <c r="E262" s="404"/>
      <c r="F262" s="404"/>
      <c r="G262" s="404"/>
      <c r="H262" s="404"/>
      <c r="I262" s="404"/>
      <c r="J262" s="404"/>
      <c r="K262" s="404"/>
      <c r="Q262" s="399">
        <v>0.74</v>
      </c>
      <c r="R262" s="404"/>
      <c r="S262" s="404"/>
      <c r="T262" s="404"/>
      <c r="U262" s="404"/>
      <c r="V262" s="404"/>
      <c r="W262" s="404"/>
      <c r="X262" s="404"/>
      <c r="Y262" s="404"/>
      <c r="AE262" s="399">
        <v>0.74</v>
      </c>
      <c r="AF262" s="404"/>
      <c r="AG262" s="404"/>
      <c r="AH262" s="404"/>
      <c r="AI262" s="404"/>
      <c r="AJ262" s="404"/>
      <c r="AK262" s="404"/>
      <c r="AL262" s="404"/>
      <c r="AM262" s="404"/>
    </row>
    <row r="263" spans="3:39" x14ac:dyDescent="0.35">
      <c r="C263" s="399">
        <v>0.73899999999999999</v>
      </c>
      <c r="D263" s="404"/>
      <c r="E263" s="404"/>
      <c r="F263" s="404"/>
      <c r="G263" s="404"/>
      <c r="H263" s="404"/>
      <c r="I263" s="404"/>
      <c r="J263" s="404"/>
      <c r="K263" s="404"/>
      <c r="Q263" s="399">
        <v>0.73899999999999999</v>
      </c>
      <c r="R263" s="404"/>
      <c r="S263" s="404"/>
      <c r="T263" s="404"/>
      <c r="U263" s="404"/>
      <c r="V263" s="404"/>
      <c r="W263" s="404"/>
      <c r="X263" s="404"/>
      <c r="Y263" s="404"/>
      <c r="AE263" s="399">
        <v>0.73899999999999999</v>
      </c>
      <c r="AF263" s="404"/>
      <c r="AG263" s="404"/>
      <c r="AH263" s="404"/>
      <c r="AI263" s="404"/>
      <c r="AJ263" s="404"/>
      <c r="AK263" s="404"/>
      <c r="AL263" s="404"/>
      <c r="AM263" s="404"/>
    </row>
    <row r="264" spans="3:39" x14ac:dyDescent="0.35">
      <c r="C264" s="399">
        <v>0.73799999999999999</v>
      </c>
      <c r="D264" s="404"/>
      <c r="E264" s="404"/>
      <c r="F264" s="404"/>
      <c r="G264" s="404"/>
      <c r="H264" s="404"/>
      <c r="I264" s="404"/>
      <c r="J264" s="404"/>
      <c r="K264" s="404"/>
      <c r="Q264" s="399">
        <v>0.73799999999999999</v>
      </c>
      <c r="R264" s="404"/>
      <c r="S264" s="404"/>
      <c r="T264" s="404"/>
      <c r="U264" s="404"/>
      <c r="V264" s="404"/>
      <c r="W264" s="404"/>
      <c r="X264" s="404"/>
      <c r="Y264" s="404"/>
      <c r="AE264" s="399">
        <v>0.73799999999999999</v>
      </c>
      <c r="AF264" s="404"/>
      <c r="AG264" s="404"/>
      <c r="AH264" s="404"/>
      <c r="AI264" s="404"/>
      <c r="AJ264" s="404"/>
      <c r="AK264" s="404"/>
      <c r="AL264" s="404"/>
      <c r="AM264" s="404"/>
    </row>
    <row r="265" spans="3:39" x14ac:dyDescent="0.35">
      <c r="C265" s="399">
        <v>0.73699999999999999</v>
      </c>
      <c r="D265" s="404"/>
      <c r="E265" s="404"/>
      <c r="F265" s="404"/>
      <c r="G265" s="404"/>
      <c r="H265" s="404"/>
      <c r="I265" s="404"/>
      <c r="J265" s="404"/>
      <c r="K265" s="404"/>
      <c r="Q265" s="399">
        <v>0.73699999999999999</v>
      </c>
      <c r="R265" s="404"/>
      <c r="S265" s="404"/>
      <c r="T265" s="404"/>
      <c r="U265" s="404"/>
      <c r="V265" s="404"/>
      <c r="W265" s="404"/>
      <c r="X265" s="404"/>
      <c r="Y265" s="404"/>
      <c r="AE265" s="399">
        <v>0.73699999999999999</v>
      </c>
      <c r="AF265" s="404"/>
      <c r="AG265" s="404"/>
      <c r="AH265" s="404"/>
      <c r="AI265" s="404"/>
      <c r="AJ265" s="404"/>
      <c r="AK265" s="404"/>
      <c r="AL265" s="404"/>
      <c r="AM265" s="404"/>
    </row>
    <row r="266" spans="3:39" x14ac:dyDescent="0.35">
      <c r="C266" s="399">
        <v>0.73599999999999999</v>
      </c>
      <c r="D266" s="404"/>
      <c r="E266" s="404"/>
      <c r="F266" s="404"/>
      <c r="G266" s="404"/>
      <c r="H266" s="404"/>
      <c r="I266" s="404"/>
      <c r="J266" s="404"/>
      <c r="K266" s="404"/>
      <c r="Q266" s="399">
        <v>0.73599999999999999</v>
      </c>
      <c r="R266" s="404"/>
      <c r="S266" s="404"/>
      <c r="T266" s="404"/>
      <c r="U266" s="404"/>
      <c r="V266" s="404"/>
      <c r="W266" s="404"/>
      <c r="X266" s="404"/>
      <c r="Y266" s="404"/>
      <c r="AE266" s="399">
        <v>0.73599999999999999</v>
      </c>
      <c r="AF266" s="404"/>
      <c r="AG266" s="404"/>
      <c r="AH266" s="404"/>
      <c r="AI266" s="404"/>
      <c r="AJ266" s="404"/>
      <c r="AK266" s="404"/>
      <c r="AL266" s="404"/>
      <c r="AM266" s="404"/>
    </row>
    <row r="267" spans="3:39" x14ac:dyDescent="0.35">
      <c r="C267" s="399">
        <v>0.73499999999999999</v>
      </c>
      <c r="D267" s="404"/>
      <c r="E267" s="404"/>
      <c r="F267" s="404"/>
      <c r="G267" s="404"/>
      <c r="H267" s="404"/>
      <c r="I267" s="404"/>
      <c r="J267" s="404"/>
      <c r="K267" s="404"/>
      <c r="Q267" s="399">
        <v>0.73499999999999999</v>
      </c>
      <c r="R267" s="404"/>
      <c r="S267" s="404"/>
      <c r="T267" s="404"/>
      <c r="U267" s="404"/>
      <c r="V267" s="404"/>
      <c r="W267" s="404"/>
      <c r="X267" s="404"/>
      <c r="Y267" s="404"/>
      <c r="AE267" s="399">
        <v>0.73499999999999999</v>
      </c>
      <c r="AF267" s="404"/>
      <c r="AG267" s="404"/>
      <c r="AH267" s="404"/>
      <c r="AI267" s="404"/>
      <c r="AJ267" s="404"/>
      <c r="AK267" s="404"/>
      <c r="AL267" s="404"/>
      <c r="AM267" s="404"/>
    </row>
    <row r="268" spans="3:39" x14ac:dyDescent="0.35">
      <c r="C268" s="399">
        <v>0.73399999999999999</v>
      </c>
      <c r="D268" s="404"/>
      <c r="E268" s="404"/>
      <c r="F268" s="404"/>
      <c r="G268" s="404"/>
      <c r="H268" s="404"/>
      <c r="I268" s="404"/>
      <c r="J268" s="404"/>
      <c r="K268" s="404"/>
      <c r="Q268" s="399">
        <v>0.73399999999999999</v>
      </c>
      <c r="R268" s="404"/>
      <c r="S268" s="404"/>
      <c r="T268" s="404"/>
      <c r="U268" s="404"/>
      <c r="V268" s="404"/>
      <c r="W268" s="404"/>
      <c r="X268" s="404"/>
      <c r="Y268" s="404"/>
      <c r="AE268" s="399">
        <v>0.73399999999999999</v>
      </c>
      <c r="AF268" s="404"/>
      <c r="AG268" s="404"/>
      <c r="AH268" s="404"/>
      <c r="AI268" s="404"/>
      <c r="AJ268" s="404"/>
      <c r="AK268" s="404"/>
      <c r="AL268" s="404"/>
      <c r="AM268" s="404"/>
    </row>
    <row r="269" spans="3:39" x14ac:dyDescent="0.35">
      <c r="C269" s="399">
        <v>0.73299999999999998</v>
      </c>
      <c r="D269" s="404"/>
      <c r="E269" s="404"/>
      <c r="F269" s="404"/>
      <c r="G269" s="404"/>
      <c r="H269" s="404"/>
      <c r="I269" s="404"/>
      <c r="J269" s="404"/>
      <c r="K269" s="404"/>
      <c r="Q269" s="399">
        <v>0.73299999999999998</v>
      </c>
      <c r="R269" s="404"/>
      <c r="S269" s="404"/>
      <c r="T269" s="404"/>
      <c r="U269" s="404"/>
      <c r="V269" s="404"/>
      <c r="W269" s="404"/>
      <c r="X269" s="404"/>
      <c r="Y269" s="404"/>
      <c r="AE269" s="399">
        <v>0.73299999999999998</v>
      </c>
      <c r="AF269" s="404"/>
      <c r="AG269" s="404"/>
      <c r="AH269" s="404"/>
      <c r="AI269" s="404"/>
      <c r="AJ269" s="404"/>
      <c r="AK269" s="404"/>
      <c r="AL269" s="404"/>
      <c r="AM269" s="404"/>
    </row>
    <row r="270" spans="3:39" x14ac:dyDescent="0.35">
      <c r="C270" s="399">
        <v>0.73199999999999998</v>
      </c>
      <c r="D270" s="404"/>
      <c r="E270" s="404"/>
      <c r="F270" s="404"/>
      <c r="G270" s="404"/>
      <c r="H270" s="404"/>
      <c r="I270" s="404"/>
      <c r="J270" s="404"/>
      <c r="K270" s="404"/>
      <c r="Q270" s="399">
        <v>0.73199999999999998</v>
      </c>
      <c r="R270" s="404"/>
      <c r="S270" s="404"/>
      <c r="T270" s="404"/>
      <c r="U270" s="404"/>
      <c r="V270" s="404"/>
      <c r="W270" s="404"/>
      <c r="X270" s="404"/>
      <c r="Y270" s="404"/>
      <c r="AE270" s="399">
        <v>0.73199999999999998</v>
      </c>
      <c r="AF270" s="404"/>
      <c r="AG270" s="404"/>
      <c r="AH270" s="404"/>
      <c r="AI270" s="404"/>
      <c r="AJ270" s="404"/>
      <c r="AK270" s="404"/>
      <c r="AL270" s="404"/>
      <c r="AM270" s="404"/>
    </row>
    <row r="271" spans="3:39" x14ac:dyDescent="0.35">
      <c r="C271" s="399">
        <v>0.73099999999999998</v>
      </c>
      <c r="D271" s="404"/>
      <c r="E271" s="404"/>
      <c r="F271" s="404"/>
      <c r="G271" s="404"/>
      <c r="H271" s="404"/>
      <c r="I271" s="404"/>
      <c r="J271" s="404"/>
      <c r="K271" s="404"/>
      <c r="Q271" s="399">
        <v>0.73099999999999998</v>
      </c>
      <c r="R271" s="404"/>
      <c r="S271" s="404"/>
      <c r="T271" s="404"/>
      <c r="U271" s="404"/>
      <c r="V271" s="404"/>
      <c r="W271" s="404"/>
      <c r="X271" s="404"/>
      <c r="Y271" s="404"/>
      <c r="AE271" s="399">
        <v>0.73099999999999998</v>
      </c>
      <c r="AF271" s="404"/>
      <c r="AG271" s="404"/>
      <c r="AH271" s="404"/>
      <c r="AI271" s="404"/>
      <c r="AJ271" s="404"/>
      <c r="AK271" s="404"/>
      <c r="AL271" s="404"/>
      <c r="AM271" s="404"/>
    </row>
    <row r="272" spans="3:39" x14ac:dyDescent="0.35">
      <c r="C272" s="399">
        <v>0.73</v>
      </c>
      <c r="D272" s="404"/>
      <c r="E272" s="404"/>
      <c r="F272" s="404"/>
      <c r="G272" s="404"/>
      <c r="H272" s="404"/>
      <c r="I272" s="404"/>
      <c r="J272" s="404"/>
      <c r="K272" s="404"/>
      <c r="Q272" s="399">
        <v>0.73</v>
      </c>
      <c r="R272" s="404"/>
      <c r="S272" s="404"/>
      <c r="T272" s="404"/>
      <c r="U272" s="404"/>
      <c r="V272" s="404"/>
      <c r="W272" s="404"/>
      <c r="X272" s="404"/>
      <c r="Y272" s="404"/>
      <c r="AE272" s="399">
        <v>0.73</v>
      </c>
      <c r="AF272" s="404"/>
      <c r="AG272" s="404"/>
      <c r="AH272" s="404"/>
      <c r="AI272" s="404"/>
      <c r="AJ272" s="404"/>
      <c r="AK272" s="404"/>
      <c r="AL272" s="404"/>
      <c r="AM272" s="404"/>
    </row>
    <row r="273" spans="3:39" x14ac:dyDescent="0.35">
      <c r="C273" s="399">
        <v>0.72899999999999998</v>
      </c>
      <c r="D273" s="404"/>
      <c r="E273" s="404"/>
      <c r="F273" s="404"/>
      <c r="G273" s="404"/>
      <c r="H273" s="404"/>
      <c r="I273" s="404"/>
      <c r="J273" s="404"/>
      <c r="K273" s="404"/>
      <c r="Q273" s="399">
        <v>0.72899999999999998</v>
      </c>
      <c r="R273" s="404"/>
      <c r="S273" s="404"/>
      <c r="T273" s="404"/>
      <c r="U273" s="404"/>
      <c r="V273" s="404"/>
      <c r="W273" s="404"/>
      <c r="X273" s="404"/>
      <c r="Y273" s="404"/>
      <c r="AE273" s="399">
        <v>0.72899999999999998</v>
      </c>
      <c r="AF273" s="404"/>
      <c r="AG273" s="404"/>
      <c r="AH273" s="404"/>
      <c r="AI273" s="404"/>
      <c r="AJ273" s="404"/>
      <c r="AK273" s="404"/>
      <c r="AL273" s="404"/>
      <c r="AM273" s="404"/>
    </row>
    <row r="274" spans="3:39" x14ac:dyDescent="0.35">
      <c r="C274" s="399">
        <v>0.72799999999999998</v>
      </c>
      <c r="D274" s="404"/>
      <c r="E274" s="404"/>
      <c r="F274" s="404"/>
      <c r="G274" s="404"/>
      <c r="H274" s="404"/>
      <c r="I274" s="404"/>
      <c r="J274" s="404"/>
      <c r="K274" s="404"/>
      <c r="Q274" s="399">
        <v>0.72799999999999998</v>
      </c>
      <c r="R274" s="404"/>
      <c r="S274" s="404"/>
      <c r="T274" s="404"/>
      <c r="U274" s="404"/>
      <c r="V274" s="404"/>
      <c r="W274" s="404"/>
      <c r="X274" s="404"/>
      <c r="Y274" s="404"/>
      <c r="AE274" s="399">
        <v>0.72799999999999998</v>
      </c>
      <c r="AF274" s="404"/>
      <c r="AG274" s="404"/>
      <c r="AH274" s="404"/>
      <c r="AI274" s="404"/>
      <c r="AJ274" s="404"/>
      <c r="AK274" s="404"/>
      <c r="AL274" s="404"/>
      <c r="AM274" s="404"/>
    </row>
    <row r="275" spans="3:39" x14ac:dyDescent="0.35">
      <c r="C275" s="399">
        <v>0.72699999999999998</v>
      </c>
      <c r="D275" s="404"/>
      <c r="E275" s="404"/>
      <c r="F275" s="404"/>
      <c r="G275" s="404"/>
      <c r="H275" s="404"/>
      <c r="I275" s="404"/>
      <c r="J275" s="404"/>
      <c r="K275" s="404"/>
      <c r="Q275" s="399">
        <v>0.72699999999999998</v>
      </c>
      <c r="R275" s="404"/>
      <c r="S275" s="404"/>
      <c r="T275" s="404"/>
      <c r="U275" s="404"/>
      <c r="V275" s="404"/>
      <c r="W275" s="404"/>
      <c r="X275" s="404"/>
      <c r="Y275" s="404"/>
      <c r="AE275" s="399">
        <v>0.72699999999999998</v>
      </c>
      <c r="AF275" s="404"/>
      <c r="AG275" s="404"/>
      <c r="AH275" s="404"/>
      <c r="AI275" s="404"/>
      <c r="AJ275" s="404"/>
      <c r="AK275" s="404"/>
      <c r="AL275" s="404"/>
      <c r="AM275" s="404"/>
    </row>
    <row r="276" spans="3:39" x14ac:dyDescent="0.35">
      <c r="C276" s="399">
        <v>0.72599999999999998</v>
      </c>
      <c r="D276" s="404"/>
      <c r="E276" s="404"/>
      <c r="F276" s="404"/>
      <c r="G276" s="404"/>
      <c r="H276" s="404"/>
      <c r="I276" s="404"/>
      <c r="J276" s="404"/>
      <c r="K276" s="404"/>
      <c r="Q276" s="399">
        <v>0.72599999999999998</v>
      </c>
      <c r="R276" s="404"/>
      <c r="S276" s="404"/>
      <c r="T276" s="404"/>
      <c r="U276" s="404"/>
      <c r="V276" s="404"/>
      <c r="W276" s="404"/>
      <c r="X276" s="404"/>
      <c r="Y276" s="404"/>
      <c r="AE276" s="399">
        <v>0.72599999999999998</v>
      </c>
      <c r="AF276" s="404"/>
      <c r="AG276" s="404"/>
      <c r="AH276" s="404"/>
      <c r="AI276" s="404"/>
      <c r="AJ276" s="404"/>
      <c r="AK276" s="404"/>
      <c r="AL276" s="404"/>
      <c r="AM276" s="404"/>
    </row>
    <row r="277" spans="3:39" x14ac:dyDescent="0.35">
      <c r="C277" s="399">
        <v>0.72499999999999998</v>
      </c>
      <c r="D277" s="404"/>
      <c r="E277" s="404"/>
      <c r="F277" s="404"/>
      <c r="G277" s="404"/>
      <c r="H277" s="404"/>
      <c r="I277" s="404"/>
      <c r="J277" s="404"/>
      <c r="K277" s="404"/>
      <c r="Q277" s="399">
        <v>0.72499999999999998</v>
      </c>
      <c r="R277" s="404"/>
      <c r="S277" s="404"/>
      <c r="T277" s="404"/>
      <c r="U277" s="404"/>
      <c r="V277" s="404"/>
      <c r="W277" s="404"/>
      <c r="X277" s="404"/>
      <c r="Y277" s="404"/>
      <c r="AE277" s="399">
        <v>0.72499999999999998</v>
      </c>
      <c r="AF277" s="404"/>
      <c r="AG277" s="404"/>
      <c r="AH277" s="404"/>
      <c r="AI277" s="404"/>
      <c r="AJ277" s="404"/>
      <c r="AK277" s="404"/>
      <c r="AL277" s="404"/>
      <c r="AM277" s="404"/>
    </row>
    <row r="278" spans="3:39" x14ac:dyDescent="0.35">
      <c r="C278" s="399">
        <v>0.72399999999999998</v>
      </c>
      <c r="D278" s="404"/>
      <c r="E278" s="404"/>
      <c r="F278" s="404"/>
      <c r="G278" s="404"/>
      <c r="H278" s="404"/>
      <c r="I278" s="404"/>
      <c r="J278" s="404"/>
      <c r="K278" s="404"/>
      <c r="Q278" s="399">
        <v>0.72399999999999998</v>
      </c>
      <c r="R278" s="404"/>
      <c r="S278" s="404"/>
      <c r="T278" s="404"/>
      <c r="U278" s="404"/>
      <c r="V278" s="404"/>
      <c r="W278" s="404"/>
      <c r="X278" s="404"/>
      <c r="Y278" s="404"/>
      <c r="AE278" s="399">
        <v>0.72399999999999998</v>
      </c>
      <c r="AF278" s="404"/>
      <c r="AG278" s="404"/>
      <c r="AH278" s="404"/>
      <c r="AI278" s="404"/>
      <c r="AJ278" s="404"/>
      <c r="AK278" s="404"/>
      <c r="AL278" s="404"/>
      <c r="AM278" s="404"/>
    </row>
    <row r="279" spans="3:39" x14ac:dyDescent="0.35">
      <c r="C279" s="399">
        <v>0.72299999999999998</v>
      </c>
      <c r="D279" s="404"/>
      <c r="E279" s="404"/>
      <c r="F279" s="404"/>
      <c r="G279" s="404"/>
      <c r="H279" s="404"/>
      <c r="I279" s="404"/>
      <c r="J279" s="404"/>
      <c r="K279" s="404"/>
      <c r="Q279" s="399">
        <v>0.72299999999999998</v>
      </c>
      <c r="R279" s="404"/>
      <c r="S279" s="404"/>
      <c r="T279" s="404"/>
      <c r="U279" s="404"/>
      <c r="V279" s="404"/>
      <c r="W279" s="404"/>
      <c r="X279" s="404"/>
      <c r="Y279" s="404"/>
      <c r="AE279" s="399">
        <v>0.72299999999999998</v>
      </c>
      <c r="AF279" s="404"/>
      <c r="AG279" s="404"/>
      <c r="AH279" s="404"/>
      <c r="AI279" s="404"/>
      <c r="AJ279" s="404"/>
      <c r="AK279" s="404"/>
      <c r="AL279" s="404"/>
      <c r="AM279" s="404"/>
    </row>
    <row r="280" spans="3:39" x14ac:dyDescent="0.35">
      <c r="C280" s="399">
        <v>0.72199999999999998</v>
      </c>
      <c r="D280" s="404"/>
      <c r="E280" s="404"/>
      <c r="F280" s="404"/>
      <c r="G280" s="404"/>
      <c r="H280" s="404"/>
      <c r="I280" s="404"/>
      <c r="J280" s="404"/>
      <c r="K280" s="404"/>
      <c r="Q280" s="399">
        <v>0.72199999999999998</v>
      </c>
      <c r="R280" s="404"/>
      <c r="S280" s="404"/>
      <c r="T280" s="404"/>
      <c r="U280" s="404"/>
      <c r="V280" s="404"/>
      <c r="W280" s="404"/>
      <c r="X280" s="404"/>
      <c r="Y280" s="404"/>
      <c r="AE280" s="399">
        <v>0.72199999999999998</v>
      </c>
      <c r="AF280" s="404"/>
      <c r="AG280" s="404"/>
      <c r="AH280" s="404"/>
      <c r="AI280" s="404"/>
      <c r="AJ280" s="404"/>
      <c r="AK280" s="404"/>
      <c r="AL280" s="404"/>
      <c r="AM280" s="404"/>
    </row>
    <row r="281" spans="3:39" x14ac:dyDescent="0.35">
      <c r="C281" s="399">
        <v>0.72099999999999997</v>
      </c>
      <c r="D281" s="404"/>
      <c r="E281" s="404"/>
      <c r="F281" s="404"/>
      <c r="G281" s="404"/>
      <c r="H281" s="404"/>
      <c r="I281" s="404"/>
      <c r="J281" s="404"/>
      <c r="K281" s="404"/>
      <c r="Q281" s="399">
        <v>0.72099999999999997</v>
      </c>
      <c r="R281" s="404"/>
      <c r="S281" s="404"/>
      <c r="T281" s="404"/>
      <c r="U281" s="404"/>
      <c r="V281" s="404"/>
      <c r="W281" s="404"/>
      <c r="X281" s="404"/>
      <c r="Y281" s="404"/>
      <c r="AE281" s="399">
        <v>0.72099999999999997</v>
      </c>
      <c r="AF281" s="404"/>
      <c r="AG281" s="404"/>
      <c r="AH281" s="404"/>
      <c r="AI281" s="404"/>
      <c r="AJ281" s="404"/>
      <c r="AK281" s="404"/>
      <c r="AL281" s="404"/>
      <c r="AM281" s="404"/>
    </row>
    <row r="282" spans="3:39" x14ac:dyDescent="0.35">
      <c r="C282" s="399">
        <v>0.72</v>
      </c>
      <c r="D282" s="404"/>
      <c r="E282" s="404"/>
      <c r="F282" s="404"/>
      <c r="G282" s="404"/>
      <c r="H282" s="404"/>
      <c r="I282" s="404"/>
      <c r="J282" s="404"/>
      <c r="K282" s="404"/>
      <c r="Q282" s="399">
        <v>0.72</v>
      </c>
      <c r="R282" s="404"/>
      <c r="S282" s="404"/>
      <c r="T282" s="404"/>
      <c r="U282" s="404"/>
      <c r="V282" s="404"/>
      <c r="W282" s="404"/>
      <c r="X282" s="404"/>
      <c r="Y282" s="404"/>
      <c r="AE282" s="399">
        <v>0.72</v>
      </c>
      <c r="AF282" s="404"/>
      <c r="AG282" s="404"/>
      <c r="AH282" s="404"/>
      <c r="AI282" s="404"/>
      <c r="AJ282" s="404"/>
      <c r="AK282" s="404"/>
      <c r="AL282" s="404"/>
      <c r="AM282" s="404"/>
    </row>
    <row r="283" spans="3:39" x14ac:dyDescent="0.35">
      <c r="C283" s="399">
        <v>0.71899999999999997</v>
      </c>
      <c r="D283" s="404"/>
      <c r="E283" s="404"/>
      <c r="F283" s="404"/>
      <c r="G283" s="404"/>
      <c r="H283" s="404"/>
      <c r="I283" s="404"/>
      <c r="J283" s="404"/>
      <c r="K283" s="404"/>
      <c r="Q283" s="399">
        <v>0.71899999999999997</v>
      </c>
      <c r="R283" s="404"/>
      <c r="S283" s="404"/>
      <c r="T283" s="404"/>
      <c r="U283" s="404"/>
      <c r="V283" s="404"/>
      <c r="W283" s="404"/>
      <c r="X283" s="404"/>
      <c r="Y283" s="404"/>
      <c r="AE283" s="399">
        <v>0.71899999999999997</v>
      </c>
      <c r="AF283" s="404"/>
      <c r="AG283" s="404"/>
      <c r="AH283" s="404"/>
      <c r="AI283" s="404"/>
      <c r="AJ283" s="404"/>
      <c r="AK283" s="404"/>
      <c r="AL283" s="404"/>
      <c r="AM283" s="404"/>
    </row>
    <row r="284" spans="3:39" x14ac:dyDescent="0.35">
      <c r="C284" s="399">
        <v>0.71799999999999997</v>
      </c>
      <c r="D284" s="404"/>
      <c r="E284" s="404"/>
      <c r="F284" s="404"/>
      <c r="G284" s="404"/>
      <c r="H284" s="404"/>
      <c r="I284" s="404"/>
      <c r="J284" s="404"/>
      <c r="K284" s="404"/>
      <c r="Q284" s="399">
        <v>0.71799999999999997</v>
      </c>
      <c r="R284" s="404"/>
      <c r="S284" s="404"/>
      <c r="T284" s="404"/>
      <c r="U284" s="404"/>
      <c r="V284" s="404"/>
      <c r="W284" s="404"/>
      <c r="X284" s="404"/>
      <c r="Y284" s="404"/>
      <c r="AE284" s="399">
        <v>0.71799999999999997</v>
      </c>
      <c r="AF284" s="404"/>
      <c r="AG284" s="404"/>
      <c r="AH284" s="404"/>
      <c r="AI284" s="404"/>
      <c r="AJ284" s="404"/>
      <c r="AK284" s="404"/>
      <c r="AL284" s="404"/>
      <c r="AM284" s="404"/>
    </row>
    <row r="285" spans="3:39" x14ac:dyDescent="0.35">
      <c r="C285" s="399">
        <v>0.71699999999999997</v>
      </c>
      <c r="D285" s="404"/>
      <c r="E285" s="404"/>
      <c r="F285" s="404"/>
      <c r="G285" s="404"/>
      <c r="H285" s="404"/>
      <c r="I285" s="404"/>
      <c r="J285" s="404"/>
      <c r="K285" s="404"/>
      <c r="Q285" s="399">
        <v>0.71699999999999997</v>
      </c>
      <c r="R285" s="404"/>
      <c r="S285" s="404"/>
      <c r="T285" s="404"/>
      <c r="U285" s="404"/>
      <c r="V285" s="404"/>
      <c r="W285" s="404"/>
      <c r="X285" s="404"/>
      <c r="Y285" s="404"/>
      <c r="AE285" s="399">
        <v>0.71699999999999997</v>
      </c>
      <c r="AF285" s="404"/>
      <c r="AG285" s="404"/>
      <c r="AH285" s="404"/>
      <c r="AI285" s="404"/>
      <c r="AJ285" s="404"/>
      <c r="AK285" s="404"/>
      <c r="AL285" s="404"/>
      <c r="AM285" s="404"/>
    </row>
    <row r="286" spans="3:39" x14ac:dyDescent="0.35">
      <c r="C286" s="399">
        <v>0.71599999999999997</v>
      </c>
      <c r="D286" s="404"/>
      <c r="E286" s="404"/>
      <c r="F286" s="404"/>
      <c r="G286" s="404"/>
      <c r="H286" s="404"/>
      <c r="I286" s="404"/>
      <c r="J286" s="404"/>
      <c r="K286" s="404"/>
      <c r="Q286" s="399">
        <v>0.71599999999999997</v>
      </c>
      <c r="R286" s="404"/>
      <c r="S286" s="404"/>
      <c r="T286" s="404"/>
      <c r="U286" s="404"/>
      <c r="V286" s="404"/>
      <c r="W286" s="404"/>
      <c r="X286" s="404"/>
      <c r="Y286" s="404"/>
      <c r="AE286" s="399">
        <v>0.71599999999999997</v>
      </c>
      <c r="AF286" s="404"/>
      <c r="AG286" s="404"/>
      <c r="AH286" s="404"/>
      <c r="AI286" s="404"/>
      <c r="AJ286" s="404"/>
      <c r="AK286" s="404"/>
      <c r="AL286" s="404"/>
      <c r="AM286" s="404"/>
    </row>
    <row r="287" spans="3:39" x14ac:dyDescent="0.35">
      <c r="C287" s="399">
        <v>0.71499999999999997</v>
      </c>
      <c r="D287" s="404"/>
      <c r="E287" s="404"/>
      <c r="F287" s="404"/>
      <c r="G287" s="404"/>
      <c r="H287" s="404"/>
      <c r="I287" s="404"/>
      <c r="J287" s="404"/>
      <c r="K287" s="404"/>
      <c r="Q287" s="399">
        <v>0.71499999999999997</v>
      </c>
      <c r="R287" s="404"/>
      <c r="S287" s="404"/>
      <c r="T287" s="404"/>
      <c r="U287" s="404"/>
      <c r="V287" s="404"/>
      <c r="W287" s="404"/>
      <c r="X287" s="404"/>
      <c r="Y287" s="404"/>
      <c r="AE287" s="399">
        <v>0.71499999999999997</v>
      </c>
      <c r="AF287" s="404"/>
      <c r="AG287" s="404"/>
      <c r="AH287" s="404"/>
      <c r="AI287" s="404"/>
      <c r="AJ287" s="404"/>
      <c r="AK287" s="404"/>
      <c r="AL287" s="404"/>
      <c r="AM287" s="404"/>
    </row>
    <row r="288" spans="3:39" x14ac:dyDescent="0.35">
      <c r="C288" s="399">
        <v>0.71399999999999997</v>
      </c>
      <c r="D288" s="404"/>
      <c r="E288" s="404"/>
      <c r="F288" s="404"/>
      <c r="G288" s="404"/>
      <c r="H288" s="404"/>
      <c r="I288" s="404"/>
      <c r="J288" s="404"/>
      <c r="K288" s="404"/>
      <c r="Q288" s="399">
        <v>0.71399999999999997</v>
      </c>
      <c r="R288" s="404"/>
      <c r="S288" s="404"/>
      <c r="T288" s="404"/>
      <c r="U288" s="404"/>
      <c r="V288" s="404"/>
      <c r="W288" s="404"/>
      <c r="X288" s="404"/>
      <c r="Y288" s="404"/>
      <c r="AE288" s="399">
        <v>0.71399999999999997</v>
      </c>
      <c r="AF288" s="404"/>
      <c r="AG288" s="404"/>
      <c r="AH288" s="404"/>
      <c r="AI288" s="404"/>
      <c r="AJ288" s="404"/>
      <c r="AK288" s="404"/>
      <c r="AL288" s="404"/>
      <c r="AM288" s="404"/>
    </row>
    <row r="289" spans="1:43" x14ac:dyDescent="0.35">
      <c r="C289" s="399">
        <v>0.71299999999999997</v>
      </c>
      <c r="D289" s="404"/>
      <c r="E289" s="404"/>
      <c r="F289" s="404"/>
      <c r="G289" s="404"/>
      <c r="H289" s="404"/>
      <c r="I289" s="404"/>
      <c r="J289" s="404"/>
      <c r="K289" s="404"/>
      <c r="Q289" s="399">
        <v>0.71299999999999997</v>
      </c>
      <c r="R289" s="404"/>
      <c r="S289" s="404"/>
      <c r="T289" s="404"/>
      <c r="U289" s="404"/>
      <c r="V289" s="404"/>
      <c r="W289" s="404"/>
      <c r="X289" s="404"/>
      <c r="Y289" s="404"/>
      <c r="AE289" s="399">
        <v>0.71299999999999997</v>
      </c>
      <c r="AF289" s="404"/>
      <c r="AG289" s="404"/>
      <c r="AH289" s="404"/>
      <c r="AI289" s="404"/>
      <c r="AJ289" s="404"/>
      <c r="AK289" s="404"/>
      <c r="AL289" s="404"/>
      <c r="AM289" s="404"/>
    </row>
    <row r="290" spans="1:43" x14ac:dyDescent="0.35">
      <c r="C290" s="399">
        <v>0.71199999999999997</v>
      </c>
      <c r="D290" s="404"/>
      <c r="E290" s="404"/>
      <c r="F290" s="404"/>
      <c r="G290" s="404"/>
      <c r="H290" s="404"/>
      <c r="I290" s="404"/>
      <c r="J290" s="404"/>
      <c r="K290" s="404"/>
      <c r="Q290" s="399">
        <v>0.71199999999999997</v>
      </c>
      <c r="R290" s="404"/>
      <c r="S290" s="404"/>
      <c r="T290" s="404"/>
      <c r="U290" s="404"/>
      <c r="V290" s="404"/>
      <c r="W290" s="404"/>
      <c r="X290" s="404"/>
      <c r="Y290" s="404"/>
      <c r="AE290" s="399">
        <v>0.71199999999999997</v>
      </c>
      <c r="AF290" s="404"/>
      <c r="AG290" s="404"/>
      <c r="AH290" s="404"/>
      <c r="AI290" s="404"/>
      <c r="AJ290" s="404"/>
      <c r="AK290" s="404"/>
      <c r="AL290" s="404"/>
      <c r="AM290" s="404"/>
    </row>
    <row r="291" spans="1:43" x14ac:dyDescent="0.35">
      <c r="C291" s="399">
        <v>0.71099999999999997</v>
      </c>
      <c r="D291" s="404"/>
      <c r="E291" s="404"/>
      <c r="F291" s="404"/>
      <c r="G291" s="404"/>
      <c r="H291" s="404"/>
      <c r="I291" s="404"/>
      <c r="J291" s="404"/>
      <c r="K291" s="404"/>
      <c r="Q291" s="399">
        <v>0.71099999999999997</v>
      </c>
      <c r="R291" s="404"/>
      <c r="S291" s="404"/>
      <c r="T291" s="404"/>
      <c r="U291" s="404"/>
      <c r="V291" s="404"/>
      <c r="W291" s="404"/>
      <c r="X291" s="404"/>
      <c r="Y291" s="404"/>
      <c r="AE291" s="399">
        <v>0.71099999999999997</v>
      </c>
      <c r="AF291" s="404"/>
      <c r="AG291" s="404"/>
      <c r="AH291" s="404"/>
      <c r="AI291" s="404"/>
      <c r="AJ291" s="404"/>
      <c r="AK291" s="404"/>
      <c r="AL291" s="404"/>
      <c r="AM291" s="404"/>
    </row>
    <row r="292" spans="1:43" x14ac:dyDescent="0.35">
      <c r="C292" s="399">
        <v>0.71</v>
      </c>
      <c r="D292" s="404"/>
      <c r="E292" s="404"/>
      <c r="F292" s="404"/>
      <c r="G292" s="404"/>
      <c r="H292" s="404"/>
      <c r="I292" s="404"/>
      <c r="J292" s="404"/>
      <c r="K292" s="404"/>
      <c r="Q292" s="399">
        <v>0.71</v>
      </c>
      <c r="R292" s="404"/>
      <c r="S292" s="404"/>
      <c r="T292" s="404"/>
      <c r="U292" s="404"/>
      <c r="V292" s="404"/>
      <c r="W292" s="404"/>
      <c r="X292" s="404"/>
      <c r="Y292" s="404"/>
      <c r="AE292" s="399">
        <v>0.71</v>
      </c>
      <c r="AF292" s="404"/>
      <c r="AG292" s="404"/>
      <c r="AH292" s="404"/>
      <c r="AI292" s="404"/>
      <c r="AJ292" s="404"/>
      <c r="AK292" s="404"/>
      <c r="AL292" s="404"/>
      <c r="AM292" s="404"/>
    </row>
    <row r="293" spans="1:43" x14ac:dyDescent="0.35">
      <c r="C293" s="399">
        <v>0.70899999999999996</v>
      </c>
      <c r="D293" s="404"/>
      <c r="E293" s="404"/>
      <c r="F293" s="404"/>
      <c r="G293" s="404"/>
      <c r="H293" s="404"/>
      <c r="I293" s="404"/>
      <c r="J293" s="404"/>
      <c r="K293" s="404"/>
      <c r="Q293" s="399">
        <v>0.70899999999999996</v>
      </c>
      <c r="R293" s="404"/>
      <c r="S293" s="404"/>
      <c r="T293" s="404"/>
      <c r="U293" s="404"/>
      <c r="V293" s="404"/>
      <c r="W293" s="404"/>
      <c r="X293" s="404"/>
      <c r="Y293" s="404"/>
      <c r="AE293" s="399">
        <v>0.70899999999999996</v>
      </c>
      <c r="AF293" s="404"/>
      <c r="AG293" s="404"/>
      <c r="AH293" s="404"/>
      <c r="AI293" s="404"/>
      <c r="AJ293" s="404"/>
      <c r="AK293" s="404"/>
      <c r="AL293" s="404"/>
      <c r="AM293" s="404"/>
    </row>
    <row r="294" spans="1:43" x14ac:dyDescent="0.35">
      <c r="C294" s="399">
        <v>0.70799999999999996</v>
      </c>
      <c r="D294" s="404"/>
      <c r="E294" s="404"/>
      <c r="F294" s="404"/>
      <c r="G294" s="404"/>
      <c r="H294" s="404"/>
      <c r="I294" s="404"/>
      <c r="J294" s="404"/>
      <c r="K294" s="404"/>
      <c r="Q294" s="399">
        <v>0.70799999999999996</v>
      </c>
      <c r="R294" s="404"/>
      <c r="S294" s="404"/>
      <c r="T294" s="404"/>
      <c r="U294" s="404"/>
      <c r="V294" s="404"/>
      <c r="W294" s="404"/>
      <c r="X294" s="404"/>
      <c r="Y294" s="404"/>
      <c r="AE294" s="399">
        <v>0.70799999999999996</v>
      </c>
      <c r="AF294" s="404"/>
      <c r="AG294" s="404"/>
      <c r="AH294" s="404"/>
      <c r="AI294" s="404"/>
      <c r="AJ294" s="404"/>
      <c r="AK294" s="404"/>
      <c r="AL294" s="404"/>
      <c r="AM294" s="404"/>
    </row>
    <row r="295" spans="1:43" x14ac:dyDescent="0.35">
      <c r="C295" s="399">
        <v>0.70699999999999996</v>
      </c>
      <c r="D295" s="404"/>
      <c r="E295" s="404"/>
      <c r="F295" s="404"/>
      <c r="G295" s="404"/>
      <c r="H295" s="404"/>
      <c r="I295" s="404"/>
      <c r="J295" s="404"/>
      <c r="K295" s="404"/>
      <c r="Q295" s="399">
        <v>0.70699999999999996</v>
      </c>
      <c r="R295" s="404"/>
      <c r="S295" s="404"/>
      <c r="T295" s="404"/>
      <c r="U295" s="404"/>
      <c r="V295" s="404"/>
      <c r="W295" s="404"/>
      <c r="X295" s="404"/>
      <c r="Y295" s="404"/>
      <c r="AE295" s="399">
        <v>0.70699999999999996</v>
      </c>
      <c r="AF295" s="404"/>
      <c r="AG295" s="404"/>
      <c r="AH295" s="404"/>
      <c r="AI295" s="404"/>
      <c r="AJ295" s="404"/>
      <c r="AK295" s="404"/>
      <c r="AL295" s="404"/>
      <c r="AM295" s="404"/>
    </row>
    <row r="296" spans="1:43" x14ac:dyDescent="0.35">
      <c r="C296" s="399">
        <v>0.70599999999999996</v>
      </c>
      <c r="D296" s="404"/>
      <c r="E296" s="404"/>
      <c r="F296" s="404"/>
      <c r="G296" s="404"/>
      <c r="H296" s="404"/>
      <c r="I296" s="404"/>
      <c r="J296" s="404"/>
      <c r="K296" s="404"/>
      <c r="Q296" s="399">
        <v>0.70599999999999996</v>
      </c>
      <c r="R296" s="404"/>
      <c r="S296" s="404"/>
      <c r="T296" s="404"/>
      <c r="U296" s="404"/>
      <c r="V296" s="404"/>
      <c r="W296" s="404"/>
      <c r="X296" s="404"/>
      <c r="Y296" s="404"/>
      <c r="AE296" s="399">
        <v>0.70599999999999996</v>
      </c>
      <c r="AF296" s="404"/>
      <c r="AG296" s="404"/>
      <c r="AH296" s="404"/>
      <c r="AI296" s="404"/>
      <c r="AJ296" s="404"/>
      <c r="AK296" s="404"/>
      <c r="AL296" s="404"/>
      <c r="AM296" s="404"/>
    </row>
    <row r="297" spans="1:43" x14ac:dyDescent="0.35">
      <c r="C297" s="399">
        <v>0.70499999999999996</v>
      </c>
      <c r="D297" s="404"/>
      <c r="E297" s="404"/>
      <c r="F297" s="404"/>
      <c r="G297" s="404"/>
      <c r="H297" s="404"/>
      <c r="I297" s="404"/>
      <c r="J297" s="404"/>
      <c r="K297" s="404"/>
      <c r="Q297" s="399">
        <v>0.70499999999999996</v>
      </c>
      <c r="R297" s="404"/>
      <c r="S297" s="404"/>
      <c r="T297" s="404"/>
      <c r="U297" s="404"/>
      <c r="V297" s="404"/>
      <c r="W297" s="404"/>
      <c r="X297" s="404"/>
      <c r="Y297" s="404"/>
      <c r="AE297" s="399">
        <v>0.70499999999999996</v>
      </c>
      <c r="AF297" s="404"/>
      <c r="AG297" s="404"/>
      <c r="AH297" s="404"/>
      <c r="AI297" s="404"/>
      <c r="AJ297" s="404"/>
      <c r="AK297" s="404"/>
      <c r="AL297" s="404"/>
      <c r="AM297" s="404"/>
    </row>
    <row r="298" spans="1:43" x14ac:dyDescent="0.35">
      <c r="C298" s="399">
        <v>0.70399999999999996</v>
      </c>
      <c r="D298" s="404"/>
      <c r="E298" s="404"/>
      <c r="F298" s="404"/>
      <c r="G298" s="404"/>
      <c r="H298" s="404"/>
      <c r="I298" s="404"/>
      <c r="J298" s="404"/>
      <c r="K298" s="404"/>
      <c r="Q298" s="399">
        <v>0.70399999999999996</v>
      </c>
      <c r="R298" s="404"/>
      <c r="S298" s="404"/>
      <c r="T298" s="404"/>
      <c r="U298" s="404"/>
      <c r="V298" s="404"/>
      <c r="W298" s="404"/>
      <c r="X298" s="404"/>
      <c r="Y298" s="404"/>
      <c r="AE298" s="399">
        <v>0.70399999999999996</v>
      </c>
      <c r="AF298" s="404"/>
      <c r="AG298" s="404"/>
      <c r="AH298" s="404"/>
      <c r="AI298" s="404"/>
      <c r="AJ298" s="404"/>
      <c r="AK298" s="404"/>
      <c r="AL298" s="404"/>
      <c r="AM298" s="404"/>
    </row>
    <row r="299" spans="1:43" x14ac:dyDescent="0.35">
      <c r="C299" s="399">
        <v>0.70299999999999996</v>
      </c>
      <c r="D299" s="404"/>
      <c r="E299" s="404"/>
      <c r="F299" s="404"/>
      <c r="G299" s="404"/>
      <c r="H299" s="404"/>
      <c r="I299" s="404"/>
      <c r="J299" s="404"/>
      <c r="K299" s="404"/>
      <c r="Q299" s="399">
        <v>0.70299999999999996</v>
      </c>
      <c r="R299" s="404"/>
      <c r="S299" s="404"/>
      <c r="T299" s="404"/>
      <c r="U299" s="404"/>
      <c r="V299" s="404"/>
      <c r="W299" s="404"/>
      <c r="X299" s="404"/>
      <c r="Y299" s="404"/>
      <c r="AE299" s="399">
        <v>0.70299999999999996</v>
      </c>
      <c r="AF299" s="404"/>
      <c r="AG299" s="404"/>
      <c r="AH299" s="404"/>
      <c r="AI299" s="404"/>
      <c r="AJ299" s="404"/>
      <c r="AK299" s="404"/>
      <c r="AL299" s="404"/>
      <c r="AM299" s="404"/>
    </row>
    <row r="300" spans="1:43" x14ac:dyDescent="0.35">
      <c r="C300" s="399">
        <v>0.70199999999999996</v>
      </c>
      <c r="D300" s="404"/>
      <c r="E300" s="404"/>
      <c r="F300" s="404"/>
      <c r="G300" s="404"/>
      <c r="H300" s="404"/>
      <c r="I300" s="404"/>
      <c r="J300" s="404"/>
      <c r="K300" s="404"/>
      <c r="Q300" s="399">
        <v>0.70199999999999996</v>
      </c>
      <c r="R300" s="404"/>
      <c r="S300" s="404"/>
      <c r="T300" s="404"/>
      <c r="U300" s="404"/>
      <c r="V300" s="404"/>
      <c r="W300" s="404"/>
      <c r="X300" s="404"/>
      <c r="Y300" s="404"/>
      <c r="AE300" s="399">
        <v>0.70199999999999996</v>
      </c>
      <c r="AF300" s="404"/>
      <c r="AG300" s="404"/>
      <c r="AH300" s="404"/>
      <c r="AI300" s="404"/>
      <c r="AJ300" s="404"/>
      <c r="AK300" s="404"/>
      <c r="AL300" s="404"/>
      <c r="AM300" s="404"/>
    </row>
    <row r="301" spans="1:43" x14ac:dyDescent="0.35">
      <c r="C301" s="399">
        <v>0.70099999999999996</v>
      </c>
      <c r="D301" s="404"/>
      <c r="E301" s="404"/>
      <c r="F301" s="404"/>
      <c r="G301" s="404"/>
      <c r="H301" s="404"/>
      <c r="I301" s="404"/>
      <c r="J301" s="404"/>
      <c r="K301" s="404"/>
      <c r="Q301" s="399">
        <v>0.70099999999999996</v>
      </c>
      <c r="R301" s="404"/>
      <c r="S301" s="404"/>
      <c r="T301" s="404"/>
      <c r="U301" s="404"/>
      <c r="V301" s="404"/>
      <c r="W301" s="404"/>
      <c r="X301" s="404"/>
      <c r="Y301" s="404"/>
      <c r="AE301" s="399">
        <v>0.70099999999999996</v>
      </c>
      <c r="AF301" s="404"/>
      <c r="AG301" s="404"/>
      <c r="AH301" s="404"/>
      <c r="AI301" s="404"/>
      <c r="AJ301" s="404"/>
      <c r="AK301" s="404"/>
      <c r="AL301" s="404"/>
      <c r="AM301" s="404"/>
    </row>
    <row r="302" spans="1:43" x14ac:dyDescent="0.35">
      <c r="A302" s="406"/>
      <c r="B302" s="406"/>
      <c r="C302" s="407">
        <v>0.7</v>
      </c>
      <c r="D302" s="404"/>
      <c r="E302" s="404"/>
      <c r="F302" s="404"/>
      <c r="G302" s="404"/>
      <c r="H302" s="404"/>
      <c r="I302" s="404"/>
      <c r="J302" s="404"/>
      <c r="K302" s="404"/>
      <c r="L302" s="406"/>
      <c r="M302" s="406"/>
      <c r="N302" s="406"/>
      <c r="O302" s="406"/>
      <c r="P302" s="406"/>
      <c r="Q302" s="407">
        <v>0.7</v>
      </c>
      <c r="R302" s="404"/>
      <c r="S302" s="404"/>
      <c r="T302" s="404"/>
      <c r="U302" s="404"/>
      <c r="V302" s="404"/>
      <c r="W302" s="404"/>
      <c r="X302" s="404"/>
      <c r="Y302" s="404"/>
      <c r="Z302" s="406"/>
      <c r="AA302" s="406"/>
      <c r="AB302" s="406"/>
      <c r="AC302" s="406"/>
      <c r="AD302" s="406"/>
      <c r="AE302" s="407">
        <v>0.7</v>
      </c>
      <c r="AF302" s="404"/>
      <c r="AG302" s="404"/>
      <c r="AH302" s="404"/>
      <c r="AI302" s="404"/>
      <c r="AJ302" s="404"/>
      <c r="AK302" s="404"/>
      <c r="AL302" s="404"/>
      <c r="AM302" s="404"/>
      <c r="AN302" s="405"/>
      <c r="AO302" s="405"/>
      <c r="AP302" s="405"/>
      <c r="AQ302" s="405"/>
    </row>
    <row r="303" spans="1:43" x14ac:dyDescent="0.35">
      <c r="C303" s="399">
        <v>0.69899999999999995</v>
      </c>
      <c r="D303" s="404"/>
      <c r="E303" s="404"/>
      <c r="F303" s="404"/>
      <c r="G303" s="404"/>
      <c r="H303" s="404"/>
      <c r="I303" s="404"/>
      <c r="J303" s="404"/>
      <c r="K303" s="404"/>
      <c r="Q303" s="399">
        <v>0.69899999999999995</v>
      </c>
      <c r="R303" s="404"/>
      <c r="S303" s="404"/>
      <c r="T303" s="404"/>
      <c r="U303" s="404"/>
      <c r="V303" s="404"/>
      <c r="W303" s="404"/>
      <c r="X303" s="404"/>
      <c r="Y303" s="404"/>
      <c r="AE303" s="399">
        <v>0.69899999999999995</v>
      </c>
      <c r="AF303" s="404"/>
      <c r="AG303" s="404"/>
      <c r="AH303" s="404"/>
      <c r="AI303" s="404"/>
      <c r="AJ303" s="404"/>
      <c r="AK303" s="404"/>
      <c r="AL303" s="404"/>
      <c r="AM303" s="404"/>
    </row>
    <row r="304" spans="1:43" x14ac:dyDescent="0.35">
      <c r="C304" s="399">
        <v>0.69799999999999995</v>
      </c>
      <c r="D304" s="404"/>
      <c r="E304" s="404"/>
      <c r="F304" s="404"/>
      <c r="G304" s="404"/>
      <c r="H304" s="404"/>
      <c r="I304" s="404"/>
      <c r="J304" s="404"/>
      <c r="K304" s="404"/>
      <c r="Q304" s="399">
        <v>0.69799999999999995</v>
      </c>
      <c r="R304" s="404"/>
      <c r="S304" s="404"/>
      <c r="T304" s="404"/>
      <c r="U304" s="404"/>
      <c r="V304" s="404"/>
      <c r="W304" s="404"/>
      <c r="X304" s="404"/>
      <c r="Y304" s="404"/>
      <c r="AE304" s="399">
        <v>0.69799999999999995</v>
      </c>
      <c r="AF304" s="404"/>
      <c r="AG304" s="404"/>
      <c r="AH304" s="404"/>
      <c r="AI304" s="404"/>
      <c r="AJ304" s="404"/>
      <c r="AK304" s="404"/>
      <c r="AL304" s="404"/>
      <c r="AM304" s="404"/>
    </row>
    <row r="305" spans="3:39" x14ac:dyDescent="0.35">
      <c r="C305" s="399">
        <v>0.69699999999999995</v>
      </c>
      <c r="D305" s="404"/>
      <c r="E305" s="404"/>
      <c r="F305" s="404"/>
      <c r="G305" s="404"/>
      <c r="H305" s="404"/>
      <c r="I305" s="404"/>
      <c r="J305" s="404"/>
      <c r="K305" s="404"/>
      <c r="Q305" s="399">
        <v>0.69699999999999995</v>
      </c>
      <c r="R305" s="404"/>
      <c r="S305" s="404"/>
      <c r="T305" s="404"/>
      <c r="U305" s="404"/>
      <c r="V305" s="404"/>
      <c r="W305" s="404"/>
      <c r="X305" s="404"/>
      <c r="Y305" s="404"/>
      <c r="AE305" s="399">
        <v>0.69699999999999995</v>
      </c>
      <c r="AF305" s="404"/>
      <c r="AG305" s="404"/>
      <c r="AH305" s="404"/>
      <c r="AI305" s="404"/>
      <c r="AJ305" s="404"/>
      <c r="AK305" s="404"/>
      <c r="AL305" s="404"/>
      <c r="AM305" s="404"/>
    </row>
    <row r="306" spans="3:39" x14ac:dyDescent="0.35">
      <c r="C306" s="399">
        <v>0.69599999999999995</v>
      </c>
      <c r="D306" s="404"/>
      <c r="E306" s="404"/>
      <c r="F306" s="404"/>
      <c r="G306" s="404"/>
      <c r="H306" s="404"/>
      <c r="I306" s="404"/>
      <c r="J306" s="404"/>
      <c r="K306" s="404"/>
      <c r="Q306" s="399">
        <v>0.69599999999999995</v>
      </c>
      <c r="R306" s="404"/>
      <c r="S306" s="404"/>
      <c r="T306" s="404"/>
      <c r="U306" s="404"/>
      <c r="V306" s="404"/>
      <c r="W306" s="404"/>
      <c r="X306" s="404"/>
      <c r="Y306" s="404"/>
      <c r="AE306" s="399">
        <v>0.69599999999999995</v>
      </c>
      <c r="AF306" s="404"/>
      <c r="AG306" s="404"/>
      <c r="AH306" s="404"/>
      <c r="AI306" s="404"/>
      <c r="AJ306" s="404"/>
      <c r="AK306" s="404"/>
      <c r="AL306" s="404"/>
      <c r="AM306" s="404"/>
    </row>
    <row r="307" spans="3:39" x14ac:dyDescent="0.35">
      <c r="C307" s="399">
        <v>0.69499999999999995</v>
      </c>
      <c r="D307" s="404"/>
      <c r="E307" s="404"/>
      <c r="F307" s="404"/>
      <c r="G307" s="404"/>
      <c r="H307" s="404"/>
      <c r="I307" s="404"/>
      <c r="J307" s="404"/>
      <c r="K307" s="404"/>
      <c r="Q307" s="399">
        <v>0.69499999999999995</v>
      </c>
      <c r="R307" s="404"/>
      <c r="S307" s="404"/>
      <c r="T307" s="404"/>
      <c r="U307" s="404"/>
      <c r="V307" s="404"/>
      <c r="W307" s="404"/>
      <c r="X307" s="404"/>
      <c r="Y307" s="404"/>
      <c r="AE307" s="399">
        <v>0.69499999999999995</v>
      </c>
      <c r="AF307" s="404"/>
      <c r="AG307" s="404"/>
      <c r="AH307" s="404"/>
      <c r="AI307" s="404"/>
      <c r="AJ307" s="404"/>
      <c r="AK307" s="404"/>
      <c r="AL307" s="404"/>
      <c r="AM307" s="404"/>
    </row>
    <row r="308" spans="3:39" x14ac:dyDescent="0.35">
      <c r="C308" s="399">
        <v>0.69399999999999995</v>
      </c>
      <c r="D308" s="404"/>
      <c r="E308" s="404"/>
      <c r="F308" s="404"/>
      <c r="G308" s="404"/>
      <c r="H308" s="404"/>
      <c r="I308" s="404"/>
      <c r="J308" s="404"/>
      <c r="K308" s="404"/>
      <c r="Q308" s="399">
        <v>0.69399999999999995</v>
      </c>
      <c r="R308" s="404"/>
      <c r="S308" s="404"/>
      <c r="T308" s="404"/>
      <c r="U308" s="404"/>
      <c r="V308" s="404"/>
      <c r="W308" s="404"/>
      <c r="X308" s="404"/>
      <c r="Y308" s="404"/>
      <c r="AE308" s="399">
        <v>0.69399999999999995</v>
      </c>
      <c r="AF308" s="404"/>
      <c r="AG308" s="404"/>
      <c r="AH308" s="404"/>
      <c r="AI308" s="404"/>
      <c r="AJ308" s="404"/>
      <c r="AK308" s="404"/>
      <c r="AL308" s="404"/>
      <c r="AM308" s="404"/>
    </row>
    <row r="309" spans="3:39" x14ac:dyDescent="0.35">
      <c r="C309" s="399">
        <v>0.69299999999999995</v>
      </c>
      <c r="D309" s="404"/>
      <c r="E309" s="404"/>
      <c r="F309" s="404"/>
      <c r="G309" s="404"/>
      <c r="H309" s="404"/>
      <c r="I309" s="404"/>
      <c r="J309" s="404"/>
      <c r="K309" s="404"/>
      <c r="Q309" s="399">
        <v>0.69299999999999995</v>
      </c>
      <c r="R309" s="404"/>
      <c r="S309" s="404"/>
      <c r="T309" s="404"/>
      <c r="U309" s="404"/>
      <c r="V309" s="404"/>
      <c r="W309" s="404"/>
      <c r="X309" s="404"/>
      <c r="Y309" s="404"/>
      <c r="AE309" s="399">
        <v>0.69299999999999995</v>
      </c>
      <c r="AF309" s="404"/>
      <c r="AG309" s="404"/>
      <c r="AH309" s="404"/>
      <c r="AI309" s="404"/>
      <c r="AJ309" s="404"/>
      <c r="AK309" s="404"/>
      <c r="AL309" s="404"/>
      <c r="AM309" s="404"/>
    </row>
    <row r="310" spans="3:39" x14ac:dyDescent="0.35">
      <c r="C310" s="399">
        <v>0.69199999999999995</v>
      </c>
      <c r="D310" s="404"/>
      <c r="E310" s="404"/>
      <c r="F310" s="404"/>
      <c r="G310" s="404"/>
      <c r="H310" s="404"/>
      <c r="I310" s="404"/>
      <c r="J310" s="404"/>
      <c r="K310" s="404"/>
      <c r="Q310" s="399">
        <v>0.69199999999999995</v>
      </c>
      <c r="R310" s="404"/>
      <c r="S310" s="404"/>
      <c r="T310" s="404"/>
      <c r="U310" s="404"/>
      <c r="V310" s="404"/>
      <c r="W310" s="404"/>
      <c r="X310" s="404"/>
      <c r="Y310" s="404"/>
      <c r="AE310" s="399">
        <v>0.69199999999999995</v>
      </c>
      <c r="AF310" s="404"/>
      <c r="AG310" s="404"/>
      <c r="AH310" s="404"/>
      <c r="AI310" s="404"/>
      <c r="AJ310" s="404"/>
      <c r="AK310" s="404"/>
      <c r="AL310" s="404"/>
      <c r="AM310" s="404"/>
    </row>
    <row r="311" spans="3:39" x14ac:dyDescent="0.35">
      <c r="C311" s="399">
        <v>0.69099999999999995</v>
      </c>
      <c r="D311" s="404"/>
      <c r="E311" s="404"/>
      <c r="F311" s="404"/>
      <c r="G311" s="404"/>
      <c r="H311" s="404"/>
      <c r="I311" s="404"/>
      <c r="J311" s="404"/>
      <c r="K311" s="404"/>
      <c r="Q311" s="399">
        <v>0.69099999999999995</v>
      </c>
      <c r="R311" s="404"/>
      <c r="S311" s="404"/>
      <c r="T311" s="404"/>
      <c r="U311" s="404"/>
      <c r="V311" s="404"/>
      <c r="W311" s="404"/>
      <c r="X311" s="404"/>
      <c r="Y311" s="404"/>
      <c r="AE311" s="399">
        <v>0.69099999999999995</v>
      </c>
      <c r="AF311" s="404"/>
      <c r="AG311" s="404"/>
      <c r="AH311" s="404"/>
      <c r="AI311" s="404"/>
      <c r="AJ311" s="404"/>
      <c r="AK311" s="404"/>
      <c r="AL311" s="404"/>
      <c r="AM311" s="404"/>
    </row>
    <row r="312" spans="3:39" x14ac:dyDescent="0.35">
      <c r="C312" s="399">
        <v>0.69</v>
      </c>
      <c r="D312" s="404"/>
      <c r="E312" s="404"/>
      <c r="F312" s="404"/>
      <c r="G312" s="404"/>
      <c r="H312" s="404"/>
      <c r="I312" s="404"/>
      <c r="J312" s="404"/>
      <c r="K312" s="404"/>
      <c r="Q312" s="399">
        <v>0.69</v>
      </c>
      <c r="R312" s="404"/>
      <c r="S312" s="404"/>
      <c r="T312" s="404"/>
      <c r="U312" s="404"/>
      <c r="V312" s="404"/>
      <c r="W312" s="404"/>
      <c r="X312" s="404"/>
      <c r="Y312" s="404"/>
      <c r="AE312" s="399">
        <v>0.69</v>
      </c>
      <c r="AF312" s="404"/>
      <c r="AG312" s="404"/>
      <c r="AH312" s="404"/>
      <c r="AI312" s="404"/>
      <c r="AJ312" s="404"/>
      <c r="AK312" s="404"/>
      <c r="AL312" s="404"/>
      <c r="AM312" s="404"/>
    </row>
    <row r="313" spans="3:39" x14ac:dyDescent="0.35">
      <c r="C313" s="399">
        <v>0.68899999999999995</v>
      </c>
      <c r="D313" s="404"/>
      <c r="E313" s="404"/>
      <c r="F313" s="404"/>
      <c r="G313" s="404"/>
      <c r="H313" s="404"/>
      <c r="I313" s="404"/>
      <c r="J313" s="404"/>
      <c r="K313" s="404"/>
      <c r="Q313" s="399">
        <v>0.68899999999999995</v>
      </c>
      <c r="R313" s="404"/>
      <c r="S313" s="404"/>
      <c r="T313" s="404"/>
      <c r="U313" s="404"/>
      <c r="V313" s="404"/>
      <c r="W313" s="404"/>
      <c r="X313" s="404"/>
      <c r="Y313" s="404"/>
      <c r="AE313" s="399">
        <v>0.68899999999999995</v>
      </c>
      <c r="AF313" s="404"/>
      <c r="AG313" s="404"/>
      <c r="AH313" s="404"/>
      <c r="AI313" s="404"/>
      <c r="AJ313" s="404"/>
      <c r="AK313" s="404"/>
      <c r="AL313" s="404"/>
      <c r="AM313" s="404"/>
    </row>
    <row r="314" spans="3:39" x14ac:dyDescent="0.35">
      <c r="C314" s="399">
        <v>0.68799999999999994</v>
      </c>
      <c r="D314" s="404"/>
      <c r="E314" s="404"/>
      <c r="F314" s="404"/>
      <c r="G314" s="404"/>
      <c r="H314" s="404"/>
      <c r="I314" s="404"/>
      <c r="J314" s="404"/>
      <c r="K314" s="404"/>
      <c r="Q314" s="399">
        <v>0.68799999999999994</v>
      </c>
      <c r="R314" s="404"/>
      <c r="S314" s="404"/>
      <c r="T314" s="404"/>
      <c r="U314" s="404"/>
      <c r="V314" s="404"/>
      <c r="W314" s="404"/>
      <c r="X314" s="404"/>
      <c r="Y314" s="404"/>
      <c r="AE314" s="399">
        <v>0.68799999999999994</v>
      </c>
      <c r="AF314" s="404"/>
      <c r="AG314" s="404"/>
      <c r="AH314" s="404"/>
      <c r="AI314" s="404"/>
      <c r="AJ314" s="404"/>
      <c r="AK314" s="404"/>
      <c r="AL314" s="404"/>
      <c r="AM314" s="404"/>
    </row>
    <row r="315" spans="3:39" x14ac:dyDescent="0.35">
      <c r="C315" s="399">
        <v>0.68700000000000006</v>
      </c>
      <c r="D315" s="404"/>
      <c r="E315" s="404"/>
      <c r="F315" s="404"/>
      <c r="G315" s="404"/>
      <c r="H315" s="404"/>
      <c r="I315" s="404"/>
      <c r="J315" s="404"/>
      <c r="K315" s="404"/>
      <c r="Q315" s="399">
        <v>0.68700000000000006</v>
      </c>
      <c r="R315" s="404"/>
      <c r="S315" s="404"/>
      <c r="T315" s="404"/>
      <c r="U315" s="404"/>
      <c r="V315" s="404"/>
      <c r="W315" s="404"/>
      <c r="X315" s="404"/>
      <c r="Y315" s="404"/>
      <c r="AE315" s="399">
        <v>0.68700000000000006</v>
      </c>
      <c r="AF315" s="404"/>
      <c r="AG315" s="404"/>
      <c r="AH315" s="404"/>
      <c r="AI315" s="404"/>
      <c r="AJ315" s="404"/>
      <c r="AK315" s="404"/>
      <c r="AL315" s="404"/>
      <c r="AM315" s="404"/>
    </row>
    <row r="316" spans="3:39" x14ac:dyDescent="0.35">
      <c r="C316" s="399">
        <v>0.68600000000000005</v>
      </c>
      <c r="D316" s="404"/>
      <c r="E316" s="404"/>
      <c r="F316" s="404"/>
      <c r="G316" s="404"/>
      <c r="H316" s="404"/>
      <c r="I316" s="404"/>
      <c r="J316" s="404"/>
      <c r="K316" s="404"/>
      <c r="Q316" s="399">
        <v>0.68600000000000005</v>
      </c>
      <c r="R316" s="404"/>
      <c r="S316" s="404"/>
      <c r="T316" s="404"/>
      <c r="U316" s="404"/>
      <c r="V316" s="404"/>
      <c r="W316" s="404"/>
      <c r="X316" s="404"/>
      <c r="Y316" s="404"/>
      <c r="AE316" s="399">
        <v>0.68600000000000005</v>
      </c>
      <c r="AF316" s="404"/>
      <c r="AG316" s="404"/>
      <c r="AH316" s="404"/>
      <c r="AI316" s="404"/>
      <c r="AJ316" s="404"/>
      <c r="AK316" s="404"/>
      <c r="AL316" s="404"/>
      <c r="AM316" s="404"/>
    </row>
    <row r="317" spans="3:39" x14ac:dyDescent="0.35">
      <c r="C317" s="399">
        <v>0.68500000000000005</v>
      </c>
      <c r="D317" s="404"/>
      <c r="E317" s="404"/>
      <c r="F317" s="404"/>
      <c r="G317" s="404"/>
      <c r="H317" s="404"/>
      <c r="I317" s="404"/>
      <c r="J317" s="404"/>
      <c r="K317" s="404"/>
      <c r="Q317" s="399">
        <v>0.68500000000000005</v>
      </c>
      <c r="R317" s="404"/>
      <c r="S317" s="404"/>
      <c r="T317" s="404"/>
      <c r="U317" s="404"/>
      <c r="V317" s="404"/>
      <c r="W317" s="404"/>
      <c r="X317" s="404"/>
      <c r="Y317" s="404"/>
      <c r="AE317" s="399">
        <v>0.68500000000000005</v>
      </c>
      <c r="AF317" s="404"/>
      <c r="AG317" s="404"/>
      <c r="AH317" s="404"/>
      <c r="AI317" s="404"/>
      <c r="AJ317" s="404"/>
      <c r="AK317" s="404"/>
      <c r="AL317" s="404"/>
      <c r="AM317" s="404"/>
    </row>
    <row r="318" spans="3:39" x14ac:dyDescent="0.35">
      <c r="C318" s="399">
        <v>0.68400000000000005</v>
      </c>
      <c r="D318" s="404"/>
      <c r="E318" s="404"/>
      <c r="F318" s="404"/>
      <c r="G318" s="404"/>
      <c r="H318" s="404"/>
      <c r="I318" s="404"/>
      <c r="J318" s="404"/>
      <c r="K318" s="404"/>
      <c r="Q318" s="399">
        <v>0.68400000000000005</v>
      </c>
      <c r="R318" s="404"/>
      <c r="S318" s="404"/>
      <c r="T318" s="404"/>
      <c r="U318" s="404"/>
      <c r="V318" s="404"/>
      <c r="W318" s="404"/>
      <c r="X318" s="404"/>
      <c r="Y318" s="404"/>
      <c r="AE318" s="399">
        <v>0.68400000000000005</v>
      </c>
      <c r="AF318" s="404"/>
      <c r="AG318" s="404"/>
      <c r="AH318" s="404"/>
      <c r="AI318" s="404"/>
      <c r="AJ318" s="404"/>
      <c r="AK318" s="404"/>
      <c r="AL318" s="404"/>
      <c r="AM318" s="404"/>
    </row>
    <row r="319" spans="3:39" x14ac:dyDescent="0.35">
      <c r="C319" s="399">
        <v>0.68300000000000005</v>
      </c>
      <c r="D319" s="404"/>
      <c r="E319" s="404"/>
      <c r="F319" s="404"/>
      <c r="G319" s="404"/>
      <c r="H319" s="404"/>
      <c r="I319" s="404"/>
      <c r="J319" s="404"/>
      <c r="K319" s="404"/>
      <c r="Q319" s="399">
        <v>0.68300000000000005</v>
      </c>
      <c r="R319" s="404"/>
      <c r="S319" s="404"/>
      <c r="T319" s="404"/>
      <c r="U319" s="404"/>
      <c r="V319" s="404"/>
      <c r="W319" s="404"/>
      <c r="X319" s="404"/>
      <c r="Y319" s="404"/>
      <c r="AE319" s="399">
        <v>0.68300000000000005</v>
      </c>
      <c r="AF319" s="404"/>
      <c r="AG319" s="404"/>
      <c r="AH319" s="404"/>
      <c r="AI319" s="404"/>
      <c r="AJ319" s="404"/>
      <c r="AK319" s="404"/>
      <c r="AL319" s="404"/>
      <c r="AM319" s="404"/>
    </row>
    <row r="320" spans="3:39" x14ac:dyDescent="0.35">
      <c r="C320" s="399">
        <v>0.68200000000000005</v>
      </c>
      <c r="D320" s="404"/>
      <c r="E320" s="404"/>
      <c r="F320" s="404"/>
      <c r="G320" s="404"/>
      <c r="H320" s="404"/>
      <c r="I320" s="404"/>
      <c r="J320" s="404"/>
      <c r="K320" s="404"/>
      <c r="Q320" s="399">
        <v>0.68200000000000005</v>
      </c>
      <c r="R320" s="404"/>
      <c r="S320" s="404"/>
      <c r="T320" s="404"/>
      <c r="U320" s="404"/>
      <c r="V320" s="404"/>
      <c r="W320" s="404"/>
      <c r="X320" s="404"/>
      <c r="Y320" s="404"/>
      <c r="AE320" s="399">
        <v>0.68200000000000005</v>
      </c>
      <c r="AF320" s="404"/>
      <c r="AG320" s="404"/>
      <c r="AH320" s="404"/>
      <c r="AI320" s="404"/>
      <c r="AJ320" s="404"/>
      <c r="AK320" s="404"/>
      <c r="AL320" s="404"/>
      <c r="AM320" s="404"/>
    </row>
    <row r="321" spans="3:39" x14ac:dyDescent="0.35">
      <c r="C321" s="399">
        <v>0.68100000000000005</v>
      </c>
      <c r="D321" s="404"/>
      <c r="E321" s="404"/>
      <c r="F321" s="404"/>
      <c r="G321" s="404"/>
      <c r="H321" s="404"/>
      <c r="I321" s="404"/>
      <c r="J321" s="404"/>
      <c r="K321" s="404"/>
      <c r="Q321" s="399">
        <v>0.68100000000000005</v>
      </c>
      <c r="R321" s="404"/>
      <c r="S321" s="404"/>
      <c r="T321" s="404"/>
      <c r="U321" s="404"/>
      <c r="V321" s="404"/>
      <c r="W321" s="404"/>
      <c r="X321" s="404"/>
      <c r="Y321" s="404"/>
      <c r="AE321" s="399">
        <v>0.68100000000000005</v>
      </c>
      <c r="AF321" s="404"/>
      <c r="AG321" s="404"/>
      <c r="AH321" s="404"/>
      <c r="AI321" s="404"/>
      <c r="AJ321" s="404"/>
      <c r="AK321" s="404"/>
      <c r="AL321" s="404"/>
      <c r="AM321" s="404"/>
    </row>
    <row r="322" spans="3:39" x14ac:dyDescent="0.35">
      <c r="C322" s="399">
        <v>0.68</v>
      </c>
      <c r="D322" s="404"/>
      <c r="E322" s="404"/>
      <c r="F322" s="404"/>
      <c r="G322" s="404"/>
      <c r="H322" s="404"/>
      <c r="I322" s="404"/>
      <c r="J322" s="404"/>
      <c r="K322" s="404"/>
      <c r="Q322" s="399">
        <v>0.68</v>
      </c>
      <c r="R322" s="404"/>
      <c r="S322" s="404"/>
      <c r="T322" s="404"/>
      <c r="U322" s="404"/>
      <c r="V322" s="404"/>
      <c r="W322" s="404"/>
      <c r="X322" s="404"/>
      <c r="Y322" s="404"/>
      <c r="AE322" s="399">
        <v>0.68</v>
      </c>
      <c r="AF322" s="404"/>
      <c r="AG322" s="404"/>
      <c r="AH322" s="404"/>
      <c r="AI322" s="404"/>
      <c r="AJ322" s="404"/>
      <c r="AK322" s="404"/>
      <c r="AL322" s="404"/>
      <c r="AM322" s="404"/>
    </row>
    <row r="323" spans="3:39" x14ac:dyDescent="0.35">
      <c r="C323" s="399">
        <v>0.67900000000000005</v>
      </c>
      <c r="D323" s="404"/>
      <c r="E323" s="404"/>
      <c r="F323" s="404"/>
      <c r="G323" s="404"/>
      <c r="H323" s="404"/>
      <c r="I323" s="404"/>
      <c r="J323" s="404"/>
      <c r="K323" s="404"/>
      <c r="Q323" s="399">
        <v>0.67900000000000005</v>
      </c>
      <c r="R323" s="404"/>
      <c r="S323" s="404"/>
      <c r="T323" s="404"/>
      <c r="U323" s="404"/>
      <c r="V323" s="404"/>
      <c r="W323" s="404"/>
      <c r="X323" s="404"/>
      <c r="Y323" s="404"/>
      <c r="AE323" s="399">
        <v>0.67900000000000005</v>
      </c>
      <c r="AF323" s="404"/>
      <c r="AG323" s="404"/>
      <c r="AH323" s="404"/>
      <c r="AI323" s="404"/>
      <c r="AJ323" s="404"/>
      <c r="AK323" s="404"/>
      <c r="AL323" s="404"/>
      <c r="AM323" s="404"/>
    </row>
    <row r="324" spans="3:39" x14ac:dyDescent="0.35">
      <c r="C324" s="399">
        <v>0.67800000000000005</v>
      </c>
      <c r="D324" s="404"/>
      <c r="E324" s="404"/>
      <c r="F324" s="404"/>
      <c r="G324" s="404"/>
      <c r="H324" s="404"/>
      <c r="I324" s="404"/>
      <c r="J324" s="404"/>
      <c r="K324" s="404"/>
      <c r="Q324" s="399">
        <v>0.67800000000000005</v>
      </c>
      <c r="R324" s="404"/>
      <c r="S324" s="404"/>
      <c r="T324" s="404"/>
      <c r="U324" s="404"/>
      <c r="V324" s="404"/>
      <c r="W324" s="404"/>
      <c r="X324" s="404"/>
      <c r="Y324" s="404"/>
      <c r="AE324" s="399">
        <v>0.67800000000000005</v>
      </c>
      <c r="AF324" s="404"/>
      <c r="AG324" s="404"/>
      <c r="AH324" s="404"/>
      <c r="AI324" s="404"/>
      <c r="AJ324" s="404"/>
      <c r="AK324" s="404"/>
      <c r="AL324" s="404"/>
      <c r="AM324" s="404"/>
    </row>
    <row r="325" spans="3:39" x14ac:dyDescent="0.35">
      <c r="C325" s="399">
        <v>0.67700000000000005</v>
      </c>
      <c r="D325" s="404"/>
      <c r="E325" s="404"/>
      <c r="F325" s="404"/>
      <c r="G325" s="404"/>
      <c r="H325" s="404"/>
      <c r="I325" s="404"/>
      <c r="J325" s="404"/>
      <c r="K325" s="404"/>
      <c r="Q325" s="399">
        <v>0.67700000000000005</v>
      </c>
      <c r="R325" s="404"/>
      <c r="S325" s="404"/>
      <c r="T325" s="404"/>
      <c r="U325" s="404"/>
      <c r="V325" s="404"/>
      <c r="W325" s="404"/>
      <c r="X325" s="404"/>
      <c r="Y325" s="404"/>
      <c r="AE325" s="399">
        <v>0.67700000000000005</v>
      </c>
      <c r="AF325" s="404"/>
      <c r="AG325" s="404"/>
      <c r="AH325" s="404"/>
      <c r="AI325" s="404"/>
      <c r="AJ325" s="404"/>
      <c r="AK325" s="404"/>
      <c r="AL325" s="404"/>
      <c r="AM325" s="404"/>
    </row>
    <row r="326" spans="3:39" x14ac:dyDescent="0.35">
      <c r="C326" s="399">
        <v>0.67600000000000005</v>
      </c>
      <c r="D326" s="404"/>
      <c r="E326" s="404"/>
      <c r="F326" s="404"/>
      <c r="G326" s="404"/>
      <c r="H326" s="404"/>
      <c r="I326" s="404"/>
      <c r="J326" s="404"/>
      <c r="K326" s="404"/>
      <c r="Q326" s="399">
        <v>0.67600000000000005</v>
      </c>
      <c r="R326" s="404"/>
      <c r="S326" s="404"/>
      <c r="T326" s="404"/>
      <c r="U326" s="404"/>
      <c r="V326" s="404"/>
      <c r="W326" s="404"/>
      <c r="X326" s="404"/>
      <c r="Y326" s="404"/>
      <c r="AE326" s="399">
        <v>0.67600000000000005</v>
      </c>
      <c r="AF326" s="404"/>
      <c r="AG326" s="404"/>
      <c r="AH326" s="404"/>
      <c r="AI326" s="404"/>
      <c r="AJ326" s="404"/>
      <c r="AK326" s="404"/>
      <c r="AL326" s="404"/>
      <c r="AM326" s="404"/>
    </row>
    <row r="327" spans="3:39" x14ac:dyDescent="0.35">
      <c r="C327" s="399">
        <v>0.67500000000000004</v>
      </c>
      <c r="D327" s="404"/>
      <c r="E327" s="404"/>
      <c r="F327" s="404"/>
      <c r="G327" s="404"/>
      <c r="H327" s="404"/>
      <c r="I327" s="404"/>
      <c r="J327" s="404"/>
      <c r="K327" s="404"/>
      <c r="Q327" s="399">
        <v>0.67500000000000004</v>
      </c>
      <c r="R327" s="404"/>
      <c r="S327" s="404"/>
      <c r="T327" s="404"/>
      <c r="U327" s="404"/>
      <c r="V327" s="404"/>
      <c r="W327" s="404"/>
      <c r="X327" s="404"/>
      <c r="Y327" s="404"/>
      <c r="AE327" s="399">
        <v>0.67500000000000004</v>
      </c>
      <c r="AF327" s="404"/>
      <c r="AG327" s="404"/>
      <c r="AH327" s="404"/>
      <c r="AI327" s="404"/>
      <c r="AJ327" s="404"/>
      <c r="AK327" s="404"/>
      <c r="AL327" s="404"/>
      <c r="AM327" s="404"/>
    </row>
    <row r="328" spans="3:39" x14ac:dyDescent="0.35">
      <c r="C328" s="399">
        <v>0.67400000000000004</v>
      </c>
      <c r="D328" s="404"/>
      <c r="E328" s="404"/>
      <c r="F328" s="404"/>
      <c r="G328" s="404"/>
      <c r="H328" s="404"/>
      <c r="I328" s="404"/>
      <c r="J328" s="404"/>
      <c r="K328" s="404"/>
      <c r="Q328" s="399">
        <v>0.67400000000000004</v>
      </c>
      <c r="R328" s="404"/>
      <c r="S328" s="404"/>
      <c r="T328" s="404"/>
      <c r="U328" s="404"/>
      <c r="V328" s="404"/>
      <c r="W328" s="404"/>
      <c r="X328" s="404"/>
      <c r="Y328" s="404"/>
      <c r="AE328" s="399">
        <v>0.67400000000000004</v>
      </c>
      <c r="AF328" s="404"/>
      <c r="AG328" s="404"/>
      <c r="AH328" s="404"/>
      <c r="AI328" s="404"/>
      <c r="AJ328" s="404"/>
      <c r="AK328" s="404"/>
      <c r="AL328" s="404"/>
      <c r="AM328" s="404"/>
    </row>
    <row r="329" spans="3:39" x14ac:dyDescent="0.35">
      <c r="C329" s="399">
        <v>0.67300000000000004</v>
      </c>
      <c r="D329" s="404"/>
      <c r="E329" s="404"/>
      <c r="F329" s="404"/>
      <c r="G329" s="404"/>
      <c r="H329" s="404"/>
      <c r="I329" s="404"/>
      <c r="J329" s="404"/>
      <c r="K329" s="404"/>
      <c r="Q329" s="399">
        <v>0.67300000000000004</v>
      </c>
      <c r="R329" s="404"/>
      <c r="S329" s="404"/>
      <c r="T329" s="404"/>
      <c r="U329" s="404"/>
      <c r="V329" s="404"/>
      <c r="W329" s="404"/>
      <c r="X329" s="404"/>
      <c r="Y329" s="404"/>
      <c r="AE329" s="399">
        <v>0.67300000000000004</v>
      </c>
      <c r="AF329" s="404"/>
      <c r="AG329" s="404"/>
      <c r="AH329" s="404"/>
      <c r="AI329" s="404"/>
      <c r="AJ329" s="404"/>
      <c r="AK329" s="404"/>
      <c r="AL329" s="404"/>
      <c r="AM329" s="404"/>
    </row>
    <row r="330" spans="3:39" x14ac:dyDescent="0.35">
      <c r="C330" s="399">
        <v>0.67200000000000004</v>
      </c>
      <c r="D330" s="404"/>
      <c r="E330" s="404"/>
      <c r="F330" s="404"/>
      <c r="G330" s="404"/>
      <c r="H330" s="404"/>
      <c r="I330" s="404"/>
      <c r="J330" s="404"/>
      <c r="K330" s="404"/>
      <c r="Q330" s="399">
        <v>0.67200000000000004</v>
      </c>
      <c r="R330" s="404"/>
      <c r="S330" s="404"/>
      <c r="T330" s="404"/>
      <c r="U330" s="404"/>
      <c r="V330" s="404"/>
      <c r="W330" s="404"/>
      <c r="X330" s="404"/>
      <c r="Y330" s="404"/>
      <c r="AE330" s="399">
        <v>0.67200000000000004</v>
      </c>
      <c r="AF330" s="404"/>
      <c r="AG330" s="404"/>
      <c r="AH330" s="404"/>
      <c r="AI330" s="404"/>
      <c r="AJ330" s="404"/>
      <c r="AK330" s="404"/>
      <c r="AL330" s="404"/>
      <c r="AM330" s="404"/>
    </row>
    <row r="331" spans="3:39" x14ac:dyDescent="0.35">
      <c r="C331" s="399">
        <v>0.67100000000000004</v>
      </c>
      <c r="D331" s="404"/>
      <c r="E331" s="404"/>
      <c r="F331" s="404"/>
      <c r="G331" s="404"/>
      <c r="H331" s="404"/>
      <c r="I331" s="404"/>
      <c r="J331" s="404"/>
      <c r="K331" s="404"/>
      <c r="Q331" s="399">
        <v>0.67100000000000004</v>
      </c>
      <c r="R331" s="404"/>
      <c r="S331" s="404"/>
      <c r="T331" s="404"/>
      <c r="U331" s="404"/>
      <c r="V331" s="404"/>
      <c r="W331" s="404"/>
      <c r="X331" s="404"/>
      <c r="Y331" s="404"/>
      <c r="AE331" s="399">
        <v>0.67100000000000004</v>
      </c>
      <c r="AF331" s="404"/>
      <c r="AG331" s="404"/>
      <c r="AH331" s="404"/>
      <c r="AI331" s="404"/>
      <c r="AJ331" s="404"/>
      <c r="AK331" s="404"/>
      <c r="AL331" s="404"/>
      <c r="AM331" s="404"/>
    </row>
    <row r="332" spans="3:39" x14ac:dyDescent="0.35">
      <c r="C332" s="399">
        <v>0.67</v>
      </c>
      <c r="D332" s="404"/>
      <c r="E332" s="404"/>
      <c r="F332" s="404"/>
      <c r="G332" s="404"/>
      <c r="H332" s="404"/>
      <c r="I332" s="404"/>
      <c r="J332" s="404"/>
      <c r="K332" s="404"/>
      <c r="Q332" s="399">
        <v>0.67</v>
      </c>
      <c r="R332" s="404"/>
      <c r="S332" s="404"/>
      <c r="T332" s="404"/>
      <c r="U332" s="404"/>
      <c r="V332" s="404"/>
      <c r="W332" s="404"/>
      <c r="X332" s="404"/>
      <c r="Y332" s="404"/>
      <c r="AE332" s="399">
        <v>0.67</v>
      </c>
      <c r="AF332" s="404"/>
      <c r="AG332" s="404"/>
      <c r="AH332" s="404"/>
      <c r="AI332" s="404"/>
      <c r="AJ332" s="404"/>
      <c r="AK332" s="404"/>
      <c r="AL332" s="404"/>
      <c r="AM332" s="404"/>
    </row>
    <row r="333" spans="3:39" x14ac:dyDescent="0.35">
      <c r="C333" s="399">
        <v>0.66900000000000004</v>
      </c>
      <c r="D333" s="404"/>
      <c r="E333" s="404"/>
      <c r="F333" s="404"/>
      <c r="G333" s="404"/>
      <c r="H333" s="404"/>
      <c r="I333" s="404"/>
      <c r="J333" s="404"/>
      <c r="K333" s="404"/>
      <c r="Q333" s="399">
        <v>0.66900000000000004</v>
      </c>
      <c r="R333" s="404"/>
      <c r="S333" s="404"/>
      <c r="T333" s="404"/>
      <c r="U333" s="404"/>
      <c r="V333" s="404"/>
      <c r="W333" s="404"/>
      <c r="X333" s="404"/>
      <c r="Y333" s="404"/>
      <c r="AE333" s="399">
        <v>0.66900000000000004</v>
      </c>
      <c r="AF333" s="404"/>
      <c r="AG333" s="404"/>
      <c r="AH333" s="404"/>
      <c r="AI333" s="404"/>
      <c r="AJ333" s="404"/>
      <c r="AK333" s="404"/>
      <c r="AL333" s="404"/>
      <c r="AM333" s="404"/>
    </row>
    <row r="334" spans="3:39" x14ac:dyDescent="0.35">
      <c r="C334" s="399">
        <v>0.66800000000000004</v>
      </c>
      <c r="D334" s="404"/>
      <c r="E334" s="404"/>
      <c r="F334" s="404"/>
      <c r="G334" s="404"/>
      <c r="H334" s="404"/>
      <c r="I334" s="404"/>
      <c r="J334" s="404"/>
      <c r="K334" s="404"/>
      <c r="Q334" s="399">
        <v>0.66800000000000004</v>
      </c>
      <c r="R334" s="404"/>
      <c r="S334" s="404"/>
      <c r="T334" s="404"/>
      <c r="U334" s="404"/>
      <c r="V334" s="404"/>
      <c r="W334" s="404"/>
      <c r="X334" s="404"/>
      <c r="Y334" s="404"/>
      <c r="AE334" s="399">
        <v>0.66800000000000004</v>
      </c>
      <c r="AF334" s="404"/>
      <c r="AG334" s="404"/>
      <c r="AH334" s="404"/>
      <c r="AI334" s="404"/>
      <c r="AJ334" s="404"/>
      <c r="AK334" s="404"/>
      <c r="AL334" s="404"/>
      <c r="AM334" s="404"/>
    </row>
    <row r="335" spans="3:39" x14ac:dyDescent="0.35">
      <c r="C335" s="399">
        <v>0.66700000000000004</v>
      </c>
      <c r="D335" s="404"/>
      <c r="E335" s="404"/>
      <c r="F335" s="404"/>
      <c r="G335" s="404"/>
      <c r="H335" s="404"/>
      <c r="I335" s="404"/>
      <c r="J335" s="404"/>
      <c r="K335" s="404"/>
      <c r="Q335" s="399">
        <v>0.66700000000000004</v>
      </c>
      <c r="R335" s="404"/>
      <c r="S335" s="404"/>
      <c r="T335" s="404"/>
      <c r="U335" s="404"/>
      <c r="V335" s="404"/>
      <c r="W335" s="404"/>
      <c r="X335" s="404"/>
      <c r="Y335" s="404"/>
      <c r="AE335" s="399">
        <v>0.66700000000000004</v>
      </c>
      <c r="AF335" s="404"/>
      <c r="AG335" s="404"/>
      <c r="AH335" s="404"/>
      <c r="AI335" s="404"/>
      <c r="AJ335" s="404"/>
      <c r="AK335" s="404"/>
      <c r="AL335" s="404"/>
      <c r="AM335" s="404"/>
    </row>
    <row r="336" spans="3:39" x14ac:dyDescent="0.35">
      <c r="C336" s="399">
        <v>0.66600000000000004</v>
      </c>
      <c r="D336" s="404"/>
      <c r="E336" s="404"/>
      <c r="F336" s="404"/>
      <c r="G336" s="404"/>
      <c r="H336" s="404"/>
      <c r="I336" s="404"/>
      <c r="J336" s="404"/>
      <c r="K336" s="404"/>
      <c r="Q336" s="399">
        <v>0.66600000000000004</v>
      </c>
      <c r="R336" s="404"/>
      <c r="S336" s="404"/>
      <c r="T336" s="404"/>
      <c r="U336" s="404"/>
      <c r="V336" s="404"/>
      <c r="W336" s="404"/>
      <c r="X336" s="404"/>
      <c r="Y336" s="404"/>
      <c r="AE336" s="399">
        <v>0.66600000000000004</v>
      </c>
      <c r="AF336" s="404"/>
      <c r="AG336" s="404"/>
      <c r="AH336" s="404"/>
      <c r="AI336" s="404"/>
      <c r="AJ336" s="404"/>
      <c r="AK336" s="404"/>
      <c r="AL336" s="404"/>
      <c r="AM336" s="404"/>
    </row>
    <row r="337" spans="3:39" x14ac:dyDescent="0.35">
      <c r="C337" s="399">
        <v>0.66500000000000004</v>
      </c>
      <c r="D337" s="404"/>
      <c r="E337" s="404"/>
      <c r="F337" s="404"/>
      <c r="G337" s="404"/>
      <c r="H337" s="404"/>
      <c r="I337" s="404"/>
      <c r="J337" s="404"/>
      <c r="K337" s="404"/>
      <c r="Q337" s="399">
        <v>0.66500000000000004</v>
      </c>
      <c r="R337" s="404"/>
      <c r="S337" s="404"/>
      <c r="T337" s="404"/>
      <c r="U337" s="404"/>
      <c r="V337" s="404"/>
      <c r="W337" s="404"/>
      <c r="X337" s="404"/>
      <c r="Y337" s="404"/>
      <c r="AE337" s="399">
        <v>0.66500000000000004</v>
      </c>
      <c r="AF337" s="404"/>
      <c r="AG337" s="404"/>
      <c r="AH337" s="404"/>
      <c r="AI337" s="404"/>
      <c r="AJ337" s="404"/>
      <c r="AK337" s="404"/>
      <c r="AL337" s="404"/>
      <c r="AM337" s="404"/>
    </row>
    <row r="338" spans="3:39" x14ac:dyDescent="0.35">
      <c r="C338" s="399">
        <v>0.66400000000000003</v>
      </c>
      <c r="D338" s="404"/>
      <c r="E338" s="404"/>
      <c r="F338" s="404"/>
      <c r="G338" s="404"/>
      <c r="H338" s="404"/>
      <c r="I338" s="404"/>
      <c r="J338" s="404"/>
      <c r="K338" s="404"/>
      <c r="Q338" s="399">
        <v>0.66400000000000003</v>
      </c>
      <c r="R338" s="404"/>
      <c r="S338" s="404"/>
      <c r="T338" s="404"/>
      <c r="U338" s="404"/>
      <c r="V338" s="404"/>
      <c r="W338" s="404"/>
      <c r="X338" s="404"/>
      <c r="Y338" s="404"/>
      <c r="AE338" s="399">
        <v>0.66400000000000003</v>
      </c>
      <c r="AF338" s="404"/>
      <c r="AG338" s="404"/>
      <c r="AH338" s="404"/>
      <c r="AI338" s="404"/>
      <c r="AJ338" s="404"/>
      <c r="AK338" s="404"/>
      <c r="AL338" s="404"/>
      <c r="AM338" s="404"/>
    </row>
    <row r="339" spans="3:39" x14ac:dyDescent="0.35">
      <c r="C339" s="399">
        <v>0.66300000000000003</v>
      </c>
      <c r="D339" s="404"/>
      <c r="E339" s="404"/>
      <c r="F339" s="404"/>
      <c r="G339" s="404"/>
      <c r="H339" s="404"/>
      <c r="I339" s="404"/>
      <c r="J339" s="404"/>
      <c r="K339" s="404"/>
      <c r="Q339" s="399">
        <v>0.66300000000000003</v>
      </c>
      <c r="R339" s="404"/>
      <c r="S339" s="404"/>
      <c r="T339" s="404"/>
      <c r="U339" s="404"/>
      <c r="V339" s="404"/>
      <c r="W339" s="404"/>
      <c r="X339" s="404"/>
      <c r="Y339" s="404"/>
      <c r="AE339" s="399">
        <v>0.66300000000000003</v>
      </c>
      <c r="AF339" s="404"/>
      <c r="AG339" s="404"/>
      <c r="AH339" s="404"/>
      <c r="AI339" s="404"/>
      <c r="AJ339" s="404"/>
      <c r="AK339" s="404"/>
      <c r="AL339" s="404"/>
      <c r="AM339" s="404"/>
    </row>
    <row r="340" spans="3:39" x14ac:dyDescent="0.35">
      <c r="C340" s="399">
        <v>0.66200000000000003</v>
      </c>
      <c r="D340" s="404"/>
      <c r="E340" s="404"/>
      <c r="F340" s="404"/>
      <c r="G340" s="404"/>
      <c r="H340" s="404"/>
      <c r="I340" s="404"/>
      <c r="J340" s="404"/>
      <c r="K340" s="404"/>
      <c r="Q340" s="399">
        <v>0.66200000000000003</v>
      </c>
      <c r="R340" s="404"/>
      <c r="S340" s="404"/>
      <c r="T340" s="404"/>
      <c r="U340" s="404"/>
      <c r="V340" s="404"/>
      <c r="W340" s="404"/>
      <c r="X340" s="404"/>
      <c r="Y340" s="404"/>
      <c r="AE340" s="399">
        <v>0.66200000000000003</v>
      </c>
      <c r="AF340" s="404"/>
      <c r="AG340" s="404"/>
      <c r="AH340" s="404"/>
      <c r="AI340" s="404"/>
      <c r="AJ340" s="404"/>
      <c r="AK340" s="404"/>
      <c r="AL340" s="404"/>
      <c r="AM340" s="404"/>
    </row>
    <row r="341" spans="3:39" x14ac:dyDescent="0.35">
      <c r="C341" s="399">
        <v>0.66100000000000003</v>
      </c>
      <c r="D341" s="404"/>
      <c r="E341" s="404"/>
      <c r="F341" s="404"/>
      <c r="G341" s="404"/>
      <c r="H341" s="404"/>
      <c r="I341" s="404"/>
      <c r="J341" s="404"/>
      <c r="K341" s="404"/>
      <c r="Q341" s="399">
        <v>0.66100000000000003</v>
      </c>
      <c r="R341" s="404"/>
      <c r="S341" s="404"/>
      <c r="T341" s="404"/>
      <c r="U341" s="404"/>
      <c r="V341" s="404"/>
      <c r="W341" s="404"/>
      <c r="X341" s="404"/>
      <c r="Y341" s="404"/>
      <c r="AE341" s="399">
        <v>0.66100000000000003</v>
      </c>
      <c r="AF341" s="404"/>
      <c r="AG341" s="404"/>
      <c r="AH341" s="404"/>
      <c r="AI341" s="404"/>
      <c r="AJ341" s="404"/>
      <c r="AK341" s="404"/>
      <c r="AL341" s="404"/>
      <c r="AM341" s="404"/>
    </row>
    <row r="342" spans="3:39" x14ac:dyDescent="0.35">
      <c r="C342" s="399">
        <v>0.66</v>
      </c>
      <c r="D342" s="404"/>
      <c r="E342" s="404"/>
      <c r="F342" s="404"/>
      <c r="G342" s="404"/>
      <c r="H342" s="404"/>
      <c r="I342" s="404"/>
      <c r="J342" s="404"/>
      <c r="K342" s="404"/>
      <c r="Q342" s="399">
        <v>0.66</v>
      </c>
      <c r="R342" s="404"/>
      <c r="S342" s="404"/>
      <c r="T342" s="404"/>
      <c r="U342" s="404"/>
      <c r="V342" s="404"/>
      <c r="W342" s="404"/>
      <c r="X342" s="404"/>
      <c r="Y342" s="404"/>
      <c r="AE342" s="399">
        <v>0.66</v>
      </c>
      <c r="AF342" s="404"/>
      <c r="AG342" s="404"/>
      <c r="AH342" s="404"/>
      <c r="AI342" s="404"/>
      <c r="AJ342" s="404"/>
      <c r="AK342" s="404"/>
      <c r="AL342" s="404"/>
      <c r="AM342" s="404"/>
    </row>
    <row r="343" spans="3:39" x14ac:dyDescent="0.35">
      <c r="C343" s="399">
        <v>0.65900000000000003</v>
      </c>
      <c r="D343" s="404"/>
      <c r="E343" s="404"/>
      <c r="F343" s="404"/>
      <c r="G343" s="404"/>
      <c r="H343" s="404"/>
      <c r="I343" s="404"/>
      <c r="J343" s="404"/>
      <c r="K343" s="404"/>
      <c r="Q343" s="399">
        <v>0.65900000000000003</v>
      </c>
      <c r="R343" s="404"/>
      <c r="S343" s="404"/>
      <c r="T343" s="404"/>
      <c r="U343" s="404"/>
      <c r="V343" s="404"/>
      <c r="W343" s="404"/>
      <c r="X343" s="404"/>
      <c r="Y343" s="404"/>
      <c r="AE343" s="399">
        <v>0.65900000000000003</v>
      </c>
      <c r="AF343" s="404"/>
      <c r="AG343" s="404"/>
      <c r="AH343" s="404"/>
      <c r="AI343" s="404"/>
      <c r="AJ343" s="404"/>
      <c r="AK343" s="404"/>
      <c r="AL343" s="404"/>
      <c r="AM343" s="404"/>
    </row>
    <row r="344" spans="3:39" x14ac:dyDescent="0.35">
      <c r="C344" s="399">
        <v>0.65800000000000003</v>
      </c>
      <c r="D344" s="404"/>
      <c r="E344" s="404"/>
      <c r="F344" s="404"/>
      <c r="G344" s="404"/>
      <c r="H344" s="404"/>
      <c r="I344" s="404"/>
      <c r="J344" s="404"/>
      <c r="K344" s="404"/>
      <c r="Q344" s="399">
        <v>0.65800000000000003</v>
      </c>
      <c r="R344" s="404"/>
      <c r="S344" s="404"/>
      <c r="T344" s="404"/>
      <c r="U344" s="404"/>
      <c r="V344" s="404"/>
      <c r="W344" s="404"/>
      <c r="X344" s="404"/>
      <c r="Y344" s="404"/>
      <c r="AE344" s="399">
        <v>0.65800000000000003</v>
      </c>
      <c r="AF344" s="404"/>
      <c r="AG344" s="404"/>
      <c r="AH344" s="404"/>
      <c r="AI344" s="404"/>
      <c r="AJ344" s="404"/>
      <c r="AK344" s="404"/>
      <c r="AL344" s="404"/>
      <c r="AM344" s="404"/>
    </row>
    <row r="345" spans="3:39" x14ac:dyDescent="0.35">
      <c r="C345" s="399">
        <v>0.65700000000000003</v>
      </c>
      <c r="D345" s="404"/>
      <c r="E345" s="404"/>
      <c r="F345" s="404"/>
      <c r="G345" s="404"/>
      <c r="H345" s="404"/>
      <c r="I345" s="404"/>
      <c r="J345" s="404"/>
      <c r="K345" s="404"/>
      <c r="Q345" s="399">
        <v>0.65700000000000003</v>
      </c>
      <c r="R345" s="404"/>
      <c r="S345" s="404"/>
      <c r="T345" s="404"/>
      <c r="U345" s="404"/>
      <c r="V345" s="404"/>
      <c r="W345" s="404"/>
      <c r="X345" s="404"/>
      <c r="Y345" s="404"/>
      <c r="AE345" s="399">
        <v>0.65700000000000003</v>
      </c>
      <c r="AF345" s="404"/>
      <c r="AG345" s="404"/>
      <c r="AH345" s="404"/>
      <c r="AI345" s="404"/>
      <c r="AJ345" s="404"/>
      <c r="AK345" s="404"/>
      <c r="AL345" s="404"/>
      <c r="AM345" s="404"/>
    </row>
    <row r="346" spans="3:39" x14ac:dyDescent="0.35">
      <c r="C346" s="399">
        <v>0.65600000000000003</v>
      </c>
      <c r="D346" s="404"/>
      <c r="E346" s="404"/>
      <c r="F346" s="404"/>
      <c r="G346" s="404"/>
      <c r="H346" s="404"/>
      <c r="I346" s="404"/>
      <c r="J346" s="404"/>
      <c r="K346" s="404"/>
      <c r="Q346" s="399">
        <v>0.65600000000000003</v>
      </c>
      <c r="R346" s="404"/>
      <c r="S346" s="404"/>
      <c r="T346" s="404"/>
      <c r="U346" s="404"/>
      <c r="V346" s="404"/>
      <c r="W346" s="404"/>
      <c r="X346" s="404"/>
      <c r="Y346" s="404"/>
      <c r="AE346" s="399">
        <v>0.65600000000000003</v>
      </c>
      <c r="AF346" s="404"/>
      <c r="AG346" s="404"/>
      <c r="AH346" s="404"/>
      <c r="AI346" s="404"/>
      <c r="AJ346" s="404"/>
      <c r="AK346" s="404"/>
      <c r="AL346" s="404"/>
      <c r="AM346" s="404"/>
    </row>
    <row r="347" spans="3:39" x14ac:dyDescent="0.35">
      <c r="C347" s="399">
        <v>0.65500000000000003</v>
      </c>
      <c r="D347" s="404"/>
      <c r="E347" s="404"/>
      <c r="F347" s="404"/>
      <c r="G347" s="404"/>
      <c r="H347" s="404"/>
      <c r="I347" s="404"/>
      <c r="J347" s="404"/>
      <c r="K347" s="404"/>
      <c r="Q347" s="399">
        <v>0.65500000000000003</v>
      </c>
      <c r="R347" s="404"/>
      <c r="S347" s="404"/>
      <c r="T347" s="404"/>
      <c r="U347" s="404"/>
      <c r="V347" s="404"/>
      <c r="W347" s="404"/>
      <c r="X347" s="404"/>
      <c r="Y347" s="404"/>
      <c r="AE347" s="399">
        <v>0.65500000000000003</v>
      </c>
      <c r="AF347" s="404"/>
      <c r="AG347" s="404"/>
      <c r="AH347" s="404"/>
      <c r="AI347" s="404"/>
      <c r="AJ347" s="404"/>
      <c r="AK347" s="404"/>
      <c r="AL347" s="404"/>
      <c r="AM347" s="404"/>
    </row>
    <row r="348" spans="3:39" x14ac:dyDescent="0.35">
      <c r="C348" s="399">
        <v>0.65400000000000003</v>
      </c>
      <c r="D348" s="404"/>
      <c r="E348" s="404"/>
      <c r="F348" s="404"/>
      <c r="G348" s="404"/>
      <c r="H348" s="404"/>
      <c r="I348" s="404"/>
      <c r="J348" s="404"/>
      <c r="K348" s="404"/>
      <c r="Q348" s="399">
        <v>0.65400000000000003</v>
      </c>
      <c r="R348" s="404"/>
      <c r="S348" s="404"/>
      <c r="T348" s="404"/>
      <c r="U348" s="404"/>
      <c r="V348" s="404"/>
      <c r="W348" s="404"/>
      <c r="X348" s="404"/>
      <c r="Y348" s="404"/>
      <c r="AE348" s="399">
        <v>0.65400000000000003</v>
      </c>
      <c r="AF348" s="404"/>
      <c r="AG348" s="404"/>
      <c r="AH348" s="404"/>
      <c r="AI348" s="404"/>
      <c r="AJ348" s="404"/>
      <c r="AK348" s="404"/>
      <c r="AL348" s="404"/>
      <c r="AM348" s="404"/>
    </row>
    <row r="349" spans="3:39" x14ac:dyDescent="0.35">
      <c r="C349" s="399">
        <v>0.65300000000000002</v>
      </c>
      <c r="D349" s="404"/>
      <c r="E349" s="404"/>
      <c r="F349" s="404"/>
      <c r="G349" s="404"/>
      <c r="H349" s="404"/>
      <c r="I349" s="404"/>
      <c r="J349" s="404"/>
      <c r="K349" s="404"/>
      <c r="Q349" s="399">
        <v>0.65300000000000002</v>
      </c>
      <c r="R349" s="404"/>
      <c r="S349" s="404"/>
      <c r="T349" s="404"/>
      <c r="U349" s="404"/>
      <c r="V349" s="404"/>
      <c r="W349" s="404"/>
      <c r="X349" s="404"/>
      <c r="Y349" s="404"/>
      <c r="AE349" s="399">
        <v>0.65300000000000002</v>
      </c>
      <c r="AF349" s="404"/>
      <c r="AG349" s="404"/>
      <c r="AH349" s="404"/>
      <c r="AI349" s="404"/>
      <c r="AJ349" s="404"/>
      <c r="AK349" s="404"/>
      <c r="AL349" s="404"/>
      <c r="AM349" s="404"/>
    </row>
    <row r="350" spans="3:39" x14ac:dyDescent="0.35">
      <c r="C350" s="399">
        <v>0.65200000000000002</v>
      </c>
      <c r="D350" s="404"/>
      <c r="E350" s="404"/>
      <c r="F350" s="404"/>
      <c r="G350" s="404"/>
      <c r="H350" s="404"/>
      <c r="I350" s="404"/>
      <c r="J350" s="404"/>
      <c r="K350" s="404"/>
      <c r="Q350" s="399">
        <v>0.65200000000000002</v>
      </c>
      <c r="R350" s="404"/>
      <c r="S350" s="404"/>
      <c r="T350" s="404"/>
      <c r="U350" s="404"/>
      <c r="V350" s="404"/>
      <c r="W350" s="404"/>
      <c r="X350" s="404"/>
      <c r="Y350" s="404"/>
      <c r="AE350" s="399">
        <v>0.65200000000000002</v>
      </c>
      <c r="AF350" s="404"/>
      <c r="AG350" s="404"/>
      <c r="AH350" s="404"/>
      <c r="AI350" s="404"/>
      <c r="AJ350" s="404"/>
      <c r="AK350" s="404"/>
      <c r="AL350" s="404"/>
      <c r="AM350" s="404"/>
    </row>
    <row r="351" spans="3:39" x14ac:dyDescent="0.35">
      <c r="C351" s="399">
        <v>0.65100000000000002</v>
      </c>
      <c r="D351" s="404"/>
      <c r="E351" s="404"/>
      <c r="F351" s="404"/>
      <c r="G351" s="404"/>
      <c r="H351" s="404"/>
      <c r="I351" s="404"/>
      <c r="J351" s="404"/>
      <c r="K351" s="404"/>
      <c r="Q351" s="399">
        <v>0.65100000000000002</v>
      </c>
      <c r="R351" s="404"/>
      <c r="S351" s="404"/>
      <c r="T351" s="404"/>
      <c r="U351" s="404"/>
      <c r="V351" s="404"/>
      <c r="W351" s="404"/>
      <c r="X351" s="404"/>
      <c r="Y351" s="404"/>
      <c r="AE351" s="399">
        <v>0.65100000000000002</v>
      </c>
      <c r="AF351" s="404"/>
      <c r="AG351" s="404"/>
      <c r="AH351" s="404"/>
      <c r="AI351" s="404"/>
      <c r="AJ351" s="404"/>
      <c r="AK351" s="404"/>
      <c r="AL351" s="404"/>
      <c r="AM351" s="404"/>
    </row>
    <row r="352" spans="3:39" x14ac:dyDescent="0.35">
      <c r="C352" s="399">
        <v>0.65</v>
      </c>
      <c r="D352" s="404"/>
      <c r="E352" s="404"/>
      <c r="F352" s="404"/>
      <c r="G352" s="404"/>
      <c r="H352" s="404"/>
      <c r="I352" s="404"/>
      <c r="J352" s="404"/>
      <c r="K352" s="404"/>
      <c r="Q352" s="399">
        <v>0.65</v>
      </c>
      <c r="R352" s="404"/>
      <c r="S352" s="404"/>
      <c r="T352" s="404"/>
      <c r="U352" s="404"/>
      <c r="V352" s="404"/>
      <c r="W352" s="404"/>
      <c r="X352" s="404"/>
      <c r="Y352" s="404"/>
      <c r="AE352" s="399">
        <v>0.65</v>
      </c>
      <c r="AF352" s="404"/>
      <c r="AG352" s="404"/>
      <c r="AH352" s="404"/>
      <c r="AI352" s="404"/>
      <c r="AJ352" s="404"/>
      <c r="AK352" s="404"/>
      <c r="AL352" s="404"/>
      <c r="AM352" s="404"/>
    </row>
    <row r="353" spans="3:39" x14ac:dyDescent="0.35">
      <c r="C353" s="399">
        <v>0.64900000000000002</v>
      </c>
      <c r="D353" s="404"/>
      <c r="E353" s="404"/>
      <c r="F353" s="404"/>
      <c r="G353" s="404"/>
      <c r="H353" s="404"/>
      <c r="I353" s="404"/>
      <c r="J353" s="404"/>
      <c r="K353" s="404"/>
      <c r="Q353" s="399">
        <v>0.64900000000000002</v>
      </c>
      <c r="R353" s="404"/>
      <c r="S353" s="404"/>
      <c r="T353" s="404"/>
      <c r="U353" s="404"/>
      <c r="V353" s="404"/>
      <c r="W353" s="404"/>
      <c r="X353" s="404"/>
      <c r="Y353" s="404"/>
      <c r="AE353" s="399">
        <v>0.64900000000000002</v>
      </c>
      <c r="AF353" s="404"/>
      <c r="AG353" s="404"/>
      <c r="AH353" s="404"/>
      <c r="AI353" s="404"/>
      <c r="AJ353" s="404"/>
      <c r="AK353" s="404"/>
      <c r="AL353" s="404"/>
      <c r="AM353" s="404"/>
    </row>
    <row r="354" spans="3:39" x14ac:dyDescent="0.35">
      <c r="C354" s="399">
        <v>0.64800000000000002</v>
      </c>
      <c r="D354" s="404"/>
      <c r="E354" s="404"/>
      <c r="F354" s="404"/>
      <c r="G354" s="404"/>
      <c r="H354" s="404"/>
      <c r="I354" s="404"/>
      <c r="J354" s="404"/>
      <c r="K354" s="404"/>
      <c r="Q354" s="399">
        <v>0.64800000000000002</v>
      </c>
      <c r="R354" s="404"/>
      <c r="S354" s="404"/>
      <c r="T354" s="404"/>
      <c r="U354" s="404"/>
      <c r="V354" s="404"/>
      <c r="W354" s="404"/>
      <c r="X354" s="404"/>
      <c r="Y354" s="404"/>
      <c r="AE354" s="399">
        <v>0.64800000000000002</v>
      </c>
      <c r="AF354" s="404"/>
      <c r="AG354" s="404"/>
      <c r="AH354" s="404"/>
      <c r="AI354" s="404"/>
      <c r="AJ354" s="404"/>
      <c r="AK354" s="404"/>
      <c r="AL354" s="404"/>
      <c r="AM354" s="404"/>
    </row>
    <row r="355" spans="3:39" x14ac:dyDescent="0.35">
      <c r="C355" s="399">
        <v>0.64700000000000002</v>
      </c>
      <c r="D355" s="404"/>
      <c r="E355" s="404"/>
      <c r="F355" s="404"/>
      <c r="G355" s="404"/>
      <c r="H355" s="404"/>
      <c r="I355" s="404"/>
      <c r="J355" s="404"/>
      <c r="K355" s="404"/>
      <c r="Q355" s="399">
        <v>0.64700000000000002</v>
      </c>
      <c r="R355" s="404"/>
      <c r="S355" s="404"/>
      <c r="T355" s="404"/>
      <c r="U355" s="404"/>
      <c r="V355" s="404"/>
      <c r="W355" s="404"/>
      <c r="X355" s="404"/>
      <c r="Y355" s="404"/>
      <c r="AE355" s="399">
        <v>0.64700000000000002</v>
      </c>
      <c r="AF355" s="404"/>
      <c r="AG355" s="404"/>
      <c r="AH355" s="404"/>
      <c r="AI355" s="404"/>
      <c r="AJ355" s="404"/>
      <c r="AK355" s="404"/>
      <c r="AL355" s="404"/>
      <c r="AM355" s="404"/>
    </row>
    <row r="356" spans="3:39" x14ac:dyDescent="0.35">
      <c r="C356" s="399">
        <v>0.64600000000000002</v>
      </c>
      <c r="D356" s="404"/>
      <c r="E356" s="404"/>
      <c r="F356" s="404"/>
      <c r="G356" s="404"/>
      <c r="H356" s="404"/>
      <c r="I356" s="404"/>
      <c r="J356" s="404"/>
      <c r="K356" s="404"/>
      <c r="Q356" s="399">
        <v>0.64600000000000002</v>
      </c>
      <c r="R356" s="404"/>
      <c r="S356" s="404"/>
      <c r="T356" s="404"/>
      <c r="U356" s="404"/>
      <c r="V356" s="404"/>
      <c r="W356" s="404"/>
      <c r="X356" s="404"/>
      <c r="Y356" s="404"/>
      <c r="AE356" s="399">
        <v>0.64600000000000002</v>
      </c>
      <c r="AF356" s="404"/>
      <c r="AG356" s="404"/>
      <c r="AH356" s="404"/>
      <c r="AI356" s="404"/>
      <c r="AJ356" s="404"/>
      <c r="AK356" s="404"/>
      <c r="AL356" s="404"/>
      <c r="AM356" s="404"/>
    </row>
    <row r="357" spans="3:39" x14ac:dyDescent="0.35">
      <c r="C357" s="399">
        <v>0.64500000000000002</v>
      </c>
      <c r="D357" s="404"/>
      <c r="E357" s="404"/>
      <c r="F357" s="404"/>
      <c r="G357" s="404"/>
      <c r="H357" s="404"/>
      <c r="I357" s="404"/>
      <c r="J357" s="404"/>
      <c r="K357" s="404"/>
      <c r="Q357" s="399">
        <v>0.64500000000000002</v>
      </c>
      <c r="R357" s="404"/>
      <c r="S357" s="404"/>
      <c r="T357" s="404"/>
      <c r="U357" s="404"/>
      <c r="V357" s="404"/>
      <c r="W357" s="404"/>
      <c r="X357" s="404"/>
      <c r="Y357" s="404"/>
      <c r="AE357" s="399">
        <v>0.64500000000000002</v>
      </c>
      <c r="AF357" s="404"/>
      <c r="AG357" s="404"/>
      <c r="AH357" s="404"/>
      <c r="AI357" s="404"/>
      <c r="AJ357" s="404"/>
      <c r="AK357" s="404"/>
      <c r="AL357" s="404"/>
      <c r="AM357" s="404"/>
    </row>
    <row r="358" spans="3:39" x14ac:dyDescent="0.35">
      <c r="C358" s="399">
        <v>0.64400000000000002</v>
      </c>
      <c r="D358" s="404"/>
      <c r="E358" s="404"/>
      <c r="F358" s="404"/>
      <c r="G358" s="404"/>
      <c r="H358" s="404"/>
      <c r="I358" s="404"/>
      <c r="J358" s="404"/>
      <c r="K358" s="404"/>
      <c r="Q358" s="399">
        <v>0.64400000000000002</v>
      </c>
      <c r="R358" s="404"/>
      <c r="S358" s="404"/>
      <c r="T358" s="404"/>
      <c r="U358" s="404"/>
      <c r="V358" s="404"/>
      <c r="W358" s="404"/>
      <c r="X358" s="404"/>
      <c r="Y358" s="404"/>
      <c r="AE358" s="399">
        <v>0.64400000000000002</v>
      </c>
      <c r="AF358" s="404"/>
      <c r="AG358" s="404"/>
      <c r="AH358" s="404"/>
      <c r="AI358" s="404"/>
      <c r="AJ358" s="404"/>
      <c r="AK358" s="404"/>
      <c r="AL358" s="404"/>
      <c r="AM358" s="404"/>
    </row>
    <row r="359" spans="3:39" x14ac:dyDescent="0.35">
      <c r="C359" s="399">
        <v>0.64300000000000002</v>
      </c>
      <c r="D359" s="404"/>
      <c r="E359" s="404"/>
      <c r="F359" s="404"/>
      <c r="G359" s="404"/>
      <c r="H359" s="404"/>
      <c r="I359" s="404"/>
      <c r="J359" s="404"/>
      <c r="K359" s="404"/>
      <c r="Q359" s="399">
        <v>0.64300000000000002</v>
      </c>
      <c r="R359" s="404"/>
      <c r="S359" s="404"/>
      <c r="T359" s="404"/>
      <c r="U359" s="404"/>
      <c r="V359" s="404"/>
      <c r="W359" s="404"/>
      <c r="X359" s="404"/>
      <c r="Y359" s="404"/>
      <c r="AE359" s="399">
        <v>0.64300000000000002</v>
      </c>
      <c r="AF359" s="404"/>
      <c r="AG359" s="404"/>
      <c r="AH359" s="404"/>
      <c r="AI359" s="404"/>
      <c r="AJ359" s="404"/>
      <c r="AK359" s="404"/>
      <c r="AL359" s="404"/>
      <c r="AM359" s="404"/>
    </row>
    <row r="360" spans="3:39" x14ac:dyDescent="0.35">
      <c r="C360" s="399">
        <v>0.64200000000000002</v>
      </c>
      <c r="D360" s="404"/>
      <c r="E360" s="404"/>
      <c r="F360" s="404"/>
      <c r="G360" s="404"/>
      <c r="H360" s="404"/>
      <c r="I360" s="404"/>
      <c r="J360" s="404"/>
      <c r="K360" s="404"/>
      <c r="Q360" s="399">
        <v>0.64200000000000002</v>
      </c>
      <c r="R360" s="404"/>
      <c r="S360" s="404"/>
      <c r="T360" s="404"/>
      <c r="U360" s="404"/>
      <c r="V360" s="404"/>
      <c r="W360" s="404"/>
      <c r="X360" s="404"/>
      <c r="Y360" s="404"/>
      <c r="AE360" s="399">
        <v>0.64200000000000002</v>
      </c>
      <c r="AF360" s="404"/>
      <c r="AG360" s="404"/>
      <c r="AH360" s="404"/>
      <c r="AI360" s="404"/>
      <c r="AJ360" s="404"/>
      <c r="AK360" s="404"/>
      <c r="AL360" s="404"/>
      <c r="AM360" s="404"/>
    </row>
    <row r="361" spans="3:39" x14ac:dyDescent="0.35">
      <c r="C361" s="399">
        <v>0.64100000000000001</v>
      </c>
      <c r="D361" s="404"/>
      <c r="E361" s="404"/>
      <c r="F361" s="404"/>
      <c r="G361" s="404"/>
      <c r="H361" s="404"/>
      <c r="I361" s="404"/>
      <c r="J361" s="404"/>
      <c r="K361" s="404"/>
      <c r="Q361" s="399">
        <v>0.64100000000000001</v>
      </c>
      <c r="R361" s="404"/>
      <c r="S361" s="404"/>
      <c r="T361" s="404"/>
      <c r="U361" s="404"/>
      <c r="V361" s="404"/>
      <c r="W361" s="404"/>
      <c r="X361" s="404"/>
      <c r="Y361" s="404"/>
      <c r="AE361" s="399">
        <v>0.64100000000000001</v>
      </c>
      <c r="AF361" s="404"/>
      <c r="AG361" s="404"/>
      <c r="AH361" s="404"/>
      <c r="AI361" s="404"/>
      <c r="AJ361" s="404"/>
      <c r="AK361" s="404"/>
      <c r="AL361" s="404"/>
      <c r="AM361" s="404"/>
    </row>
    <row r="362" spans="3:39" x14ac:dyDescent="0.35">
      <c r="C362" s="399">
        <v>0.64</v>
      </c>
      <c r="D362" s="404"/>
      <c r="E362" s="404"/>
      <c r="F362" s="404"/>
      <c r="G362" s="404"/>
      <c r="H362" s="404"/>
      <c r="I362" s="404"/>
      <c r="J362" s="404"/>
      <c r="K362" s="404"/>
      <c r="Q362" s="399">
        <v>0.64</v>
      </c>
      <c r="R362" s="404"/>
      <c r="S362" s="404"/>
      <c r="T362" s="404"/>
      <c r="U362" s="404"/>
      <c r="V362" s="404"/>
      <c r="W362" s="404"/>
      <c r="X362" s="404"/>
      <c r="Y362" s="404"/>
      <c r="AE362" s="399">
        <v>0.64</v>
      </c>
      <c r="AF362" s="404"/>
      <c r="AG362" s="404"/>
      <c r="AH362" s="404"/>
      <c r="AI362" s="404"/>
      <c r="AJ362" s="404"/>
      <c r="AK362" s="404"/>
      <c r="AL362" s="404"/>
      <c r="AM362" s="404"/>
    </row>
    <row r="363" spans="3:39" x14ac:dyDescent="0.35">
      <c r="C363" s="399">
        <v>0.63900000000000001</v>
      </c>
      <c r="D363" s="404"/>
      <c r="E363" s="404"/>
      <c r="F363" s="404"/>
      <c r="G363" s="404"/>
      <c r="H363" s="404"/>
      <c r="I363" s="404"/>
      <c r="J363" s="404"/>
      <c r="K363" s="404"/>
      <c r="Q363" s="399">
        <v>0.63900000000000001</v>
      </c>
      <c r="R363" s="404"/>
      <c r="S363" s="404"/>
      <c r="T363" s="404"/>
      <c r="U363" s="404"/>
      <c r="V363" s="404"/>
      <c r="W363" s="404"/>
      <c r="X363" s="404"/>
      <c r="Y363" s="404"/>
      <c r="AE363" s="399">
        <v>0.63900000000000001</v>
      </c>
      <c r="AF363" s="404"/>
      <c r="AG363" s="404"/>
      <c r="AH363" s="404"/>
      <c r="AI363" s="404"/>
      <c r="AJ363" s="404"/>
      <c r="AK363" s="404"/>
      <c r="AL363" s="404"/>
      <c r="AM363" s="404"/>
    </row>
    <row r="364" spans="3:39" x14ac:dyDescent="0.35">
      <c r="C364" s="399">
        <v>0.63800000000000001</v>
      </c>
      <c r="D364" s="404"/>
      <c r="E364" s="404"/>
      <c r="F364" s="404"/>
      <c r="G364" s="404"/>
      <c r="H364" s="404"/>
      <c r="I364" s="404"/>
      <c r="J364" s="404"/>
      <c r="K364" s="404"/>
      <c r="Q364" s="399">
        <v>0.63800000000000001</v>
      </c>
      <c r="R364" s="404"/>
      <c r="S364" s="404"/>
      <c r="T364" s="404"/>
      <c r="U364" s="404"/>
      <c r="V364" s="404"/>
      <c r="W364" s="404"/>
      <c r="X364" s="404"/>
      <c r="Y364" s="404"/>
      <c r="AE364" s="399">
        <v>0.63800000000000001</v>
      </c>
      <c r="AF364" s="404"/>
      <c r="AG364" s="404"/>
      <c r="AH364" s="404"/>
      <c r="AI364" s="404"/>
      <c r="AJ364" s="404"/>
      <c r="AK364" s="404"/>
      <c r="AL364" s="404"/>
      <c r="AM364" s="404"/>
    </row>
    <row r="365" spans="3:39" x14ac:dyDescent="0.35">
      <c r="C365" s="399">
        <v>0.63700000000000001</v>
      </c>
      <c r="D365" s="404"/>
      <c r="E365" s="404"/>
      <c r="F365" s="404"/>
      <c r="G365" s="404"/>
      <c r="H365" s="404"/>
      <c r="I365" s="404"/>
      <c r="J365" s="404"/>
      <c r="K365" s="404"/>
      <c r="Q365" s="399">
        <v>0.63700000000000001</v>
      </c>
      <c r="R365" s="404"/>
      <c r="S365" s="404"/>
      <c r="T365" s="404"/>
      <c r="U365" s="404"/>
      <c r="V365" s="404"/>
      <c r="W365" s="404"/>
      <c r="X365" s="404"/>
      <c r="Y365" s="404"/>
      <c r="AE365" s="399">
        <v>0.63700000000000001</v>
      </c>
      <c r="AF365" s="404"/>
      <c r="AG365" s="404"/>
      <c r="AH365" s="404"/>
      <c r="AI365" s="404"/>
      <c r="AJ365" s="404"/>
      <c r="AK365" s="404"/>
      <c r="AL365" s="404"/>
      <c r="AM365" s="404"/>
    </row>
    <row r="366" spans="3:39" x14ac:dyDescent="0.35">
      <c r="C366" s="399">
        <v>0.63600000000000001</v>
      </c>
      <c r="D366" s="404"/>
      <c r="E366" s="404"/>
      <c r="F366" s="404"/>
      <c r="G366" s="404"/>
      <c r="H366" s="404"/>
      <c r="I366" s="404"/>
      <c r="J366" s="404"/>
      <c r="K366" s="404"/>
      <c r="Q366" s="399">
        <v>0.63600000000000001</v>
      </c>
      <c r="R366" s="404"/>
      <c r="S366" s="404"/>
      <c r="T366" s="404"/>
      <c r="U366" s="404"/>
      <c r="V366" s="404"/>
      <c r="W366" s="404"/>
      <c r="X366" s="404"/>
      <c r="Y366" s="404"/>
      <c r="AE366" s="399">
        <v>0.63600000000000001</v>
      </c>
      <c r="AF366" s="404"/>
      <c r="AG366" s="404"/>
      <c r="AH366" s="404"/>
      <c r="AI366" s="404"/>
      <c r="AJ366" s="404"/>
      <c r="AK366" s="404"/>
      <c r="AL366" s="404"/>
      <c r="AM366" s="404"/>
    </row>
    <row r="367" spans="3:39" x14ac:dyDescent="0.35">
      <c r="C367" s="399">
        <v>0.63500000000000001</v>
      </c>
      <c r="D367" s="404"/>
      <c r="E367" s="404"/>
      <c r="F367" s="404"/>
      <c r="G367" s="404"/>
      <c r="H367" s="404"/>
      <c r="I367" s="404"/>
      <c r="J367" s="404"/>
      <c r="K367" s="404"/>
      <c r="Q367" s="399">
        <v>0.63500000000000001</v>
      </c>
      <c r="R367" s="404"/>
      <c r="S367" s="404"/>
      <c r="T367" s="404"/>
      <c r="U367" s="404"/>
      <c r="V367" s="404"/>
      <c r="W367" s="404"/>
      <c r="X367" s="404"/>
      <c r="Y367" s="404"/>
      <c r="AE367" s="399">
        <v>0.63500000000000001</v>
      </c>
      <c r="AF367" s="404"/>
      <c r="AG367" s="404"/>
      <c r="AH367" s="404"/>
      <c r="AI367" s="404"/>
      <c r="AJ367" s="404"/>
      <c r="AK367" s="404"/>
      <c r="AL367" s="404"/>
      <c r="AM367" s="404"/>
    </row>
    <row r="368" spans="3:39" x14ac:dyDescent="0.35">
      <c r="C368" s="399">
        <v>0.63400000000000001</v>
      </c>
      <c r="D368" s="404"/>
      <c r="E368" s="404"/>
      <c r="F368" s="404"/>
      <c r="G368" s="404"/>
      <c r="H368" s="404"/>
      <c r="I368" s="404"/>
      <c r="J368" s="404"/>
      <c r="K368" s="404"/>
      <c r="Q368" s="399">
        <v>0.63400000000000001</v>
      </c>
      <c r="R368" s="404"/>
      <c r="S368" s="404"/>
      <c r="T368" s="404"/>
      <c r="U368" s="404"/>
      <c r="V368" s="404"/>
      <c r="W368" s="404"/>
      <c r="X368" s="404"/>
      <c r="Y368" s="404"/>
      <c r="AE368" s="399">
        <v>0.63400000000000001</v>
      </c>
      <c r="AF368" s="404"/>
      <c r="AG368" s="404"/>
      <c r="AH368" s="404"/>
      <c r="AI368" s="404"/>
      <c r="AJ368" s="404"/>
      <c r="AK368" s="404"/>
      <c r="AL368" s="404"/>
      <c r="AM368" s="404"/>
    </row>
    <row r="369" spans="3:39" x14ac:dyDescent="0.35">
      <c r="C369" s="399">
        <v>0.63300000000000001</v>
      </c>
      <c r="D369" s="404"/>
      <c r="E369" s="404"/>
      <c r="F369" s="404"/>
      <c r="G369" s="404"/>
      <c r="H369" s="404"/>
      <c r="I369" s="404"/>
      <c r="J369" s="404"/>
      <c r="K369" s="404"/>
      <c r="Q369" s="399">
        <v>0.63300000000000001</v>
      </c>
      <c r="R369" s="404"/>
      <c r="S369" s="404"/>
      <c r="T369" s="404"/>
      <c r="U369" s="404"/>
      <c r="V369" s="404"/>
      <c r="W369" s="404"/>
      <c r="X369" s="404"/>
      <c r="Y369" s="404"/>
      <c r="AE369" s="399">
        <v>0.63300000000000001</v>
      </c>
      <c r="AF369" s="404"/>
      <c r="AG369" s="404"/>
      <c r="AH369" s="404"/>
      <c r="AI369" s="404"/>
      <c r="AJ369" s="404"/>
      <c r="AK369" s="404"/>
      <c r="AL369" s="404"/>
      <c r="AM369" s="404"/>
    </row>
    <row r="370" spans="3:39" x14ac:dyDescent="0.35">
      <c r="C370" s="399">
        <v>0.63200000000000001</v>
      </c>
      <c r="D370" s="404"/>
      <c r="E370" s="404"/>
      <c r="F370" s="404"/>
      <c r="G370" s="404"/>
      <c r="H370" s="404"/>
      <c r="I370" s="404"/>
      <c r="J370" s="404"/>
      <c r="K370" s="404"/>
      <c r="Q370" s="399">
        <v>0.63200000000000001</v>
      </c>
      <c r="R370" s="404"/>
      <c r="S370" s="404"/>
      <c r="T370" s="404"/>
      <c r="U370" s="404"/>
      <c r="V370" s="404"/>
      <c r="W370" s="404"/>
      <c r="X370" s="404"/>
      <c r="Y370" s="404"/>
      <c r="AE370" s="399">
        <v>0.63200000000000001</v>
      </c>
      <c r="AF370" s="404"/>
      <c r="AG370" s="404"/>
      <c r="AH370" s="404"/>
      <c r="AI370" s="404"/>
      <c r="AJ370" s="404"/>
      <c r="AK370" s="404"/>
      <c r="AL370" s="404"/>
      <c r="AM370" s="404"/>
    </row>
    <row r="371" spans="3:39" x14ac:dyDescent="0.35">
      <c r="C371" s="399">
        <v>0.63100000000000001</v>
      </c>
      <c r="D371" s="404"/>
      <c r="E371" s="404"/>
      <c r="F371" s="404"/>
      <c r="G371" s="404"/>
      <c r="H371" s="404"/>
      <c r="I371" s="404"/>
      <c r="J371" s="404"/>
      <c r="K371" s="404"/>
      <c r="Q371" s="399">
        <v>0.63100000000000001</v>
      </c>
      <c r="R371" s="404"/>
      <c r="S371" s="404"/>
      <c r="T371" s="404"/>
      <c r="U371" s="404"/>
      <c r="V371" s="404"/>
      <c r="W371" s="404"/>
      <c r="X371" s="404"/>
      <c r="Y371" s="404"/>
      <c r="AE371" s="399">
        <v>0.63100000000000001</v>
      </c>
      <c r="AF371" s="404"/>
      <c r="AG371" s="404"/>
      <c r="AH371" s="404"/>
      <c r="AI371" s="404"/>
      <c r="AJ371" s="404"/>
      <c r="AK371" s="404"/>
      <c r="AL371" s="404"/>
      <c r="AM371" s="404"/>
    </row>
    <row r="372" spans="3:39" x14ac:dyDescent="0.35">
      <c r="C372" s="399">
        <v>0.63</v>
      </c>
      <c r="D372" s="404"/>
      <c r="E372" s="404"/>
      <c r="F372" s="404"/>
      <c r="G372" s="404"/>
      <c r="H372" s="404"/>
      <c r="I372" s="404"/>
      <c r="J372" s="404"/>
      <c r="K372" s="404"/>
      <c r="Q372" s="399">
        <v>0.63</v>
      </c>
      <c r="R372" s="404"/>
      <c r="S372" s="404"/>
      <c r="T372" s="404"/>
      <c r="U372" s="404"/>
      <c r="V372" s="404"/>
      <c r="W372" s="404"/>
      <c r="X372" s="404"/>
      <c r="Y372" s="404"/>
      <c r="AE372" s="399">
        <v>0.63</v>
      </c>
      <c r="AF372" s="404"/>
      <c r="AG372" s="404"/>
      <c r="AH372" s="404"/>
      <c r="AI372" s="404"/>
      <c r="AJ372" s="404"/>
      <c r="AK372" s="404"/>
      <c r="AL372" s="404"/>
      <c r="AM372" s="404"/>
    </row>
    <row r="373" spans="3:39" x14ac:dyDescent="0.35">
      <c r="C373" s="399">
        <v>0.629</v>
      </c>
      <c r="D373" s="404"/>
      <c r="E373" s="404"/>
      <c r="F373" s="404"/>
      <c r="G373" s="404"/>
      <c r="H373" s="404"/>
      <c r="I373" s="404"/>
      <c r="J373" s="404"/>
      <c r="K373" s="404"/>
      <c r="Q373" s="399">
        <v>0.629</v>
      </c>
      <c r="R373" s="404"/>
      <c r="S373" s="404"/>
      <c r="T373" s="404"/>
      <c r="U373" s="404"/>
      <c r="V373" s="404"/>
      <c r="W373" s="404"/>
      <c r="X373" s="404"/>
      <c r="Y373" s="404"/>
      <c r="AE373" s="399">
        <v>0.629</v>
      </c>
      <c r="AF373" s="404"/>
      <c r="AG373" s="404"/>
      <c r="AH373" s="404"/>
      <c r="AI373" s="404"/>
      <c r="AJ373" s="404"/>
      <c r="AK373" s="404"/>
      <c r="AL373" s="404"/>
      <c r="AM373" s="404"/>
    </row>
    <row r="374" spans="3:39" x14ac:dyDescent="0.35">
      <c r="C374" s="399">
        <v>0.628</v>
      </c>
      <c r="D374" s="404"/>
      <c r="E374" s="404"/>
      <c r="F374" s="404"/>
      <c r="G374" s="404"/>
      <c r="H374" s="404"/>
      <c r="I374" s="404"/>
      <c r="J374" s="404"/>
      <c r="K374" s="404"/>
      <c r="Q374" s="399">
        <v>0.628</v>
      </c>
      <c r="R374" s="404"/>
      <c r="S374" s="404"/>
      <c r="T374" s="404"/>
      <c r="U374" s="404"/>
      <c r="V374" s="404"/>
      <c r="W374" s="404"/>
      <c r="X374" s="404"/>
      <c r="Y374" s="404"/>
      <c r="AE374" s="399">
        <v>0.628</v>
      </c>
      <c r="AF374" s="404"/>
      <c r="AG374" s="404"/>
      <c r="AH374" s="404"/>
      <c r="AI374" s="404"/>
      <c r="AJ374" s="404"/>
      <c r="AK374" s="404"/>
      <c r="AL374" s="404"/>
      <c r="AM374" s="404"/>
    </row>
    <row r="375" spans="3:39" x14ac:dyDescent="0.35">
      <c r="C375" s="399">
        <v>0.627</v>
      </c>
      <c r="D375" s="404"/>
      <c r="E375" s="404"/>
      <c r="F375" s="404"/>
      <c r="G375" s="404"/>
      <c r="H375" s="404"/>
      <c r="I375" s="404"/>
      <c r="J375" s="404"/>
      <c r="K375" s="404"/>
      <c r="Q375" s="399">
        <v>0.627</v>
      </c>
      <c r="R375" s="404"/>
      <c r="S375" s="404"/>
      <c r="T375" s="404"/>
      <c r="U375" s="404"/>
      <c r="V375" s="404"/>
      <c r="W375" s="404"/>
      <c r="X375" s="404"/>
      <c r="Y375" s="404"/>
      <c r="AE375" s="399">
        <v>0.627</v>
      </c>
      <c r="AF375" s="404"/>
      <c r="AG375" s="404"/>
      <c r="AH375" s="404"/>
      <c r="AI375" s="404"/>
      <c r="AJ375" s="404"/>
      <c r="AK375" s="404"/>
      <c r="AL375" s="404"/>
      <c r="AM375" s="404"/>
    </row>
    <row r="376" spans="3:39" x14ac:dyDescent="0.35">
      <c r="C376" s="399">
        <v>0.626</v>
      </c>
      <c r="D376" s="404"/>
      <c r="E376" s="404"/>
      <c r="F376" s="404"/>
      <c r="G376" s="404"/>
      <c r="H376" s="404"/>
      <c r="I376" s="404"/>
      <c r="J376" s="404"/>
      <c r="K376" s="404"/>
      <c r="Q376" s="399">
        <v>0.626</v>
      </c>
      <c r="R376" s="404"/>
      <c r="S376" s="404"/>
      <c r="T376" s="404"/>
      <c r="U376" s="404"/>
      <c r="V376" s="404"/>
      <c r="W376" s="404"/>
      <c r="X376" s="404"/>
      <c r="Y376" s="404"/>
      <c r="AE376" s="399">
        <v>0.626</v>
      </c>
      <c r="AF376" s="404"/>
      <c r="AG376" s="404"/>
      <c r="AH376" s="404"/>
      <c r="AI376" s="404"/>
      <c r="AJ376" s="404"/>
      <c r="AK376" s="404"/>
      <c r="AL376" s="404"/>
      <c r="AM376" s="404"/>
    </row>
    <row r="377" spans="3:39" x14ac:dyDescent="0.35">
      <c r="C377" s="399">
        <v>0.625</v>
      </c>
      <c r="D377" s="404"/>
      <c r="E377" s="404"/>
      <c r="F377" s="404"/>
      <c r="G377" s="404"/>
      <c r="H377" s="404"/>
      <c r="I377" s="404"/>
      <c r="J377" s="404"/>
      <c r="K377" s="404"/>
      <c r="Q377" s="399">
        <v>0.625</v>
      </c>
      <c r="R377" s="404"/>
      <c r="S377" s="404"/>
      <c r="T377" s="404"/>
      <c r="U377" s="404"/>
      <c r="V377" s="404"/>
      <c r="W377" s="404"/>
      <c r="X377" s="404"/>
      <c r="Y377" s="404"/>
      <c r="AE377" s="399">
        <v>0.625</v>
      </c>
      <c r="AF377" s="404"/>
      <c r="AG377" s="404"/>
      <c r="AH377" s="404"/>
      <c r="AI377" s="404"/>
      <c r="AJ377" s="404"/>
      <c r="AK377" s="404"/>
      <c r="AL377" s="404"/>
      <c r="AM377" s="404"/>
    </row>
    <row r="378" spans="3:39" x14ac:dyDescent="0.35">
      <c r="C378" s="399">
        <v>0.624</v>
      </c>
      <c r="D378" s="404"/>
      <c r="E378" s="404"/>
      <c r="F378" s="404"/>
      <c r="G378" s="404"/>
      <c r="H378" s="404"/>
      <c r="I378" s="404"/>
      <c r="J378" s="404"/>
      <c r="K378" s="404"/>
      <c r="Q378" s="399">
        <v>0.624</v>
      </c>
      <c r="R378" s="404"/>
      <c r="S378" s="404"/>
      <c r="T378" s="404"/>
      <c r="U378" s="404"/>
      <c r="V378" s="404"/>
      <c r="W378" s="404"/>
      <c r="X378" s="404"/>
      <c r="Y378" s="404"/>
      <c r="AE378" s="399">
        <v>0.624</v>
      </c>
      <c r="AF378" s="404"/>
      <c r="AG378" s="404"/>
      <c r="AH378" s="404"/>
      <c r="AI378" s="404"/>
      <c r="AJ378" s="404"/>
      <c r="AK378" s="404"/>
      <c r="AL378" s="404"/>
      <c r="AM378" s="404"/>
    </row>
    <row r="379" spans="3:39" x14ac:dyDescent="0.35">
      <c r="C379" s="399">
        <v>0.623</v>
      </c>
      <c r="D379" s="404"/>
      <c r="E379" s="404"/>
      <c r="F379" s="404"/>
      <c r="G379" s="404"/>
      <c r="H379" s="404"/>
      <c r="I379" s="404"/>
      <c r="J379" s="404"/>
      <c r="K379" s="404"/>
      <c r="Q379" s="399">
        <v>0.623</v>
      </c>
      <c r="R379" s="404"/>
      <c r="S379" s="404"/>
      <c r="T379" s="404"/>
      <c r="U379" s="404"/>
      <c r="V379" s="404"/>
      <c r="W379" s="404"/>
      <c r="X379" s="404"/>
      <c r="Y379" s="404"/>
      <c r="AE379" s="399">
        <v>0.623</v>
      </c>
      <c r="AF379" s="404"/>
      <c r="AG379" s="404"/>
      <c r="AH379" s="404"/>
      <c r="AI379" s="404"/>
      <c r="AJ379" s="404"/>
      <c r="AK379" s="404"/>
      <c r="AL379" s="404"/>
      <c r="AM379" s="404"/>
    </row>
    <row r="380" spans="3:39" x14ac:dyDescent="0.35">
      <c r="C380" s="399">
        <v>0.622</v>
      </c>
      <c r="D380" s="404"/>
      <c r="E380" s="404"/>
      <c r="F380" s="404"/>
      <c r="G380" s="404"/>
      <c r="H380" s="404"/>
      <c r="I380" s="404"/>
      <c r="J380" s="404"/>
      <c r="K380" s="404"/>
      <c r="Q380" s="399">
        <v>0.622</v>
      </c>
      <c r="R380" s="404"/>
      <c r="S380" s="404"/>
      <c r="T380" s="404"/>
      <c r="U380" s="404"/>
      <c r="V380" s="404"/>
      <c r="W380" s="404"/>
      <c r="X380" s="404"/>
      <c r="Y380" s="404"/>
      <c r="AE380" s="399">
        <v>0.622</v>
      </c>
      <c r="AF380" s="404"/>
      <c r="AG380" s="404"/>
      <c r="AH380" s="404"/>
      <c r="AI380" s="404"/>
      <c r="AJ380" s="404"/>
      <c r="AK380" s="404"/>
      <c r="AL380" s="404"/>
      <c r="AM380" s="404"/>
    </row>
    <row r="381" spans="3:39" x14ac:dyDescent="0.35">
      <c r="C381" s="399">
        <v>0.621</v>
      </c>
      <c r="D381" s="404"/>
      <c r="E381" s="404"/>
      <c r="F381" s="404"/>
      <c r="G381" s="404"/>
      <c r="H381" s="404"/>
      <c r="I381" s="404"/>
      <c r="J381" s="404"/>
      <c r="K381" s="404"/>
      <c r="Q381" s="399">
        <v>0.621</v>
      </c>
      <c r="R381" s="404"/>
      <c r="S381" s="404"/>
      <c r="T381" s="404"/>
      <c r="U381" s="404"/>
      <c r="V381" s="404"/>
      <c r="W381" s="404"/>
      <c r="X381" s="404"/>
      <c r="Y381" s="404"/>
      <c r="AE381" s="399">
        <v>0.621</v>
      </c>
      <c r="AF381" s="404"/>
      <c r="AG381" s="404"/>
      <c r="AH381" s="404"/>
      <c r="AI381" s="404"/>
      <c r="AJ381" s="404"/>
      <c r="AK381" s="404"/>
      <c r="AL381" s="404"/>
      <c r="AM381" s="404"/>
    </row>
    <row r="382" spans="3:39" x14ac:dyDescent="0.35">
      <c r="C382" s="399">
        <v>0.62</v>
      </c>
      <c r="D382" s="404"/>
      <c r="E382" s="404"/>
      <c r="F382" s="404"/>
      <c r="G382" s="404"/>
      <c r="H382" s="404"/>
      <c r="I382" s="404"/>
      <c r="J382" s="404"/>
      <c r="K382" s="404"/>
      <c r="Q382" s="399">
        <v>0.62</v>
      </c>
      <c r="R382" s="404"/>
      <c r="S382" s="404"/>
      <c r="T382" s="404"/>
      <c r="U382" s="404"/>
      <c r="V382" s="404"/>
      <c r="W382" s="404"/>
      <c r="X382" s="404"/>
      <c r="Y382" s="404"/>
      <c r="AE382" s="399">
        <v>0.62</v>
      </c>
      <c r="AF382" s="404"/>
      <c r="AG382" s="404"/>
      <c r="AH382" s="404"/>
      <c r="AI382" s="404"/>
      <c r="AJ382" s="404"/>
      <c r="AK382" s="404"/>
      <c r="AL382" s="404"/>
      <c r="AM382" s="404"/>
    </row>
    <row r="383" spans="3:39" x14ac:dyDescent="0.35">
      <c r="C383" s="399">
        <v>0.61899999999999999</v>
      </c>
      <c r="D383" s="404"/>
      <c r="E383" s="404"/>
      <c r="F383" s="404"/>
      <c r="G383" s="404"/>
      <c r="H383" s="404"/>
      <c r="I383" s="404"/>
      <c r="J383" s="404"/>
      <c r="K383" s="404"/>
      <c r="Q383" s="399">
        <v>0.61899999999999999</v>
      </c>
      <c r="R383" s="404"/>
      <c r="S383" s="404"/>
      <c r="T383" s="404"/>
      <c r="U383" s="404"/>
      <c r="V383" s="404"/>
      <c r="W383" s="404"/>
      <c r="X383" s="404"/>
      <c r="Y383" s="404"/>
      <c r="AE383" s="399">
        <v>0.61899999999999999</v>
      </c>
      <c r="AF383" s="404"/>
      <c r="AG383" s="404"/>
      <c r="AH383" s="404"/>
      <c r="AI383" s="404"/>
      <c r="AJ383" s="404"/>
      <c r="AK383" s="404"/>
      <c r="AL383" s="404"/>
      <c r="AM383" s="404"/>
    </row>
    <row r="384" spans="3:39" x14ac:dyDescent="0.35">
      <c r="C384" s="399">
        <v>0.61799999999999999</v>
      </c>
      <c r="D384" s="404"/>
      <c r="E384" s="404"/>
      <c r="F384" s="404"/>
      <c r="G384" s="404"/>
      <c r="H384" s="404"/>
      <c r="I384" s="404"/>
      <c r="J384" s="404"/>
      <c r="K384" s="404"/>
      <c r="Q384" s="399">
        <v>0.61799999999999999</v>
      </c>
      <c r="R384" s="404"/>
      <c r="S384" s="404"/>
      <c r="T384" s="404"/>
      <c r="U384" s="404"/>
      <c r="V384" s="404"/>
      <c r="W384" s="404"/>
      <c r="X384" s="404"/>
      <c r="Y384" s="404"/>
      <c r="AE384" s="399">
        <v>0.61799999999999999</v>
      </c>
      <c r="AF384" s="404"/>
      <c r="AG384" s="404"/>
      <c r="AH384" s="404"/>
      <c r="AI384" s="404"/>
      <c r="AJ384" s="404"/>
      <c r="AK384" s="404"/>
      <c r="AL384" s="404"/>
      <c r="AM384" s="404"/>
    </row>
    <row r="385" spans="3:39" x14ac:dyDescent="0.35">
      <c r="C385" s="399">
        <v>0.61699999999999999</v>
      </c>
      <c r="D385" s="404"/>
      <c r="E385" s="404"/>
      <c r="F385" s="404"/>
      <c r="G385" s="404"/>
      <c r="H385" s="404"/>
      <c r="I385" s="404"/>
      <c r="J385" s="404"/>
      <c r="K385" s="404"/>
      <c r="Q385" s="399">
        <v>0.61699999999999999</v>
      </c>
      <c r="R385" s="404"/>
      <c r="S385" s="404"/>
      <c r="T385" s="404"/>
      <c r="U385" s="404"/>
      <c r="V385" s="404"/>
      <c r="W385" s="404"/>
      <c r="X385" s="404"/>
      <c r="Y385" s="404"/>
      <c r="AE385" s="399">
        <v>0.61699999999999999</v>
      </c>
      <c r="AF385" s="404"/>
      <c r="AG385" s="404"/>
      <c r="AH385" s="404"/>
      <c r="AI385" s="404"/>
      <c r="AJ385" s="404"/>
      <c r="AK385" s="404"/>
      <c r="AL385" s="404"/>
      <c r="AM385" s="404"/>
    </row>
    <row r="386" spans="3:39" x14ac:dyDescent="0.35">
      <c r="C386" s="399">
        <v>0.61599999999999999</v>
      </c>
      <c r="D386" s="404"/>
      <c r="E386" s="404"/>
      <c r="F386" s="404"/>
      <c r="G386" s="404"/>
      <c r="H386" s="404"/>
      <c r="I386" s="404"/>
      <c r="J386" s="404"/>
      <c r="K386" s="404"/>
      <c r="Q386" s="399">
        <v>0.61599999999999999</v>
      </c>
      <c r="R386" s="404"/>
      <c r="S386" s="404"/>
      <c r="T386" s="404"/>
      <c r="U386" s="404"/>
      <c r="V386" s="404"/>
      <c r="W386" s="404"/>
      <c r="X386" s="404"/>
      <c r="Y386" s="404"/>
      <c r="AE386" s="399">
        <v>0.61599999999999999</v>
      </c>
      <c r="AF386" s="404"/>
      <c r="AG386" s="404"/>
      <c r="AH386" s="404"/>
      <c r="AI386" s="404"/>
      <c r="AJ386" s="404"/>
      <c r="AK386" s="404"/>
      <c r="AL386" s="404"/>
      <c r="AM386" s="404"/>
    </row>
    <row r="387" spans="3:39" x14ac:dyDescent="0.35">
      <c r="C387" s="399">
        <v>0.61499999999999999</v>
      </c>
      <c r="D387" s="404"/>
      <c r="E387" s="404"/>
      <c r="F387" s="404"/>
      <c r="G387" s="404"/>
      <c r="H387" s="404"/>
      <c r="I387" s="404"/>
      <c r="J387" s="404"/>
      <c r="K387" s="404"/>
      <c r="Q387" s="399">
        <v>0.61499999999999999</v>
      </c>
      <c r="R387" s="404"/>
      <c r="S387" s="404"/>
      <c r="T387" s="404"/>
      <c r="U387" s="404"/>
      <c r="V387" s="404"/>
      <c r="W387" s="404"/>
      <c r="X387" s="404"/>
      <c r="Y387" s="404"/>
      <c r="AE387" s="399">
        <v>0.61499999999999999</v>
      </c>
      <c r="AF387" s="404"/>
      <c r="AG387" s="404"/>
      <c r="AH387" s="404"/>
      <c r="AI387" s="404"/>
      <c r="AJ387" s="404"/>
      <c r="AK387" s="404"/>
      <c r="AL387" s="404"/>
      <c r="AM387" s="404"/>
    </row>
    <row r="388" spans="3:39" x14ac:dyDescent="0.35">
      <c r="C388" s="399">
        <v>0.61399999999999999</v>
      </c>
      <c r="D388" s="404"/>
      <c r="E388" s="404"/>
      <c r="F388" s="404"/>
      <c r="G388" s="404"/>
      <c r="H388" s="404"/>
      <c r="I388" s="404"/>
      <c r="J388" s="404"/>
      <c r="K388" s="404"/>
      <c r="Q388" s="399">
        <v>0.61399999999999999</v>
      </c>
      <c r="R388" s="404"/>
      <c r="S388" s="404"/>
      <c r="T388" s="404"/>
      <c r="U388" s="404"/>
      <c r="V388" s="404"/>
      <c r="W388" s="404"/>
      <c r="X388" s="404"/>
      <c r="Y388" s="404"/>
      <c r="AE388" s="399">
        <v>0.61399999999999999</v>
      </c>
      <c r="AF388" s="404"/>
      <c r="AG388" s="404"/>
      <c r="AH388" s="404"/>
      <c r="AI388" s="404"/>
      <c r="AJ388" s="404"/>
      <c r="AK388" s="404"/>
      <c r="AL388" s="404"/>
      <c r="AM388" s="404"/>
    </row>
    <row r="389" spans="3:39" x14ac:dyDescent="0.35">
      <c r="C389" s="399">
        <v>0.61299999999999999</v>
      </c>
      <c r="D389" s="404"/>
      <c r="E389" s="404"/>
      <c r="F389" s="404"/>
      <c r="G389" s="404"/>
      <c r="H389" s="404"/>
      <c r="I389" s="404"/>
      <c r="J389" s="404"/>
      <c r="K389" s="404"/>
      <c r="Q389" s="399">
        <v>0.61299999999999999</v>
      </c>
      <c r="R389" s="404"/>
      <c r="S389" s="404"/>
      <c r="T389" s="404"/>
      <c r="U389" s="404"/>
      <c r="V389" s="404"/>
      <c r="W389" s="404"/>
      <c r="X389" s="404"/>
      <c r="Y389" s="404"/>
      <c r="AE389" s="399">
        <v>0.61299999999999999</v>
      </c>
      <c r="AF389" s="404"/>
      <c r="AG389" s="404"/>
      <c r="AH389" s="404"/>
      <c r="AI389" s="404"/>
      <c r="AJ389" s="404"/>
      <c r="AK389" s="404"/>
      <c r="AL389" s="404"/>
      <c r="AM389" s="404"/>
    </row>
    <row r="390" spans="3:39" x14ac:dyDescent="0.35">
      <c r="C390" s="399">
        <v>0.61199999999999999</v>
      </c>
      <c r="D390" s="404"/>
      <c r="E390" s="404"/>
      <c r="F390" s="404"/>
      <c r="G390" s="404"/>
      <c r="H390" s="404"/>
      <c r="I390" s="404"/>
      <c r="J390" s="404"/>
      <c r="K390" s="404"/>
      <c r="Q390" s="399">
        <v>0.61199999999999999</v>
      </c>
      <c r="R390" s="404"/>
      <c r="S390" s="404"/>
      <c r="T390" s="404"/>
      <c r="U390" s="404"/>
      <c r="V390" s="404"/>
      <c r="W390" s="404"/>
      <c r="X390" s="404"/>
      <c r="Y390" s="404"/>
      <c r="AE390" s="399">
        <v>0.61199999999999999</v>
      </c>
      <c r="AF390" s="404"/>
      <c r="AG390" s="404"/>
      <c r="AH390" s="404"/>
      <c r="AI390" s="404"/>
      <c r="AJ390" s="404"/>
      <c r="AK390" s="404"/>
      <c r="AL390" s="404"/>
      <c r="AM390" s="404"/>
    </row>
    <row r="391" spans="3:39" x14ac:dyDescent="0.35">
      <c r="C391" s="399">
        <v>0.61099999999999999</v>
      </c>
      <c r="D391" s="404"/>
      <c r="E391" s="404"/>
      <c r="F391" s="404"/>
      <c r="G391" s="404"/>
      <c r="H391" s="404"/>
      <c r="I391" s="404"/>
      <c r="J391" s="404"/>
      <c r="K391" s="404"/>
      <c r="Q391" s="399">
        <v>0.61099999999999999</v>
      </c>
      <c r="R391" s="404"/>
      <c r="S391" s="404"/>
      <c r="T391" s="404"/>
      <c r="U391" s="404"/>
      <c r="V391" s="404"/>
      <c r="W391" s="404"/>
      <c r="X391" s="404"/>
      <c r="Y391" s="404"/>
      <c r="AE391" s="399">
        <v>0.61099999999999999</v>
      </c>
      <c r="AF391" s="404"/>
      <c r="AG391" s="404"/>
      <c r="AH391" s="404"/>
      <c r="AI391" s="404"/>
      <c r="AJ391" s="404"/>
      <c r="AK391" s="404"/>
      <c r="AL391" s="404"/>
      <c r="AM391" s="404"/>
    </row>
    <row r="392" spans="3:39" x14ac:dyDescent="0.35">
      <c r="C392" s="399">
        <v>0.61</v>
      </c>
      <c r="D392" s="404"/>
      <c r="E392" s="404"/>
      <c r="F392" s="404"/>
      <c r="G392" s="404"/>
      <c r="H392" s="404"/>
      <c r="I392" s="404"/>
      <c r="J392" s="404"/>
      <c r="K392" s="404"/>
      <c r="Q392" s="399">
        <v>0.61</v>
      </c>
      <c r="R392" s="404"/>
      <c r="S392" s="404"/>
      <c r="T392" s="404"/>
      <c r="U392" s="404"/>
      <c r="V392" s="404"/>
      <c r="W392" s="404"/>
      <c r="X392" s="404"/>
      <c r="Y392" s="404"/>
      <c r="AE392" s="399">
        <v>0.61</v>
      </c>
      <c r="AF392" s="404"/>
      <c r="AG392" s="404"/>
      <c r="AH392" s="404"/>
      <c r="AI392" s="404"/>
      <c r="AJ392" s="404"/>
      <c r="AK392" s="404"/>
      <c r="AL392" s="404"/>
      <c r="AM392" s="404"/>
    </row>
    <row r="393" spans="3:39" x14ac:dyDescent="0.35">
      <c r="C393" s="399">
        <v>0.60899999999999999</v>
      </c>
      <c r="D393" s="404"/>
      <c r="E393" s="404"/>
      <c r="F393" s="404"/>
      <c r="G393" s="404"/>
      <c r="H393" s="404"/>
      <c r="I393" s="404"/>
      <c r="J393" s="404"/>
      <c r="K393" s="404"/>
      <c r="Q393" s="399">
        <v>0.60899999999999999</v>
      </c>
      <c r="R393" s="404"/>
      <c r="S393" s="404"/>
      <c r="T393" s="404"/>
      <c r="U393" s="404"/>
      <c r="V393" s="404"/>
      <c r="W393" s="404"/>
      <c r="X393" s="404"/>
      <c r="Y393" s="404"/>
      <c r="AE393" s="399">
        <v>0.60899999999999999</v>
      </c>
      <c r="AF393" s="404"/>
      <c r="AG393" s="404"/>
      <c r="AH393" s="404"/>
      <c r="AI393" s="404"/>
      <c r="AJ393" s="404"/>
      <c r="AK393" s="404"/>
      <c r="AL393" s="404"/>
      <c r="AM393" s="404"/>
    </row>
    <row r="394" spans="3:39" x14ac:dyDescent="0.35">
      <c r="C394" s="399">
        <v>0.60799999999999998</v>
      </c>
      <c r="D394" s="404"/>
      <c r="E394" s="404"/>
      <c r="F394" s="404"/>
      <c r="G394" s="404"/>
      <c r="H394" s="404"/>
      <c r="I394" s="404"/>
      <c r="J394" s="404"/>
      <c r="K394" s="404"/>
      <c r="Q394" s="399">
        <v>0.60799999999999998</v>
      </c>
      <c r="R394" s="404"/>
      <c r="S394" s="404"/>
      <c r="T394" s="404"/>
      <c r="U394" s="404"/>
      <c r="V394" s="404"/>
      <c r="W394" s="404"/>
      <c r="X394" s="404"/>
      <c r="Y394" s="404"/>
      <c r="AE394" s="399">
        <v>0.60799999999999998</v>
      </c>
      <c r="AF394" s="404"/>
      <c r="AG394" s="404"/>
      <c r="AH394" s="404"/>
      <c r="AI394" s="404"/>
      <c r="AJ394" s="404"/>
      <c r="AK394" s="404"/>
      <c r="AL394" s="404"/>
      <c r="AM394" s="404"/>
    </row>
    <row r="395" spans="3:39" x14ac:dyDescent="0.35">
      <c r="C395" s="399">
        <v>0.60699999999999998</v>
      </c>
      <c r="D395" s="404"/>
      <c r="E395" s="404"/>
      <c r="F395" s="404"/>
      <c r="G395" s="404"/>
      <c r="H395" s="404"/>
      <c r="I395" s="404"/>
      <c r="J395" s="404"/>
      <c r="K395" s="404"/>
      <c r="Q395" s="399">
        <v>0.60699999999999998</v>
      </c>
      <c r="R395" s="404"/>
      <c r="S395" s="404"/>
      <c r="T395" s="404"/>
      <c r="U395" s="404"/>
      <c r="V395" s="404"/>
      <c r="W395" s="404"/>
      <c r="X395" s="404"/>
      <c r="Y395" s="404"/>
      <c r="AE395" s="399">
        <v>0.60699999999999998</v>
      </c>
      <c r="AF395" s="404"/>
      <c r="AG395" s="404"/>
      <c r="AH395" s="404"/>
      <c r="AI395" s="404"/>
      <c r="AJ395" s="404"/>
      <c r="AK395" s="404"/>
      <c r="AL395" s="404"/>
      <c r="AM395" s="404"/>
    </row>
    <row r="396" spans="3:39" x14ac:dyDescent="0.35">
      <c r="C396" s="399">
        <v>0.60599999999999998</v>
      </c>
      <c r="D396" s="404"/>
      <c r="E396" s="404"/>
      <c r="F396" s="404"/>
      <c r="G396" s="404"/>
      <c r="H396" s="404"/>
      <c r="I396" s="404"/>
      <c r="J396" s="404"/>
      <c r="K396" s="404"/>
      <c r="Q396" s="399">
        <v>0.60599999999999998</v>
      </c>
      <c r="R396" s="404"/>
      <c r="S396" s="404"/>
      <c r="T396" s="404"/>
      <c r="U396" s="404"/>
      <c r="V396" s="404"/>
      <c r="W396" s="404"/>
      <c r="X396" s="404"/>
      <c r="Y396" s="404"/>
      <c r="AE396" s="399">
        <v>0.60599999999999998</v>
      </c>
      <c r="AF396" s="404"/>
      <c r="AG396" s="404"/>
      <c r="AH396" s="404"/>
      <c r="AI396" s="404"/>
      <c r="AJ396" s="404"/>
      <c r="AK396" s="404"/>
      <c r="AL396" s="404"/>
      <c r="AM396" s="404"/>
    </row>
    <row r="397" spans="3:39" x14ac:dyDescent="0.35">
      <c r="C397" s="399">
        <v>0.60499999999999998</v>
      </c>
      <c r="D397" s="404"/>
      <c r="E397" s="404"/>
      <c r="F397" s="404"/>
      <c r="G397" s="404"/>
      <c r="H397" s="404"/>
      <c r="I397" s="404"/>
      <c r="J397" s="404"/>
      <c r="K397" s="404"/>
      <c r="Q397" s="399">
        <v>0.60499999999999998</v>
      </c>
      <c r="R397" s="404"/>
      <c r="S397" s="404"/>
      <c r="T397" s="404"/>
      <c r="U397" s="404"/>
      <c r="V397" s="404"/>
      <c r="W397" s="404"/>
      <c r="X397" s="404"/>
      <c r="Y397" s="404"/>
      <c r="AE397" s="399">
        <v>0.60499999999999998</v>
      </c>
      <c r="AF397" s="404"/>
      <c r="AG397" s="404"/>
      <c r="AH397" s="404"/>
      <c r="AI397" s="404"/>
      <c r="AJ397" s="404"/>
      <c r="AK397" s="404"/>
      <c r="AL397" s="404"/>
      <c r="AM397" s="404"/>
    </row>
    <row r="398" spans="3:39" x14ac:dyDescent="0.35">
      <c r="C398" s="399">
        <v>0.60399999999999998</v>
      </c>
      <c r="D398" s="404"/>
      <c r="E398" s="404"/>
      <c r="F398" s="404"/>
      <c r="G398" s="404"/>
      <c r="H398" s="404"/>
      <c r="I398" s="404"/>
      <c r="J398" s="404"/>
      <c r="K398" s="404"/>
      <c r="Q398" s="399">
        <v>0.60399999999999998</v>
      </c>
      <c r="R398" s="404"/>
      <c r="S398" s="404"/>
      <c r="T398" s="404"/>
      <c r="U398" s="404"/>
      <c r="V398" s="404"/>
      <c r="W398" s="404"/>
      <c r="X398" s="404"/>
      <c r="Y398" s="404"/>
      <c r="AE398" s="399">
        <v>0.60399999999999998</v>
      </c>
      <c r="AF398" s="404"/>
      <c r="AG398" s="404"/>
      <c r="AH398" s="404"/>
      <c r="AI398" s="404"/>
      <c r="AJ398" s="404"/>
      <c r="AK398" s="404"/>
      <c r="AL398" s="404"/>
      <c r="AM398" s="404"/>
    </row>
    <row r="399" spans="3:39" x14ac:dyDescent="0.35">
      <c r="C399" s="399">
        <v>0.60299999999999998</v>
      </c>
      <c r="D399" s="404"/>
      <c r="E399" s="404"/>
      <c r="F399" s="404"/>
      <c r="G399" s="404"/>
      <c r="H399" s="404"/>
      <c r="I399" s="404"/>
      <c r="J399" s="404"/>
      <c r="K399" s="404"/>
      <c r="Q399" s="399">
        <v>0.60299999999999998</v>
      </c>
      <c r="R399" s="404"/>
      <c r="S399" s="404"/>
      <c r="T399" s="404"/>
      <c r="U399" s="404"/>
      <c r="V399" s="404"/>
      <c r="W399" s="404"/>
      <c r="X399" s="404"/>
      <c r="Y399" s="404"/>
      <c r="AE399" s="399">
        <v>0.60299999999999998</v>
      </c>
      <c r="AF399" s="404"/>
      <c r="AG399" s="404"/>
      <c r="AH399" s="404"/>
      <c r="AI399" s="404"/>
      <c r="AJ399" s="404"/>
      <c r="AK399" s="404"/>
      <c r="AL399" s="404"/>
      <c r="AM399" s="404"/>
    </row>
    <row r="400" spans="3:39" x14ac:dyDescent="0.35">
      <c r="C400" s="399">
        <v>0.60199999999999998</v>
      </c>
      <c r="D400" s="404"/>
      <c r="E400" s="404"/>
      <c r="F400" s="404"/>
      <c r="G400" s="404"/>
      <c r="H400" s="404"/>
      <c r="I400" s="404"/>
      <c r="J400" s="404"/>
      <c r="K400" s="404"/>
      <c r="Q400" s="399">
        <v>0.60199999999999998</v>
      </c>
      <c r="R400" s="404"/>
      <c r="S400" s="404"/>
      <c r="T400" s="404"/>
      <c r="U400" s="404"/>
      <c r="V400" s="404"/>
      <c r="W400" s="404"/>
      <c r="X400" s="404"/>
      <c r="Y400" s="404"/>
      <c r="AE400" s="399">
        <v>0.60199999999999998</v>
      </c>
      <c r="AF400" s="404"/>
      <c r="AG400" s="404"/>
      <c r="AH400" s="404"/>
      <c r="AI400" s="404"/>
      <c r="AJ400" s="404"/>
      <c r="AK400" s="404"/>
      <c r="AL400" s="404"/>
      <c r="AM400" s="404"/>
    </row>
    <row r="401" spans="1:42" x14ac:dyDescent="0.35">
      <c r="C401" s="399">
        <v>0.60099999999999998</v>
      </c>
      <c r="D401" s="404"/>
      <c r="E401" s="404"/>
      <c r="F401" s="404"/>
      <c r="G401" s="404"/>
      <c r="H401" s="404"/>
      <c r="I401" s="404"/>
      <c r="J401" s="404"/>
      <c r="K401" s="404"/>
      <c r="Q401" s="399">
        <v>0.60099999999999998</v>
      </c>
      <c r="R401" s="404"/>
      <c r="S401" s="404"/>
      <c r="T401" s="404"/>
      <c r="U401" s="404"/>
      <c r="V401" s="404"/>
      <c r="W401" s="404"/>
      <c r="X401" s="404"/>
      <c r="Y401" s="404"/>
      <c r="AE401" s="399">
        <v>0.60099999999999998</v>
      </c>
      <c r="AF401" s="404"/>
      <c r="AG401" s="404"/>
      <c r="AH401" s="404"/>
      <c r="AI401" s="404"/>
      <c r="AJ401" s="404"/>
      <c r="AK401" s="404"/>
      <c r="AL401" s="404"/>
      <c r="AM401" s="404"/>
    </row>
    <row r="402" spans="1:42" x14ac:dyDescent="0.35">
      <c r="A402" s="403"/>
      <c r="B402" s="403"/>
      <c r="C402" s="402">
        <v>0.6</v>
      </c>
      <c r="D402" s="404"/>
      <c r="E402" s="404"/>
      <c r="F402" s="404"/>
      <c r="G402" s="404"/>
      <c r="H402" s="404"/>
      <c r="I402" s="404"/>
      <c r="J402" s="404"/>
      <c r="K402" s="404"/>
      <c r="L402" s="403"/>
      <c r="M402" s="403"/>
      <c r="N402" s="403"/>
      <c r="O402" s="403"/>
      <c r="P402" s="403"/>
      <c r="Q402" s="402">
        <v>0.6</v>
      </c>
      <c r="R402" s="404"/>
      <c r="S402" s="404"/>
      <c r="T402" s="404"/>
      <c r="U402" s="404"/>
      <c r="V402" s="404"/>
      <c r="W402" s="404"/>
      <c r="X402" s="404"/>
      <c r="Y402" s="404"/>
      <c r="Z402" s="403"/>
      <c r="AA402" s="403"/>
      <c r="AB402" s="403"/>
      <c r="AC402" s="403"/>
      <c r="AD402" s="403"/>
      <c r="AE402" s="402">
        <v>0.6</v>
      </c>
      <c r="AF402" s="404"/>
      <c r="AG402" s="404"/>
      <c r="AH402" s="404"/>
      <c r="AI402" s="404"/>
      <c r="AJ402" s="404"/>
      <c r="AK402" s="404"/>
      <c r="AL402" s="404"/>
      <c r="AM402" s="404"/>
      <c r="AN402" s="403"/>
      <c r="AO402" s="403"/>
      <c r="AP402" s="403"/>
    </row>
    <row r="403" spans="1:42" x14ac:dyDescent="0.35">
      <c r="C403" s="399">
        <v>0.59899999999999998</v>
      </c>
      <c r="D403" s="404"/>
      <c r="E403" s="404"/>
      <c r="F403" s="404"/>
      <c r="G403" s="404"/>
      <c r="H403" s="404"/>
      <c r="I403" s="404"/>
      <c r="J403" s="404"/>
      <c r="K403" s="404"/>
      <c r="Q403" s="399">
        <v>0.59899999999999998</v>
      </c>
      <c r="R403" s="404"/>
      <c r="S403" s="404"/>
      <c r="T403" s="404"/>
      <c r="U403" s="404"/>
      <c r="V403" s="404"/>
      <c r="W403" s="404"/>
      <c r="X403" s="404"/>
      <c r="Y403" s="404"/>
      <c r="AE403" s="399">
        <v>0.59899999999999998</v>
      </c>
      <c r="AF403" s="404"/>
      <c r="AG403" s="404"/>
      <c r="AH403" s="404"/>
      <c r="AI403" s="404"/>
      <c r="AJ403" s="404"/>
      <c r="AK403" s="404"/>
      <c r="AL403" s="404"/>
      <c r="AM403" s="404"/>
    </row>
    <row r="404" spans="1:42" x14ac:dyDescent="0.35">
      <c r="C404" s="399">
        <v>0.59799999999999998</v>
      </c>
      <c r="D404" s="404"/>
      <c r="E404" s="404"/>
      <c r="F404" s="404"/>
      <c r="G404" s="404"/>
      <c r="H404" s="404"/>
      <c r="I404" s="404"/>
      <c r="J404" s="404"/>
      <c r="K404" s="404"/>
      <c r="Q404" s="399">
        <v>0.59799999999999998</v>
      </c>
      <c r="R404" s="404"/>
      <c r="S404" s="404"/>
      <c r="T404" s="404"/>
      <c r="U404" s="404"/>
      <c r="V404" s="404"/>
      <c r="W404" s="404"/>
      <c r="X404" s="404"/>
      <c r="Y404" s="404"/>
      <c r="AE404" s="399">
        <v>0.59799999999999998</v>
      </c>
      <c r="AF404" s="404"/>
      <c r="AG404" s="404"/>
      <c r="AH404" s="404"/>
      <c r="AI404" s="404"/>
      <c r="AJ404" s="404"/>
      <c r="AK404" s="404"/>
      <c r="AL404" s="404"/>
      <c r="AM404" s="404"/>
    </row>
    <row r="405" spans="1:42" x14ac:dyDescent="0.35">
      <c r="C405" s="399">
        <v>0.59699999999999998</v>
      </c>
      <c r="D405" s="404"/>
      <c r="E405" s="404"/>
      <c r="F405" s="404"/>
      <c r="G405" s="404"/>
      <c r="H405" s="404"/>
      <c r="I405" s="404"/>
      <c r="J405" s="404"/>
      <c r="K405" s="404"/>
      <c r="Q405" s="399">
        <v>0.59699999999999998</v>
      </c>
      <c r="R405" s="404"/>
      <c r="S405" s="404"/>
      <c r="T405" s="404"/>
      <c r="U405" s="404"/>
      <c r="V405" s="404"/>
      <c r="W405" s="404"/>
      <c r="X405" s="404"/>
      <c r="Y405" s="404"/>
      <c r="AE405" s="399">
        <v>0.59699999999999998</v>
      </c>
      <c r="AF405" s="404"/>
      <c r="AG405" s="404"/>
      <c r="AH405" s="404"/>
      <c r="AI405" s="404"/>
      <c r="AJ405" s="404"/>
      <c r="AK405" s="404"/>
      <c r="AL405" s="404"/>
      <c r="AM405" s="404"/>
    </row>
    <row r="406" spans="1:42" x14ac:dyDescent="0.35">
      <c r="C406" s="399">
        <v>0.59599999999999997</v>
      </c>
      <c r="D406" s="404"/>
      <c r="E406" s="404"/>
      <c r="F406" s="404"/>
      <c r="G406" s="404"/>
      <c r="H406" s="404"/>
      <c r="I406" s="404"/>
      <c r="J406" s="404"/>
      <c r="K406" s="404"/>
      <c r="Q406" s="399">
        <v>0.59599999999999997</v>
      </c>
      <c r="R406" s="404"/>
      <c r="S406" s="404"/>
      <c r="T406" s="404"/>
      <c r="U406" s="404"/>
      <c r="V406" s="404"/>
      <c r="W406" s="404"/>
      <c r="X406" s="404"/>
      <c r="Y406" s="404"/>
      <c r="AE406" s="399">
        <v>0.59599999999999997</v>
      </c>
      <c r="AF406" s="404"/>
      <c r="AG406" s="404"/>
      <c r="AH406" s="404"/>
      <c r="AI406" s="404"/>
      <c r="AJ406" s="404"/>
      <c r="AK406" s="404"/>
      <c r="AL406" s="404"/>
      <c r="AM406" s="404"/>
    </row>
    <row r="407" spans="1:42" x14ac:dyDescent="0.35">
      <c r="C407" s="399">
        <v>0.59499999999999997</v>
      </c>
      <c r="D407" s="404"/>
      <c r="E407" s="404"/>
      <c r="F407" s="404"/>
      <c r="G407" s="404"/>
      <c r="H407" s="404"/>
      <c r="I407" s="404"/>
      <c r="J407" s="404"/>
      <c r="K407" s="404"/>
      <c r="Q407" s="399">
        <v>0.59499999999999997</v>
      </c>
      <c r="R407" s="404"/>
      <c r="S407" s="404"/>
      <c r="T407" s="404"/>
      <c r="U407" s="404"/>
      <c r="V407" s="404"/>
      <c r="W407" s="404"/>
      <c r="X407" s="404"/>
      <c r="Y407" s="404"/>
      <c r="AE407" s="399">
        <v>0.59499999999999997</v>
      </c>
      <c r="AF407" s="404"/>
      <c r="AG407" s="404"/>
      <c r="AH407" s="404"/>
      <c r="AI407" s="404"/>
      <c r="AJ407" s="404"/>
      <c r="AK407" s="404"/>
      <c r="AL407" s="404"/>
      <c r="AM407" s="404"/>
    </row>
    <row r="408" spans="1:42" x14ac:dyDescent="0.35">
      <c r="C408" s="399">
        <v>0.59399999999999997</v>
      </c>
      <c r="D408" s="404"/>
      <c r="E408" s="404"/>
      <c r="F408" s="404"/>
      <c r="G408" s="404"/>
      <c r="H408" s="404"/>
      <c r="I408" s="404"/>
      <c r="J408" s="404"/>
      <c r="K408" s="404"/>
      <c r="Q408" s="399">
        <v>0.59399999999999997</v>
      </c>
      <c r="R408" s="404"/>
      <c r="S408" s="404"/>
      <c r="T408" s="404"/>
      <c r="U408" s="404"/>
      <c r="V408" s="404"/>
      <c r="W408" s="404"/>
      <c r="X408" s="404"/>
      <c r="Y408" s="404"/>
      <c r="AE408" s="399">
        <v>0.59399999999999997</v>
      </c>
      <c r="AF408" s="404"/>
      <c r="AG408" s="404"/>
      <c r="AH408" s="404"/>
      <c r="AI408" s="404"/>
      <c r="AJ408" s="404"/>
      <c r="AK408" s="404"/>
      <c r="AL408" s="404"/>
      <c r="AM408" s="404"/>
    </row>
    <row r="409" spans="1:42" x14ac:dyDescent="0.35">
      <c r="C409" s="399">
        <v>0.59299999999999997</v>
      </c>
      <c r="D409" s="404"/>
      <c r="E409" s="404"/>
      <c r="F409" s="404"/>
      <c r="G409" s="404"/>
      <c r="H409" s="404"/>
      <c r="I409" s="404"/>
      <c r="J409" s="404"/>
      <c r="K409" s="404"/>
      <c r="Q409" s="399">
        <v>0.59299999999999997</v>
      </c>
      <c r="R409" s="404"/>
      <c r="S409" s="404"/>
      <c r="T409" s="404"/>
      <c r="U409" s="404"/>
      <c r="V409" s="404"/>
      <c r="W409" s="404"/>
      <c r="X409" s="404"/>
      <c r="Y409" s="404"/>
      <c r="AE409" s="399">
        <v>0.59299999999999997</v>
      </c>
      <c r="AF409" s="404"/>
      <c r="AG409" s="404"/>
      <c r="AH409" s="404"/>
      <c r="AI409" s="404"/>
      <c r="AJ409" s="404"/>
      <c r="AK409" s="404"/>
      <c r="AL409" s="404"/>
      <c r="AM409" s="404"/>
    </row>
    <row r="410" spans="1:42" x14ac:dyDescent="0.35">
      <c r="C410" s="399">
        <v>0.59199999999999997</v>
      </c>
      <c r="D410" s="404"/>
      <c r="E410" s="404"/>
      <c r="F410" s="404"/>
      <c r="G410" s="404"/>
      <c r="H410" s="404"/>
      <c r="I410" s="404"/>
      <c r="J410" s="404"/>
      <c r="K410" s="404"/>
      <c r="Q410" s="399">
        <v>0.59199999999999997</v>
      </c>
      <c r="R410" s="404"/>
      <c r="S410" s="404"/>
      <c r="T410" s="404"/>
      <c r="U410" s="404"/>
      <c r="V410" s="404"/>
      <c r="W410" s="404"/>
      <c r="X410" s="404"/>
      <c r="Y410" s="404"/>
      <c r="AE410" s="399">
        <v>0.59199999999999997</v>
      </c>
      <c r="AF410" s="404"/>
      <c r="AG410" s="404"/>
      <c r="AH410" s="404"/>
      <c r="AI410" s="404"/>
      <c r="AJ410" s="404"/>
      <c r="AK410" s="404"/>
      <c r="AL410" s="404"/>
      <c r="AM410" s="404"/>
    </row>
    <row r="411" spans="1:42" x14ac:dyDescent="0.35">
      <c r="C411" s="399">
        <v>0.59099999999999997</v>
      </c>
      <c r="D411" s="404"/>
      <c r="E411" s="404"/>
      <c r="F411" s="404"/>
      <c r="G411" s="404"/>
      <c r="H411" s="404"/>
      <c r="I411" s="404"/>
      <c r="J411" s="404"/>
      <c r="K411" s="404"/>
      <c r="Q411" s="399">
        <v>0.59099999999999997</v>
      </c>
      <c r="R411" s="404"/>
      <c r="S411" s="404"/>
      <c r="T411" s="404"/>
      <c r="U411" s="404"/>
      <c r="V411" s="404"/>
      <c r="W411" s="404"/>
      <c r="X411" s="404"/>
      <c r="Y411" s="404"/>
      <c r="AE411" s="399">
        <v>0.59099999999999997</v>
      </c>
      <c r="AF411" s="404"/>
      <c r="AG411" s="404"/>
      <c r="AH411" s="404"/>
      <c r="AI411" s="404"/>
      <c r="AJ411" s="404"/>
      <c r="AK411" s="404"/>
      <c r="AL411" s="404"/>
      <c r="AM411" s="404"/>
    </row>
    <row r="412" spans="1:42" x14ac:dyDescent="0.35">
      <c r="C412" s="399">
        <v>0.59</v>
      </c>
      <c r="D412" s="404"/>
      <c r="E412" s="404"/>
      <c r="F412" s="404"/>
      <c r="G412" s="404"/>
      <c r="H412" s="404"/>
      <c r="I412" s="404"/>
      <c r="J412" s="404"/>
      <c r="K412" s="404"/>
      <c r="Q412" s="399">
        <v>0.59</v>
      </c>
      <c r="R412" s="404"/>
      <c r="S412" s="404"/>
      <c r="T412" s="404"/>
      <c r="U412" s="404"/>
      <c r="V412" s="404"/>
      <c r="W412" s="404"/>
      <c r="X412" s="404"/>
      <c r="Y412" s="404"/>
      <c r="AE412" s="399">
        <v>0.59</v>
      </c>
      <c r="AF412" s="404"/>
      <c r="AG412" s="404"/>
      <c r="AH412" s="404"/>
      <c r="AI412" s="404"/>
      <c r="AJ412" s="404"/>
      <c r="AK412" s="404"/>
      <c r="AL412" s="404"/>
      <c r="AM412" s="404"/>
    </row>
    <row r="413" spans="1:42" x14ac:dyDescent="0.35">
      <c r="C413" s="399">
        <v>0.58899999999999997</v>
      </c>
      <c r="D413" s="404"/>
      <c r="E413" s="404"/>
      <c r="F413" s="404"/>
      <c r="G413" s="404"/>
      <c r="H413" s="404"/>
      <c r="I413" s="404"/>
      <c r="J413" s="404"/>
      <c r="K413" s="404"/>
      <c r="Q413" s="399">
        <v>0.58899999999999997</v>
      </c>
      <c r="R413" s="404"/>
      <c r="S413" s="404"/>
      <c r="T413" s="404"/>
      <c r="U413" s="404"/>
      <c r="V413" s="404"/>
      <c r="W413" s="404"/>
      <c r="X413" s="404"/>
      <c r="Y413" s="404"/>
      <c r="AE413" s="399">
        <v>0.58899999999999997</v>
      </c>
      <c r="AF413" s="404"/>
      <c r="AG413" s="404"/>
      <c r="AH413" s="404"/>
      <c r="AI413" s="404"/>
      <c r="AJ413" s="404"/>
      <c r="AK413" s="404"/>
      <c r="AL413" s="404"/>
      <c r="AM413" s="404"/>
    </row>
    <row r="414" spans="1:42" x14ac:dyDescent="0.35">
      <c r="C414" s="399">
        <v>0.58799999999999997</v>
      </c>
      <c r="D414" s="404"/>
      <c r="E414" s="404"/>
      <c r="F414" s="404"/>
      <c r="G414" s="404"/>
      <c r="H414" s="404"/>
      <c r="I414" s="404"/>
      <c r="J414" s="404"/>
      <c r="K414" s="404"/>
      <c r="Q414" s="399">
        <v>0.58799999999999997</v>
      </c>
      <c r="R414" s="404"/>
      <c r="S414" s="404"/>
      <c r="T414" s="404"/>
      <c r="U414" s="404"/>
      <c r="V414" s="404"/>
      <c r="W414" s="404"/>
      <c r="X414" s="404"/>
      <c r="Y414" s="404"/>
      <c r="AE414" s="399">
        <v>0.58799999999999997</v>
      </c>
      <c r="AF414" s="404"/>
      <c r="AG414" s="404"/>
      <c r="AH414" s="404"/>
      <c r="AI414" s="404"/>
      <c r="AJ414" s="404"/>
      <c r="AK414" s="404"/>
      <c r="AL414" s="404"/>
      <c r="AM414" s="404"/>
    </row>
    <row r="415" spans="1:42" x14ac:dyDescent="0.35">
      <c r="C415" s="399">
        <v>0.58699999999999997</v>
      </c>
      <c r="D415" s="404"/>
      <c r="E415" s="404"/>
      <c r="F415" s="404"/>
      <c r="G415" s="404"/>
      <c r="H415" s="404"/>
      <c r="I415" s="404"/>
      <c r="J415" s="404"/>
      <c r="K415" s="404"/>
      <c r="Q415" s="399">
        <v>0.58699999999999997</v>
      </c>
      <c r="R415" s="404"/>
      <c r="S415" s="404"/>
      <c r="T415" s="404"/>
      <c r="U415" s="404"/>
      <c r="V415" s="404"/>
      <c r="W415" s="404"/>
      <c r="X415" s="404"/>
      <c r="Y415" s="404"/>
      <c r="AE415" s="399">
        <v>0.58699999999999997</v>
      </c>
      <c r="AF415" s="404"/>
      <c r="AG415" s="404"/>
      <c r="AH415" s="404"/>
      <c r="AI415" s="404"/>
      <c r="AJ415" s="404"/>
      <c r="AK415" s="404"/>
      <c r="AL415" s="404"/>
      <c r="AM415" s="404"/>
    </row>
    <row r="416" spans="1:42" x14ac:dyDescent="0.35">
      <c r="C416" s="399">
        <v>0.58599999999999997</v>
      </c>
      <c r="D416" s="404"/>
      <c r="E416" s="404"/>
      <c r="F416" s="404"/>
      <c r="G416" s="404"/>
      <c r="H416" s="404"/>
      <c r="I416" s="404"/>
      <c r="J416" s="404"/>
      <c r="K416" s="404"/>
      <c r="Q416" s="399">
        <v>0.58599999999999997</v>
      </c>
      <c r="R416" s="404"/>
      <c r="S416" s="404"/>
      <c r="T416" s="404"/>
      <c r="U416" s="404"/>
      <c r="V416" s="404"/>
      <c r="W416" s="404"/>
      <c r="X416" s="404"/>
      <c r="Y416" s="404"/>
      <c r="AE416" s="399">
        <v>0.58599999999999997</v>
      </c>
      <c r="AF416" s="404"/>
      <c r="AG416" s="404"/>
      <c r="AH416" s="404"/>
      <c r="AI416" s="404"/>
      <c r="AJ416" s="404"/>
      <c r="AK416" s="404"/>
      <c r="AL416" s="404"/>
      <c r="AM416" s="404"/>
    </row>
    <row r="417" spans="3:39" x14ac:dyDescent="0.35">
      <c r="C417" s="399">
        <v>0.58499999999999996</v>
      </c>
      <c r="D417" s="404"/>
      <c r="E417" s="404"/>
      <c r="F417" s="404"/>
      <c r="G417" s="404"/>
      <c r="H417" s="404"/>
      <c r="I417" s="404"/>
      <c r="J417" s="404"/>
      <c r="K417" s="404"/>
      <c r="Q417" s="399">
        <v>0.58499999999999996</v>
      </c>
      <c r="R417" s="404"/>
      <c r="S417" s="404"/>
      <c r="T417" s="404"/>
      <c r="U417" s="404"/>
      <c r="V417" s="404"/>
      <c r="W417" s="404"/>
      <c r="X417" s="404"/>
      <c r="Y417" s="404"/>
      <c r="AE417" s="399">
        <v>0.58499999999999996</v>
      </c>
      <c r="AF417" s="404"/>
      <c r="AG417" s="404"/>
      <c r="AH417" s="404"/>
      <c r="AI417" s="404"/>
      <c r="AJ417" s="404"/>
      <c r="AK417" s="404"/>
      <c r="AL417" s="404"/>
      <c r="AM417" s="404"/>
    </row>
    <row r="418" spans="3:39" x14ac:dyDescent="0.35">
      <c r="C418" s="399">
        <v>0.58399999999999996</v>
      </c>
      <c r="D418" s="404"/>
      <c r="E418" s="404"/>
      <c r="F418" s="404"/>
      <c r="G418" s="404"/>
      <c r="H418" s="404"/>
      <c r="I418" s="404"/>
      <c r="J418" s="404"/>
      <c r="K418" s="404"/>
      <c r="Q418" s="399">
        <v>0.58399999999999996</v>
      </c>
      <c r="R418" s="404"/>
      <c r="S418" s="404"/>
      <c r="T418" s="404"/>
      <c r="U418" s="404"/>
      <c r="V418" s="404"/>
      <c r="W418" s="404"/>
      <c r="X418" s="404"/>
      <c r="Y418" s="404"/>
      <c r="AE418" s="399">
        <v>0.58399999999999996</v>
      </c>
      <c r="AF418" s="404"/>
      <c r="AG418" s="404"/>
      <c r="AH418" s="404"/>
      <c r="AI418" s="404"/>
      <c r="AJ418" s="404"/>
      <c r="AK418" s="404"/>
      <c r="AL418" s="404"/>
      <c r="AM418" s="404"/>
    </row>
    <row r="419" spans="3:39" x14ac:dyDescent="0.35">
      <c r="C419" s="399">
        <v>0.58299999999999996</v>
      </c>
      <c r="D419" s="404"/>
      <c r="E419" s="404"/>
      <c r="F419" s="404"/>
      <c r="G419" s="404"/>
      <c r="H419" s="404"/>
      <c r="I419" s="404"/>
      <c r="J419" s="404"/>
      <c r="K419" s="404"/>
      <c r="Q419" s="399">
        <v>0.58299999999999996</v>
      </c>
      <c r="R419" s="404"/>
      <c r="S419" s="404"/>
      <c r="T419" s="404"/>
      <c r="U419" s="404"/>
      <c r="V419" s="404"/>
      <c r="W419" s="404"/>
      <c r="X419" s="404"/>
      <c r="Y419" s="404"/>
      <c r="AE419" s="399">
        <v>0.58299999999999996</v>
      </c>
      <c r="AF419" s="404"/>
      <c r="AG419" s="404"/>
      <c r="AH419" s="404"/>
      <c r="AI419" s="404"/>
      <c r="AJ419" s="404"/>
      <c r="AK419" s="404"/>
      <c r="AL419" s="404"/>
      <c r="AM419" s="404"/>
    </row>
    <row r="420" spans="3:39" x14ac:dyDescent="0.35">
      <c r="C420" s="399">
        <v>0.58199999999999996</v>
      </c>
      <c r="D420" s="404"/>
      <c r="E420" s="404"/>
      <c r="F420" s="404"/>
      <c r="G420" s="404"/>
      <c r="H420" s="404"/>
      <c r="I420" s="404"/>
      <c r="J420" s="404"/>
      <c r="K420" s="404"/>
      <c r="Q420" s="399">
        <v>0.58199999999999996</v>
      </c>
      <c r="R420" s="404"/>
      <c r="S420" s="404"/>
      <c r="T420" s="404"/>
      <c r="U420" s="404"/>
      <c r="V420" s="404"/>
      <c r="W420" s="404"/>
      <c r="X420" s="404"/>
      <c r="Y420" s="404"/>
      <c r="AE420" s="399">
        <v>0.58199999999999996</v>
      </c>
      <c r="AF420" s="404"/>
      <c r="AG420" s="404"/>
      <c r="AH420" s="404"/>
      <c r="AI420" s="404"/>
      <c r="AJ420" s="404"/>
      <c r="AK420" s="404"/>
      <c r="AL420" s="404"/>
      <c r="AM420" s="404"/>
    </row>
    <row r="421" spans="3:39" x14ac:dyDescent="0.35">
      <c r="C421" s="399">
        <v>0.58099999999999996</v>
      </c>
      <c r="D421" s="404"/>
      <c r="E421" s="404"/>
      <c r="F421" s="404"/>
      <c r="G421" s="404"/>
      <c r="H421" s="404"/>
      <c r="I421" s="404"/>
      <c r="J421" s="404"/>
      <c r="K421" s="404"/>
      <c r="Q421" s="399">
        <v>0.58099999999999996</v>
      </c>
      <c r="R421" s="404"/>
      <c r="S421" s="404"/>
      <c r="T421" s="404"/>
      <c r="U421" s="404"/>
      <c r="V421" s="404"/>
      <c r="W421" s="404"/>
      <c r="X421" s="404"/>
      <c r="Y421" s="404"/>
      <c r="AE421" s="399">
        <v>0.58099999999999996</v>
      </c>
      <c r="AF421" s="404"/>
      <c r="AG421" s="404"/>
      <c r="AH421" s="404"/>
      <c r="AI421" s="404"/>
      <c r="AJ421" s="404"/>
      <c r="AK421" s="404"/>
      <c r="AL421" s="404"/>
      <c r="AM421" s="404"/>
    </row>
    <row r="422" spans="3:39" x14ac:dyDescent="0.35">
      <c r="C422" s="399">
        <v>0.57999999999999996</v>
      </c>
      <c r="D422" s="404"/>
      <c r="E422" s="404"/>
      <c r="F422" s="404"/>
      <c r="G422" s="404"/>
      <c r="H422" s="404"/>
      <c r="I422" s="404"/>
      <c r="J422" s="404"/>
      <c r="K422" s="404"/>
      <c r="Q422" s="399">
        <v>0.57999999999999996</v>
      </c>
      <c r="R422" s="404"/>
      <c r="S422" s="404"/>
      <c r="T422" s="404"/>
      <c r="U422" s="404"/>
      <c r="V422" s="404"/>
      <c r="W422" s="404"/>
      <c r="X422" s="404"/>
      <c r="Y422" s="404"/>
      <c r="AE422" s="399">
        <v>0.57999999999999996</v>
      </c>
      <c r="AF422" s="404"/>
      <c r="AG422" s="404"/>
      <c r="AH422" s="404"/>
      <c r="AI422" s="404"/>
      <c r="AJ422" s="404"/>
      <c r="AK422" s="404"/>
      <c r="AL422" s="404"/>
      <c r="AM422" s="404"/>
    </row>
    <row r="423" spans="3:39" x14ac:dyDescent="0.35">
      <c r="C423" s="399">
        <v>0.57899999999999996</v>
      </c>
      <c r="D423" s="404"/>
      <c r="E423" s="404"/>
      <c r="F423" s="404"/>
      <c r="G423" s="404"/>
      <c r="H423" s="404"/>
      <c r="I423" s="404"/>
      <c r="J423" s="404"/>
      <c r="K423" s="404"/>
      <c r="Q423" s="399">
        <v>0.57899999999999996</v>
      </c>
      <c r="R423" s="404"/>
      <c r="S423" s="404"/>
      <c r="T423" s="404"/>
      <c r="U423" s="404"/>
      <c r="V423" s="404"/>
      <c r="W423" s="404"/>
      <c r="X423" s="404"/>
      <c r="Y423" s="404"/>
      <c r="AE423" s="399">
        <v>0.57899999999999996</v>
      </c>
      <c r="AF423" s="404"/>
      <c r="AG423" s="404"/>
      <c r="AH423" s="404"/>
      <c r="AI423" s="404"/>
      <c r="AJ423" s="404"/>
      <c r="AK423" s="404"/>
      <c r="AL423" s="404"/>
      <c r="AM423" s="404"/>
    </row>
    <row r="424" spans="3:39" x14ac:dyDescent="0.35">
      <c r="C424" s="399">
        <v>0.57799999999999996</v>
      </c>
      <c r="D424" s="404"/>
      <c r="E424" s="404"/>
      <c r="F424" s="404"/>
      <c r="G424" s="404"/>
      <c r="H424" s="404"/>
      <c r="I424" s="404"/>
      <c r="J424" s="404"/>
      <c r="K424" s="404"/>
      <c r="Q424" s="399">
        <v>0.57799999999999996</v>
      </c>
      <c r="R424" s="404"/>
      <c r="S424" s="404"/>
      <c r="T424" s="404"/>
      <c r="U424" s="404"/>
      <c r="V424" s="404"/>
      <c r="W424" s="404"/>
      <c r="X424" s="404"/>
      <c r="Y424" s="404"/>
      <c r="AE424" s="399">
        <v>0.57799999999999996</v>
      </c>
      <c r="AF424" s="404"/>
      <c r="AG424" s="404"/>
      <c r="AH424" s="404"/>
      <c r="AI424" s="404"/>
      <c r="AJ424" s="404"/>
      <c r="AK424" s="404"/>
      <c r="AL424" s="404"/>
      <c r="AM424" s="404"/>
    </row>
    <row r="425" spans="3:39" x14ac:dyDescent="0.35">
      <c r="C425" s="399">
        <v>0.57699999999999996</v>
      </c>
      <c r="D425" s="404"/>
      <c r="E425" s="404"/>
      <c r="F425" s="404"/>
      <c r="G425" s="404"/>
      <c r="H425" s="404"/>
      <c r="I425" s="404"/>
      <c r="J425" s="404"/>
      <c r="K425" s="404"/>
      <c r="Q425" s="399">
        <v>0.57699999999999996</v>
      </c>
      <c r="R425" s="404"/>
      <c r="S425" s="404"/>
      <c r="T425" s="404"/>
      <c r="U425" s="404"/>
      <c r="V425" s="404"/>
      <c r="W425" s="404"/>
      <c r="X425" s="404"/>
      <c r="Y425" s="404"/>
      <c r="AE425" s="399">
        <v>0.57699999999999996</v>
      </c>
      <c r="AF425" s="404"/>
      <c r="AG425" s="404"/>
      <c r="AH425" s="404"/>
      <c r="AI425" s="404"/>
      <c r="AJ425" s="404"/>
      <c r="AK425" s="404"/>
      <c r="AL425" s="404"/>
      <c r="AM425" s="404"/>
    </row>
    <row r="426" spans="3:39" x14ac:dyDescent="0.35">
      <c r="C426" s="399">
        <v>0.57599999999999996</v>
      </c>
      <c r="D426" s="404"/>
      <c r="E426" s="404"/>
      <c r="F426" s="404"/>
      <c r="G426" s="404"/>
      <c r="H426" s="404"/>
      <c r="I426" s="404"/>
      <c r="J426" s="404"/>
      <c r="K426" s="404"/>
      <c r="Q426" s="399">
        <v>0.57599999999999996</v>
      </c>
      <c r="R426" s="404"/>
      <c r="S426" s="404"/>
      <c r="T426" s="404"/>
      <c r="U426" s="404"/>
      <c r="V426" s="404"/>
      <c r="W426" s="404"/>
      <c r="X426" s="404"/>
      <c r="Y426" s="404"/>
      <c r="AE426" s="399">
        <v>0.57599999999999996</v>
      </c>
      <c r="AF426" s="404"/>
      <c r="AG426" s="404"/>
      <c r="AH426" s="404"/>
      <c r="AI426" s="404"/>
      <c r="AJ426" s="404"/>
      <c r="AK426" s="404"/>
      <c r="AL426" s="404"/>
      <c r="AM426" s="404"/>
    </row>
    <row r="427" spans="3:39" x14ac:dyDescent="0.35">
      <c r="C427" s="399">
        <v>0.57499999999999996</v>
      </c>
      <c r="D427" s="404"/>
      <c r="E427" s="404"/>
      <c r="F427" s="404"/>
      <c r="G427" s="404"/>
      <c r="H427" s="404"/>
      <c r="I427" s="404"/>
      <c r="J427" s="404"/>
      <c r="K427" s="404"/>
      <c r="Q427" s="399">
        <v>0.57499999999999996</v>
      </c>
      <c r="R427" s="404"/>
      <c r="S427" s="404"/>
      <c r="T427" s="404"/>
      <c r="U427" s="404"/>
      <c r="V427" s="404"/>
      <c r="W427" s="404"/>
      <c r="X427" s="404"/>
      <c r="Y427" s="404"/>
      <c r="AE427" s="399">
        <v>0.57499999999999996</v>
      </c>
      <c r="AF427" s="404"/>
      <c r="AG427" s="404"/>
      <c r="AH427" s="404"/>
      <c r="AI427" s="404"/>
      <c r="AJ427" s="404"/>
      <c r="AK427" s="404"/>
      <c r="AL427" s="404"/>
      <c r="AM427" s="404"/>
    </row>
    <row r="428" spans="3:39" x14ac:dyDescent="0.35">
      <c r="C428" s="399">
        <v>0.57399999999999995</v>
      </c>
      <c r="D428" s="404"/>
      <c r="E428" s="404"/>
      <c r="F428" s="404"/>
      <c r="G428" s="404"/>
      <c r="H428" s="404"/>
      <c r="I428" s="404"/>
      <c r="J428" s="404"/>
      <c r="K428" s="404"/>
      <c r="Q428" s="399">
        <v>0.57399999999999995</v>
      </c>
      <c r="R428" s="404"/>
      <c r="S428" s="404"/>
      <c r="T428" s="404"/>
      <c r="U428" s="404"/>
      <c r="V428" s="404"/>
      <c r="W428" s="404"/>
      <c r="X428" s="404"/>
      <c r="Y428" s="404"/>
      <c r="AE428" s="399">
        <v>0.57399999999999995</v>
      </c>
      <c r="AF428" s="404"/>
      <c r="AG428" s="404"/>
      <c r="AH428" s="404"/>
      <c r="AI428" s="404"/>
      <c r="AJ428" s="404"/>
      <c r="AK428" s="404"/>
      <c r="AL428" s="404"/>
      <c r="AM428" s="404"/>
    </row>
    <row r="429" spans="3:39" x14ac:dyDescent="0.35">
      <c r="C429" s="399">
        <v>0.57299999999999995</v>
      </c>
      <c r="D429" s="404"/>
      <c r="E429" s="404"/>
      <c r="F429" s="404"/>
      <c r="G429" s="404"/>
      <c r="H429" s="404"/>
      <c r="I429" s="404"/>
      <c r="J429" s="404"/>
      <c r="K429" s="404"/>
      <c r="Q429" s="399">
        <v>0.57299999999999995</v>
      </c>
      <c r="R429" s="404"/>
      <c r="S429" s="404"/>
      <c r="T429" s="404"/>
      <c r="U429" s="404"/>
      <c r="V429" s="404"/>
      <c r="W429" s="404"/>
      <c r="X429" s="404"/>
      <c r="Y429" s="404"/>
      <c r="AE429" s="399">
        <v>0.57299999999999995</v>
      </c>
      <c r="AF429" s="404"/>
      <c r="AG429" s="404"/>
      <c r="AH429" s="404"/>
      <c r="AI429" s="404"/>
      <c r="AJ429" s="404"/>
      <c r="AK429" s="404"/>
      <c r="AL429" s="404"/>
      <c r="AM429" s="404"/>
    </row>
    <row r="430" spans="3:39" x14ac:dyDescent="0.35">
      <c r="C430" s="399">
        <v>0.57199999999999995</v>
      </c>
      <c r="D430" s="404"/>
      <c r="E430" s="404"/>
      <c r="F430" s="404"/>
      <c r="G430" s="404"/>
      <c r="H430" s="404"/>
      <c r="I430" s="404"/>
      <c r="J430" s="404"/>
      <c r="K430" s="404"/>
      <c r="Q430" s="399">
        <v>0.57199999999999995</v>
      </c>
      <c r="R430" s="404"/>
      <c r="S430" s="404"/>
      <c r="T430" s="404"/>
      <c r="U430" s="404"/>
      <c r="V430" s="404"/>
      <c r="W430" s="404"/>
      <c r="X430" s="404"/>
      <c r="Y430" s="404"/>
      <c r="AE430" s="399">
        <v>0.57199999999999995</v>
      </c>
      <c r="AF430" s="404"/>
      <c r="AG430" s="404"/>
      <c r="AH430" s="404"/>
      <c r="AI430" s="404"/>
      <c r="AJ430" s="404"/>
      <c r="AK430" s="404"/>
      <c r="AL430" s="404"/>
      <c r="AM430" s="404"/>
    </row>
    <row r="431" spans="3:39" x14ac:dyDescent="0.35">
      <c r="C431" s="399">
        <v>0.57099999999999995</v>
      </c>
      <c r="D431" s="404"/>
      <c r="E431" s="404"/>
      <c r="F431" s="404"/>
      <c r="G431" s="404"/>
      <c r="H431" s="404"/>
      <c r="I431" s="404"/>
      <c r="J431" s="404"/>
      <c r="K431" s="404"/>
      <c r="Q431" s="399">
        <v>0.57099999999999995</v>
      </c>
      <c r="R431" s="404"/>
      <c r="S431" s="404"/>
      <c r="T431" s="404"/>
      <c r="U431" s="404"/>
      <c r="V431" s="404"/>
      <c r="W431" s="404"/>
      <c r="X431" s="404"/>
      <c r="Y431" s="404"/>
      <c r="AE431" s="399">
        <v>0.57099999999999995</v>
      </c>
      <c r="AF431" s="404"/>
      <c r="AG431" s="404"/>
      <c r="AH431" s="404"/>
      <c r="AI431" s="404"/>
      <c r="AJ431" s="404"/>
      <c r="AK431" s="404"/>
      <c r="AL431" s="404"/>
      <c r="AM431" s="404"/>
    </row>
    <row r="432" spans="3:39" x14ac:dyDescent="0.35">
      <c r="C432" s="399">
        <v>0.56999999999999995</v>
      </c>
      <c r="D432" s="404"/>
      <c r="E432" s="404"/>
      <c r="F432" s="404"/>
      <c r="G432" s="404"/>
      <c r="H432" s="404"/>
      <c r="I432" s="404"/>
      <c r="J432" s="404"/>
      <c r="K432" s="404"/>
      <c r="Q432" s="399">
        <v>0.56999999999999995</v>
      </c>
      <c r="R432" s="404"/>
      <c r="S432" s="404"/>
      <c r="T432" s="404"/>
      <c r="U432" s="404"/>
      <c r="V432" s="404"/>
      <c r="W432" s="404"/>
      <c r="X432" s="404"/>
      <c r="Y432" s="404"/>
      <c r="AE432" s="399">
        <v>0.56999999999999995</v>
      </c>
      <c r="AF432" s="404"/>
      <c r="AG432" s="404"/>
      <c r="AH432" s="404"/>
      <c r="AI432" s="404"/>
      <c r="AJ432" s="404"/>
      <c r="AK432" s="404"/>
      <c r="AL432" s="404"/>
      <c r="AM432" s="404"/>
    </row>
    <row r="433" spans="3:39" x14ac:dyDescent="0.35">
      <c r="C433" s="399">
        <v>0.56899999999999995</v>
      </c>
      <c r="D433" s="404"/>
      <c r="E433" s="404"/>
      <c r="F433" s="404"/>
      <c r="G433" s="404"/>
      <c r="H433" s="404"/>
      <c r="I433" s="404"/>
      <c r="J433" s="404"/>
      <c r="K433" s="404"/>
      <c r="Q433" s="399">
        <v>0.56899999999999995</v>
      </c>
      <c r="R433" s="404"/>
      <c r="S433" s="404"/>
      <c r="T433" s="404"/>
      <c r="U433" s="404"/>
      <c r="V433" s="404"/>
      <c r="W433" s="404"/>
      <c r="X433" s="404"/>
      <c r="Y433" s="404"/>
      <c r="AE433" s="399">
        <v>0.56899999999999995</v>
      </c>
      <c r="AF433" s="404"/>
      <c r="AG433" s="404"/>
      <c r="AH433" s="404"/>
      <c r="AI433" s="404"/>
      <c r="AJ433" s="404"/>
      <c r="AK433" s="404"/>
      <c r="AL433" s="404"/>
      <c r="AM433" s="404"/>
    </row>
    <row r="434" spans="3:39" x14ac:dyDescent="0.35">
      <c r="C434" s="399">
        <v>0.56799999999999995</v>
      </c>
      <c r="D434" s="404"/>
      <c r="E434" s="404"/>
      <c r="F434" s="404"/>
      <c r="G434" s="404"/>
      <c r="H434" s="404"/>
      <c r="I434" s="404"/>
      <c r="J434" s="404"/>
      <c r="K434" s="404"/>
      <c r="Q434" s="399">
        <v>0.56799999999999995</v>
      </c>
      <c r="R434" s="404"/>
      <c r="S434" s="404"/>
      <c r="T434" s="404"/>
      <c r="U434" s="404"/>
      <c r="V434" s="404"/>
      <c r="W434" s="404"/>
      <c r="X434" s="404"/>
      <c r="Y434" s="404"/>
      <c r="AE434" s="399">
        <v>0.56799999999999995</v>
      </c>
      <c r="AF434" s="404"/>
      <c r="AG434" s="404"/>
      <c r="AH434" s="404"/>
      <c r="AI434" s="404"/>
      <c r="AJ434" s="404"/>
      <c r="AK434" s="404"/>
      <c r="AL434" s="404"/>
      <c r="AM434" s="404"/>
    </row>
    <row r="435" spans="3:39" x14ac:dyDescent="0.35">
      <c r="C435" s="399">
        <v>0.56699999999999995</v>
      </c>
      <c r="D435" s="404"/>
      <c r="E435" s="404"/>
      <c r="F435" s="404"/>
      <c r="G435" s="404"/>
      <c r="H435" s="404"/>
      <c r="I435" s="404"/>
      <c r="J435" s="404"/>
      <c r="K435" s="404"/>
      <c r="Q435" s="399">
        <v>0.56699999999999995</v>
      </c>
      <c r="R435" s="404"/>
      <c r="S435" s="404"/>
      <c r="T435" s="404"/>
      <c r="U435" s="404"/>
      <c r="V435" s="404"/>
      <c r="W435" s="404"/>
      <c r="X435" s="404"/>
      <c r="Y435" s="404"/>
      <c r="AE435" s="399">
        <v>0.56699999999999995</v>
      </c>
      <c r="AF435" s="404"/>
      <c r="AG435" s="404"/>
      <c r="AH435" s="404"/>
      <c r="AI435" s="404"/>
      <c r="AJ435" s="404"/>
      <c r="AK435" s="404"/>
      <c r="AL435" s="404"/>
      <c r="AM435" s="404"/>
    </row>
    <row r="436" spans="3:39" x14ac:dyDescent="0.35">
      <c r="C436" s="399">
        <v>0.56599999999999995</v>
      </c>
      <c r="D436" s="404"/>
      <c r="E436" s="404"/>
      <c r="F436" s="404"/>
      <c r="G436" s="404"/>
      <c r="H436" s="404"/>
      <c r="I436" s="404"/>
      <c r="J436" s="404"/>
      <c r="K436" s="404"/>
      <c r="Q436" s="399">
        <v>0.56599999999999995</v>
      </c>
      <c r="R436" s="404"/>
      <c r="S436" s="404"/>
      <c r="T436" s="404"/>
      <c r="U436" s="404"/>
      <c r="V436" s="404"/>
      <c r="W436" s="404"/>
      <c r="X436" s="404"/>
      <c r="Y436" s="404"/>
      <c r="AE436" s="399">
        <v>0.56599999999999995</v>
      </c>
      <c r="AF436" s="404"/>
      <c r="AG436" s="404"/>
      <c r="AH436" s="404"/>
      <c r="AI436" s="404"/>
      <c r="AJ436" s="404"/>
      <c r="AK436" s="404"/>
      <c r="AL436" s="404"/>
      <c r="AM436" s="404"/>
    </row>
    <row r="437" spans="3:39" x14ac:dyDescent="0.35">
      <c r="C437" s="399">
        <v>0.56499999999999995</v>
      </c>
      <c r="D437" s="404"/>
      <c r="E437" s="404"/>
      <c r="F437" s="404"/>
      <c r="G437" s="404"/>
      <c r="H437" s="404"/>
      <c r="I437" s="404"/>
      <c r="J437" s="404"/>
      <c r="K437" s="404"/>
      <c r="Q437" s="399">
        <v>0.56499999999999995</v>
      </c>
      <c r="R437" s="404"/>
      <c r="S437" s="404"/>
      <c r="T437" s="404"/>
      <c r="U437" s="404"/>
      <c r="V437" s="404"/>
      <c r="W437" s="404"/>
      <c r="X437" s="404"/>
      <c r="Y437" s="404"/>
      <c r="AE437" s="399">
        <v>0.56499999999999995</v>
      </c>
      <c r="AF437" s="404"/>
      <c r="AG437" s="404"/>
      <c r="AH437" s="404"/>
      <c r="AI437" s="404"/>
      <c r="AJ437" s="404"/>
      <c r="AK437" s="404"/>
      <c r="AL437" s="404"/>
      <c r="AM437" s="404"/>
    </row>
    <row r="438" spans="3:39" x14ac:dyDescent="0.35">
      <c r="C438" s="399">
        <v>0.56399999999999995</v>
      </c>
      <c r="D438" s="404"/>
      <c r="E438" s="404"/>
      <c r="F438" s="404"/>
      <c r="G438" s="404"/>
      <c r="H438" s="404"/>
      <c r="I438" s="404"/>
      <c r="J438" s="404"/>
      <c r="K438" s="404"/>
      <c r="Q438" s="399">
        <v>0.56399999999999995</v>
      </c>
      <c r="R438" s="404"/>
      <c r="S438" s="404"/>
      <c r="T438" s="404"/>
      <c r="U438" s="404"/>
      <c r="V438" s="404"/>
      <c r="W438" s="404"/>
      <c r="X438" s="404"/>
      <c r="Y438" s="404"/>
      <c r="AE438" s="399">
        <v>0.56399999999999995</v>
      </c>
      <c r="AF438" s="404"/>
      <c r="AG438" s="404"/>
      <c r="AH438" s="404"/>
      <c r="AI438" s="404"/>
      <c r="AJ438" s="404"/>
      <c r="AK438" s="404"/>
      <c r="AL438" s="404"/>
      <c r="AM438" s="404"/>
    </row>
    <row r="439" spans="3:39" x14ac:dyDescent="0.35">
      <c r="C439" s="399">
        <v>0.56299999999999994</v>
      </c>
      <c r="D439" s="404"/>
      <c r="E439" s="404"/>
      <c r="F439" s="404"/>
      <c r="G439" s="404"/>
      <c r="H439" s="404"/>
      <c r="I439" s="404"/>
      <c r="J439" s="404"/>
      <c r="K439" s="404"/>
      <c r="Q439" s="399">
        <v>0.56299999999999994</v>
      </c>
      <c r="R439" s="404"/>
      <c r="S439" s="404"/>
      <c r="T439" s="404"/>
      <c r="U439" s="404"/>
      <c r="V439" s="404"/>
      <c r="W439" s="404"/>
      <c r="X439" s="404"/>
      <c r="Y439" s="404"/>
      <c r="AE439" s="399">
        <v>0.56299999999999994</v>
      </c>
      <c r="AF439" s="404"/>
      <c r="AG439" s="404"/>
      <c r="AH439" s="404"/>
      <c r="AI439" s="404"/>
      <c r="AJ439" s="404"/>
      <c r="AK439" s="404"/>
      <c r="AL439" s="404"/>
      <c r="AM439" s="404"/>
    </row>
    <row r="440" spans="3:39" x14ac:dyDescent="0.35">
      <c r="C440" s="399">
        <v>0.56200000000000006</v>
      </c>
      <c r="D440" s="404"/>
      <c r="E440" s="404"/>
      <c r="F440" s="404"/>
      <c r="G440" s="404"/>
      <c r="H440" s="404"/>
      <c r="I440" s="404"/>
      <c r="J440" s="404"/>
      <c r="K440" s="404"/>
      <c r="Q440" s="399">
        <v>0.56200000000000006</v>
      </c>
      <c r="R440" s="404"/>
      <c r="S440" s="404"/>
      <c r="T440" s="404"/>
      <c r="U440" s="404"/>
      <c r="V440" s="404"/>
      <c r="W440" s="404"/>
      <c r="X440" s="404"/>
      <c r="Y440" s="404"/>
      <c r="AE440" s="399">
        <v>0.56200000000000006</v>
      </c>
      <c r="AF440" s="404"/>
      <c r="AG440" s="404"/>
      <c r="AH440" s="404"/>
      <c r="AI440" s="404"/>
      <c r="AJ440" s="404"/>
      <c r="AK440" s="404"/>
      <c r="AL440" s="404"/>
      <c r="AM440" s="404"/>
    </row>
    <row r="441" spans="3:39" x14ac:dyDescent="0.35">
      <c r="C441" s="399">
        <v>0.56100000000000005</v>
      </c>
      <c r="D441" s="404"/>
      <c r="E441" s="404"/>
      <c r="F441" s="404"/>
      <c r="G441" s="404"/>
      <c r="H441" s="404"/>
      <c r="I441" s="404"/>
      <c r="J441" s="404"/>
      <c r="K441" s="404"/>
      <c r="Q441" s="399">
        <v>0.56100000000000005</v>
      </c>
      <c r="R441" s="404"/>
      <c r="S441" s="404"/>
      <c r="T441" s="404"/>
      <c r="U441" s="404"/>
      <c r="V441" s="404"/>
      <c r="W441" s="404"/>
      <c r="X441" s="404"/>
      <c r="Y441" s="404"/>
      <c r="AE441" s="399">
        <v>0.56100000000000005</v>
      </c>
      <c r="AF441" s="404"/>
      <c r="AG441" s="404"/>
      <c r="AH441" s="404"/>
      <c r="AI441" s="404"/>
      <c r="AJ441" s="404"/>
      <c r="AK441" s="404"/>
      <c r="AL441" s="404"/>
      <c r="AM441" s="404"/>
    </row>
    <row r="442" spans="3:39" x14ac:dyDescent="0.35">
      <c r="C442" s="399">
        <v>0.56000000000000005</v>
      </c>
      <c r="D442" s="404"/>
      <c r="E442" s="404"/>
      <c r="F442" s="404"/>
      <c r="G442" s="404"/>
      <c r="H442" s="404"/>
      <c r="I442" s="404"/>
      <c r="J442" s="404"/>
      <c r="K442" s="404"/>
      <c r="Q442" s="399">
        <v>0.56000000000000005</v>
      </c>
      <c r="R442" s="404"/>
      <c r="S442" s="404"/>
      <c r="T442" s="404"/>
      <c r="U442" s="404"/>
      <c r="V442" s="404"/>
      <c r="W442" s="404"/>
      <c r="X442" s="404"/>
      <c r="Y442" s="404"/>
      <c r="AE442" s="399">
        <v>0.56000000000000005</v>
      </c>
      <c r="AF442" s="404"/>
      <c r="AG442" s="404"/>
      <c r="AH442" s="404"/>
      <c r="AI442" s="404"/>
      <c r="AJ442" s="404"/>
      <c r="AK442" s="404"/>
      <c r="AL442" s="404"/>
      <c r="AM442" s="404"/>
    </row>
    <row r="443" spans="3:39" x14ac:dyDescent="0.35">
      <c r="C443" s="399">
        <v>0.55900000000000005</v>
      </c>
      <c r="D443" s="404"/>
      <c r="E443" s="404"/>
      <c r="F443" s="404"/>
      <c r="G443" s="404"/>
      <c r="H443" s="404"/>
      <c r="I443" s="404"/>
      <c r="J443" s="404"/>
      <c r="K443" s="404"/>
      <c r="Q443" s="399">
        <v>0.55900000000000005</v>
      </c>
      <c r="R443" s="404"/>
      <c r="S443" s="404"/>
      <c r="T443" s="404"/>
      <c r="U443" s="404"/>
      <c r="V443" s="404"/>
      <c r="W443" s="404"/>
      <c r="X443" s="404"/>
      <c r="Y443" s="404"/>
      <c r="AE443" s="399">
        <v>0.55900000000000005</v>
      </c>
      <c r="AF443" s="404"/>
      <c r="AG443" s="404"/>
      <c r="AH443" s="404"/>
      <c r="AI443" s="404"/>
      <c r="AJ443" s="404"/>
      <c r="AK443" s="404"/>
      <c r="AL443" s="404"/>
      <c r="AM443" s="404"/>
    </row>
    <row r="444" spans="3:39" x14ac:dyDescent="0.35">
      <c r="C444" s="399">
        <v>0.55800000000000005</v>
      </c>
      <c r="D444" s="404"/>
      <c r="E444" s="404"/>
      <c r="F444" s="404"/>
      <c r="G444" s="404"/>
      <c r="H444" s="404"/>
      <c r="I444" s="404"/>
      <c r="J444" s="404"/>
      <c r="K444" s="404"/>
      <c r="Q444" s="399">
        <v>0.55800000000000005</v>
      </c>
      <c r="R444" s="404"/>
      <c r="S444" s="404"/>
      <c r="T444" s="404"/>
      <c r="U444" s="404"/>
      <c r="V444" s="404"/>
      <c r="W444" s="404"/>
      <c r="X444" s="404"/>
      <c r="Y444" s="404"/>
      <c r="AE444" s="399">
        <v>0.55800000000000005</v>
      </c>
      <c r="AF444" s="404"/>
      <c r="AG444" s="404"/>
      <c r="AH444" s="404"/>
      <c r="AI444" s="404"/>
      <c r="AJ444" s="404"/>
      <c r="AK444" s="404"/>
      <c r="AL444" s="404"/>
      <c r="AM444" s="404"/>
    </row>
    <row r="445" spans="3:39" x14ac:dyDescent="0.35">
      <c r="C445" s="399">
        <v>0.55700000000000005</v>
      </c>
      <c r="D445" s="404"/>
      <c r="E445" s="404"/>
      <c r="F445" s="404"/>
      <c r="G445" s="404"/>
      <c r="H445" s="404"/>
      <c r="I445" s="404"/>
      <c r="J445" s="404"/>
      <c r="K445" s="404"/>
      <c r="Q445" s="399">
        <v>0.55700000000000005</v>
      </c>
      <c r="R445" s="404"/>
      <c r="S445" s="404"/>
      <c r="T445" s="404"/>
      <c r="U445" s="404"/>
      <c r="V445" s="404"/>
      <c r="W445" s="404"/>
      <c r="X445" s="404"/>
      <c r="Y445" s="404"/>
      <c r="AE445" s="399">
        <v>0.55700000000000005</v>
      </c>
      <c r="AF445" s="404"/>
      <c r="AG445" s="404"/>
      <c r="AH445" s="404"/>
      <c r="AI445" s="404"/>
      <c r="AJ445" s="404"/>
      <c r="AK445" s="404"/>
      <c r="AL445" s="404"/>
      <c r="AM445" s="404"/>
    </row>
    <row r="446" spans="3:39" x14ac:dyDescent="0.35">
      <c r="C446" s="399">
        <v>0.55600000000000005</v>
      </c>
      <c r="D446" s="404"/>
      <c r="E446" s="404"/>
      <c r="F446" s="404"/>
      <c r="G446" s="404"/>
      <c r="H446" s="404"/>
      <c r="I446" s="404"/>
      <c r="J446" s="404"/>
      <c r="K446" s="404"/>
      <c r="Q446" s="399">
        <v>0.55600000000000005</v>
      </c>
      <c r="R446" s="404"/>
      <c r="S446" s="404"/>
      <c r="T446" s="404"/>
      <c r="U446" s="404"/>
      <c r="V446" s="404"/>
      <c r="W446" s="404"/>
      <c r="X446" s="404"/>
      <c r="Y446" s="404"/>
      <c r="AE446" s="399">
        <v>0.55600000000000005</v>
      </c>
      <c r="AF446" s="404"/>
      <c r="AG446" s="404"/>
      <c r="AH446" s="404"/>
      <c r="AI446" s="404"/>
      <c r="AJ446" s="404"/>
      <c r="AK446" s="404"/>
      <c r="AL446" s="404"/>
      <c r="AM446" s="404"/>
    </row>
    <row r="447" spans="3:39" x14ac:dyDescent="0.35">
      <c r="C447" s="399">
        <v>0.55500000000000005</v>
      </c>
      <c r="D447" s="404"/>
      <c r="E447" s="404"/>
      <c r="F447" s="404"/>
      <c r="G447" s="404"/>
      <c r="H447" s="404"/>
      <c r="I447" s="404"/>
      <c r="J447" s="404"/>
      <c r="K447" s="404"/>
      <c r="Q447" s="399">
        <v>0.55500000000000005</v>
      </c>
      <c r="R447" s="404"/>
      <c r="S447" s="404"/>
      <c r="T447" s="404"/>
      <c r="U447" s="404"/>
      <c r="V447" s="404"/>
      <c r="W447" s="404"/>
      <c r="X447" s="404"/>
      <c r="Y447" s="404"/>
      <c r="AE447" s="399">
        <v>0.55500000000000005</v>
      </c>
      <c r="AF447" s="404"/>
      <c r="AG447" s="404"/>
      <c r="AH447" s="404"/>
      <c r="AI447" s="404"/>
      <c r="AJ447" s="404"/>
      <c r="AK447" s="404"/>
      <c r="AL447" s="404"/>
      <c r="AM447" s="404"/>
    </row>
    <row r="448" spans="3:39" x14ac:dyDescent="0.35">
      <c r="C448" s="399">
        <v>0.55400000000000005</v>
      </c>
      <c r="D448" s="404"/>
      <c r="E448" s="404"/>
      <c r="F448" s="404"/>
      <c r="G448" s="404"/>
      <c r="H448" s="404"/>
      <c r="I448" s="404"/>
      <c r="J448" s="404"/>
      <c r="K448" s="404"/>
      <c r="Q448" s="399">
        <v>0.55400000000000005</v>
      </c>
      <c r="R448" s="404"/>
      <c r="S448" s="404"/>
      <c r="T448" s="404"/>
      <c r="U448" s="404"/>
      <c r="V448" s="404"/>
      <c r="W448" s="404"/>
      <c r="X448" s="404"/>
      <c r="Y448" s="404"/>
      <c r="AE448" s="399">
        <v>0.55400000000000005</v>
      </c>
      <c r="AF448" s="404"/>
      <c r="AG448" s="404"/>
      <c r="AH448" s="404"/>
      <c r="AI448" s="404"/>
      <c r="AJ448" s="404"/>
      <c r="AK448" s="404"/>
      <c r="AL448" s="404"/>
      <c r="AM448" s="404"/>
    </row>
    <row r="449" spans="3:39" x14ac:dyDescent="0.35">
      <c r="C449" s="399">
        <v>0.55300000000000005</v>
      </c>
      <c r="D449" s="404"/>
      <c r="E449" s="404"/>
      <c r="F449" s="404"/>
      <c r="G449" s="404"/>
      <c r="H449" s="404"/>
      <c r="I449" s="404"/>
      <c r="J449" s="404"/>
      <c r="K449" s="404"/>
      <c r="Q449" s="399">
        <v>0.55300000000000005</v>
      </c>
      <c r="R449" s="404"/>
      <c r="S449" s="404"/>
      <c r="T449" s="404"/>
      <c r="U449" s="404"/>
      <c r="V449" s="404"/>
      <c r="W449" s="404"/>
      <c r="X449" s="404"/>
      <c r="Y449" s="404"/>
      <c r="AE449" s="399">
        <v>0.55300000000000005</v>
      </c>
      <c r="AF449" s="404"/>
      <c r="AG449" s="404"/>
      <c r="AH449" s="404"/>
      <c r="AI449" s="404"/>
      <c r="AJ449" s="404"/>
      <c r="AK449" s="404"/>
      <c r="AL449" s="404"/>
      <c r="AM449" s="404"/>
    </row>
    <row r="450" spans="3:39" x14ac:dyDescent="0.35">
      <c r="C450" s="399">
        <v>0.55200000000000005</v>
      </c>
      <c r="D450" s="404"/>
      <c r="E450" s="404"/>
      <c r="F450" s="404"/>
      <c r="G450" s="404"/>
      <c r="H450" s="404"/>
      <c r="I450" s="404"/>
      <c r="J450" s="404"/>
      <c r="K450" s="404"/>
      <c r="Q450" s="399">
        <v>0.55200000000000005</v>
      </c>
      <c r="R450" s="404"/>
      <c r="S450" s="404"/>
      <c r="T450" s="404"/>
      <c r="U450" s="404"/>
      <c r="V450" s="404"/>
      <c r="W450" s="404"/>
      <c r="X450" s="404"/>
      <c r="Y450" s="404"/>
      <c r="AE450" s="399">
        <v>0.55200000000000005</v>
      </c>
      <c r="AF450" s="404"/>
      <c r="AG450" s="404"/>
      <c r="AH450" s="404"/>
      <c r="AI450" s="404"/>
      <c r="AJ450" s="404"/>
      <c r="AK450" s="404"/>
      <c r="AL450" s="404"/>
      <c r="AM450" s="404"/>
    </row>
    <row r="451" spans="3:39" x14ac:dyDescent="0.35">
      <c r="C451" s="399">
        <v>0.55100000000000005</v>
      </c>
      <c r="D451" s="404"/>
      <c r="E451" s="404"/>
      <c r="F451" s="404"/>
      <c r="G451" s="404"/>
      <c r="H451" s="404"/>
      <c r="I451" s="404"/>
      <c r="J451" s="404"/>
      <c r="K451" s="404"/>
      <c r="Q451" s="399">
        <v>0.55100000000000005</v>
      </c>
      <c r="R451" s="404"/>
      <c r="S451" s="404"/>
      <c r="T451" s="404"/>
      <c r="U451" s="404"/>
      <c r="V451" s="404"/>
      <c r="W451" s="404"/>
      <c r="X451" s="404"/>
      <c r="Y451" s="404"/>
      <c r="AE451" s="399">
        <v>0.55100000000000005</v>
      </c>
      <c r="AF451" s="404"/>
      <c r="AG451" s="404"/>
      <c r="AH451" s="404"/>
      <c r="AI451" s="404"/>
      <c r="AJ451" s="404"/>
      <c r="AK451" s="404"/>
      <c r="AL451" s="404"/>
      <c r="AM451" s="404"/>
    </row>
    <row r="452" spans="3:39" x14ac:dyDescent="0.35">
      <c r="C452" s="399">
        <v>0.55000000000000004</v>
      </c>
      <c r="D452" s="404"/>
      <c r="E452" s="404"/>
      <c r="F452" s="404"/>
      <c r="G452" s="404"/>
      <c r="H452" s="404"/>
      <c r="I452" s="404"/>
      <c r="J452" s="404"/>
      <c r="K452" s="404"/>
      <c r="Q452" s="399">
        <v>0.55000000000000004</v>
      </c>
      <c r="R452" s="404"/>
      <c r="S452" s="404"/>
      <c r="T452" s="404"/>
      <c r="U452" s="404"/>
      <c r="V452" s="404"/>
      <c r="W452" s="404"/>
      <c r="X452" s="404"/>
      <c r="Y452" s="404"/>
      <c r="AE452" s="399">
        <v>0.55000000000000004</v>
      </c>
      <c r="AF452" s="404"/>
      <c r="AG452" s="404"/>
      <c r="AH452" s="404"/>
      <c r="AI452" s="404"/>
      <c r="AJ452" s="404"/>
      <c r="AK452" s="404"/>
      <c r="AL452" s="404"/>
      <c r="AM452" s="404"/>
    </row>
    <row r="453" spans="3:39" x14ac:dyDescent="0.35">
      <c r="C453" s="399">
        <v>0.54900000000000004</v>
      </c>
      <c r="D453" s="404"/>
      <c r="E453" s="404"/>
      <c r="F453" s="404"/>
      <c r="G453" s="404"/>
      <c r="H453" s="404"/>
      <c r="I453" s="404"/>
      <c r="J453" s="404"/>
      <c r="K453" s="404"/>
      <c r="Q453" s="399">
        <v>0.54900000000000004</v>
      </c>
      <c r="R453" s="404"/>
      <c r="S453" s="404"/>
      <c r="T453" s="404"/>
      <c r="U453" s="404"/>
      <c r="V453" s="404"/>
      <c r="W453" s="404"/>
      <c r="X453" s="404"/>
      <c r="Y453" s="404"/>
      <c r="AE453" s="399">
        <v>0.54900000000000004</v>
      </c>
      <c r="AF453" s="404"/>
      <c r="AG453" s="404"/>
      <c r="AH453" s="404"/>
      <c r="AI453" s="404"/>
      <c r="AJ453" s="404"/>
      <c r="AK453" s="404"/>
      <c r="AL453" s="404"/>
      <c r="AM453" s="404"/>
    </row>
    <row r="454" spans="3:39" x14ac:dyDescent="0.35">
      <c r="C454" s="399">
        <v>0.54800000000000004</v>
      </c>
      <c r="D454" s="404"/>
      <c r="E454" s="404"/>
      <c r="F454" s="404"/>
      <c r="G454" s="404"/>
      <c r="H454" s="404"/>
      <c r="I454" s="404"/>
      <c r="J454" s="404"/>
      <c r="K454" s="404"/>
      <c r="Q454" s="399">
        <v>0.54800000000000004</v>
      </c>
      <c r="R454" s="404"/>
      <c r="S454" s="404"/>
      <c r="T454" s="404"/>
      <c r="U454" s="404"/>
      <c r="V454" s="404"/>
      <c r="W454" s="404"/>
      <c r="X454" s="404"/>
      <c r="Y454" s="404"/>
      <c r="AE454" s="399">
        <v>0.54800000000000004</v>
      </c>
      <c r="AF454" s="404"/>
      <c r="AG454" s="404"/>
      <c r="AH454" s="404"/>
      <c r="AI454" s="404"/>
      <c r="AJ454" s="404"/>
      <c r="AK454" s="404"/>
      <c r="AL454" s="404"/>
      <c r="AM454" s="404"/>
    </row>
    <row r="455" spans="3:39" x14ac:dyDescent="0.35">
      <c r="C455" s="399">
        <v>0.54700000000000004</v>
      </c>
      <c r="D455" s="404"/>
      <c r="E455" s="404"/>
      <c r="F455" s="404"/>
      <c r="G455" s="404"/>
      <c r="H455" s="404"/>
      <c r="I455" s="404"/>
      <c r="J455" s="404"/>
      <c r="K455" s="404"/>
      <c r="Q455" s="399">
        <v>0.54700000000000004</v>
      </c>
      <c r="R455" s="404"/>
      <c r="S455" s="404"/>
      <c r="T455" s="404"/>
      <c r="U455" s="404"/>
      <c r="V455" s="404"/>
      <c r="W455" s="404"/>
      <c r="X455" s="404"/>
      <c r="Y455" s="404"/>
      <c r="AE455" s="399">
        <v>0.54700000000000004</v>
      </c>
      <c r="AF455" s="404"/>
      <c r="AG455" s="404"/>
      <c r="AH455" s="404"/>
      <c r="AI455" s="404"/>
      <c r="AJ455" s="404"/>
      <c r="AK455" s="404"/>
      <c r="AL455" s="404"/>
      <c r="AM455" s="404"/>
    </row>
    <row r="456" spans="3:39" x14ac:dyDescent="0.35">
      <c r="C456" s="399">
        <v>0.54600000000000004</v>
      </c>
      <c r="D456" s="404"/>
      <c r="E456" s="404"/>
      <c r="F456" s="404"/>
      <c r="G456" s="404"/>
      <c r="H456" s="404"/>
      <c r="I456" s="404"/>
      <c r="J456" s="404"/>
      <c r="K456" s="404"/>
      <c r="Q456" s="399">
        <v>0.54600000000000004</v>
      </c>
      <c r="R456" s="404"/>
      <c r="S456" s="404"/>
      <c r="T456" s="404"/>
      <c r="U456" s="404"/>
      <c r="V456" s="404"/>
      <c r="W456" s="404"/>
      <c r="X456" s="404"/>
      <c r="Y456" s="404"/>
      <c r="AE456" s="399">
        <v>0.54600000000000004</v>
      </c>
      <c r="AF456" s="404"/>
      <c r="AG456" s="404"/>
      <c r="AH456" s="404"/>
      <c r="AI456" s="404"/>
      <c r="AJ456" s="404"/>
      <c r="AK456" s="404"/>
      <c r="AL456" s="404"/>
      <c r="AM456" s="404"/>
    </row>
    <row r="457" spans="3:39" x14ac:dyDescent="0.35">
      <c r="C457" s="399">
        <v>0.54500000000000004</v>
      </c>
      <c r="D457" s="404"/>
      <c r="E457" s="404"/>
      <c r="F457" s="404"/>
      <c r="G457" s="404"/>
      <c r="H457" s="404"/>
      <c r="I457" s="404"/>
      <c r="J457" s="404"/>
      <c r="K457" s="404"/>
      <c r="Q457" s="399">
        <v>0.54500000000000004</v>
      </c>
      <c r="R457" s="404"/>
      <c r="S457" s="404"/>
      <c r="T457" s="404"/>
      <c r="U457" s="404"/>
      <c r="V457" s="404"/>
      <c r="W457" s="404"/>
      <c r="X457" s="404"/>
      <c r="Y457" s="404"/>
      <c r="AE457" s="399">
        <v>0.54500000000000004</v>
      </c>
      <c r="AF457" s="404"/>
      <c r="AG457" s="404"/>
      <c r="AH457" s="404"/>
      <c r="AI457" s="404"/>
      <c r="AJ457" s="404"/>
      <c r="AK457" s="404"/>
      <c r="AL457" s="404"/>
      <c r="AM457" s="404"/>
    </row>
    <row r="458" spans="3:39" x14ac:dyDescent="0.35">
      <c r="C458" s="399">
        <v>0.54400000000000004</v>
      </c>
      <c r="D458" s="404"/>
      <c r="E458" s="404"/>
      <c r="F458" s="404"/>
      <c r="G458" s="404"/>
      <c r="H458" s="404"/>
      <c r="I458" s="404"/>
      <c r="J458" s="404"/>
      <c r="K458" s="404"/>
      <c r="Q458" s="399">
        <v>0.54400000000000004</v>
      </c>
      <c r="R458" s="404"/>
      <c r="S458" s="404"/>
      <c r="T458" s="404"/>
      <c r="U458" s="404"/>
      <c r="V458" s="404"/>
      <c r="W458" s="404"/>
      <c r="X458" s="404"/>
      <c r="Y458" s="404"/>
      <c r="AE458" s="399">
        <v>0.54400000000000004</v>
      </c>
      <c r="AF458" s="404"/>
      <c r="AG458" s="404"/>
      <c r="AH458" s="404"/>
      <c r="AI458" s="404"/>
      <c r="AJ458" s="404"/>
      <c r="AK458" s="404"/>
      <c r="AL458" s="404"/>
      <c r="AM458" s="404"/>
    </row>
    <row r="459" spans="3:39" x14ac:dyDescent="0.35">
      <c r="C459" s="399">
        <v>0.54300000000000004</v>
      </c>
      <c r="D459" s="404"/>
      <c r="E459" s="404"/>
      <c r="F459" s="404"/>
      <c r="G459" s="404"/>
      <c r="H459" s="404"/>
      <c r="I459" s="404"/>
      <c r="J459" s="404"/>
      <c r="K459" s="404"/>
      <c r="Q459" s="399">
        <v>0.54300000000000004</v>
      </c>
      <c r="R459" s="404"/>
      <c r="S459" s="404"/>
      <c r="T459" s="404"/>
      <c r="U459" s="404"/>
      <c r="V459" s="404"/>
      <c r="W459" s="404"/>
      <c r="X459" s="404"/>
      <c r="Y459" s="404"/>
      <c r="AE459" s="399">
        <v>0.54300000000000004</v>
      </c>
      <c r="AF459" s="404"/>
      <c r="AG459" s="404"/>
      <c r="AH459" s="404"/>
      <c r="AI459" s="404"/>
      <c r="AJ459" s="404"/>
      <c r="AK459" s="404"/>
      <c r="AL459" s="404"/>
      <c r="AM459" s="404"/>
    </row>
    <row r="460" spans="3:39" x14ac:dyDescent="0.35">
      <c r="C460" s="399">
        <v>0.54200000000000004</v>
      </c>
      <c r="D460" s="404"/>
      <c r="E460" s="404"/>
      <c r="F460" s="404"/>
      <c r="G460" s="404"/>
      <c r="H460" s="404"/>
      <c r="I460" s="404"/>
      <c r="J460" s="404"/>
      <c r="K460" s="404"/>
      <c r="Q460" s="399">
        <v>0.54200000000000004</v>
      </c>
      <c r="R460" s="404"/>
      <c r="S460" s="404"/>
      <c r="T460" s="404"/>
      <c r="U460" s="404"/>
      <c r="V460" s="404"/>
      <c r="W460" s="404"/>
      <c r="X460" s="404"/>
      <c r="Y460" s="404"/>
      <c r="AE460" s="399">
        <v>0.54200000000000004</v>
      </c>
      <c r="AF460" s="404"/>
      <c r="AG460" s="404"/>
      <c r="AH460" s="404"/>
      <c r="AI460" s="404"/>
      <c r="AJ460" s="404"/>
      <c r="AK460" s="404"/>
      <c r="AL460" s="404"/>
      <c r="AM460" s="404"/>
    </row>
    <row r="461" spans="3:39" x14ac:dyDescent="0.35">
      <c r="C461" s="399">
        <v>0.54100000000000004</v>
      </c>
      <c r="D461" s="404"/>
      <c r="E461" s="404"/>
      <c r="F461" s="404"/>
      <c r="G461" s="404"/>
      <c r="H461" s="404"/>
      <c r="I461" s="404"/>
      <c r="J461" s="404"/>
      <c r="K461" s="404"/>
      <c r="Q461" s="399">
        <v>0.54100000000000004</v>
      </c>
      <c r="R461" s="404"/>
      <c r="S461" s="404"/>
      <c r="T461" s="404"/>
      <c r="U461" s="404"/>
      <c r="V461" s="404"/>
      <c r="W461" s="404"/>
      <c r="X461" s="404"/>
      <c r="Y461" s="404"/>
      <c r="AE461" s="399">
        <v>0.54100000000000004</v>
      </c>
      <c r="AF461" s="404"/>
      <c r="AG461" s="404"/>
      <c r="AH461" s="404"/>
      <c r="AI461" s="404"/>
      <c r="AJ461" s="404"/>
      <c r="AK461" s="404"/>
      <c r="AL461" s="404"/>
      <c r="AM461" s="404"/>
    </row>
    <row r="462" spans="3:39" x14ac:dyDescent="0.35">
      <c r="C462" s="399">
        <v>0.54</v>
      </c>
      <c r="D462" s="404"/>
      <c r="E462" s="404"/>
      <c r="F462" s="404"/>
      <c r="G462" s="404"/>
      <c r="H462" s="404"/>
      <c r="I462" s="404"/>
      <c r="J462" s="404"/>
      <c r="K462" s="404"/>
      <c r="Q462" s="399">
        <v>0.54</v>
      </c>
      <c r="R462" s="404"/>
      <c r="S462" s="404"/>
      <c r="T462" s="404"/>
      <c r="U462" s="404"/>
      <c r="V462" s="404"/>
      <c r="W462" s="404"/>
      <c r="X462" s="404"/>
      <c r="Y462" s="404"/>
      <c r="AE462" s="399">
        <v>0.54</v>
      </c>
      <c r="AF462" s="404"/>
      <c r="AG462" s="404"/>
      <c r="AH462" s="404"/>
      <c r="AI462" s="404"/>
      <c r="AJ462" s="404"/>
      <c r="AK462" s="404"/>
      <c r="AL462" s="404"/>
      <c r="AM462" s="404"/>
    </row>
    <row r="463" spans="3:39" x14ac:dyDescent="0.35">
      <c r="C463" s="399">
        <v>0.53900000000000003</v>
      </c>
      <c r="D463" s="404"/>
      <c r="E463" s="404"/>
      <c r="F463" s="404"/>
      <c r="G463" s="404"/>
      <c r="H463" s="404"/>
      <c r="I463" s="404"/>
      <c r="J463" s="404"/>
      <c r="K463" s="404"/>
      <c r="Q463" s="399">
        <v>0.53900000000000003</v>
      </c>
      <c r="R463" s="404"/>
      <c r="S463" s="404"/>
      <c r="T463" s="404"/>
      <c r="U463" s="404"/>
      <c r="V463" s="404"/>
      <c r="W463" s="404"/>
      <c r="X463" s="404"/>
      <c r="Y463" s="404"/>
      <c r="AE463" s="399">
        <v>0.53900000000000003</v>
      </c>
      <c r="AF463" s="404"/>
      <c r="AG463" s="404"/>
      <c r="AH463" s="404"/>
      <c r="AI463" s="404"/>
      <c r="AJ463" s="404"/>
      <c r="AK463" s="404"/>
      <c r="AL463" s="404"/>
      <c r="AM463" s="404"/>
    </row>
    <row r="464" spans="3:39" x14ac:dyDescent="0.35">
      <c r="C464" s="399">
        <v>0.53800000000000003</v>
      </c>
      <c r="D464" s="404"/>
      <c r="E464" s="404"/>
      <c r="F464" s="404"/>
      <c r="G464" s="404"/>
      <c r="H464" s="404"/>
      <c r="I464" s="404"/>
      <c r="J464" s="404"/>
      <c r="K464" s="404"/>
      <c r="Q464" s="399">
        <v>0.53800000000000003</v>
      </c>
      <c r="R464" s="404"/>
      <c r="S464" s="404"/>
      <c r="T464" s="404"/>
      <c r="U464" s="404"/>
      <c r="V464" s="404"/>
      <c r="W464" s="404"/>
      <c r="X464" s="404"/>
      <c r="Y464" s="404"/>
      <c r="AE464" s="399">
        <v>0.53800000000000003</v>
      </c>
      <c r="AF464" s="404"/>
      <c r="AG464" s="404"/>
      <c r="AH464" s="404"/>
      <c r="AI464" s="404"/>
      <c r="AJ464" s="404"/>
      <c r="AK464" s="404"/>
      <c r="AL464" s="404"/>
      <c r="AM464" s="404"/>
    </row>
    <row r="465" spans="3:39" x14ac:dyDescent="0.35">
      <c r="C465" s="399">
        <v>0.53700000000000003</v>
      </c>
      <c r="D465" s="404"/>
      <c r="E465" s="404"/>
      <c r="F465" s="404"/>
      <c r="G465" s="404"/>
      <c r="H465" s="404"/>
      <c r="I465" s="404"/>
      <c r="J465" s="404"/>
      <c r="K465" s="404"/>
      <c r="Q465" s="399">
        <v>0.53700000000000003</v>
      </c>
      <c r="R465" s="404"/>
      <c r="S465" s="404"/>
      <c r="T465" s="404"/>
      <c r="U465" s="404"/>
      <c r="V465" s="404"/>
      <c r="W465" s="404"/>
      <c r="X465" s="404"/>
      <c r="Y465" s="404"/>
      <c r="AE465" s="399">
        <v>0.53700000000000003</v>
      </c>
      <c r="AF465" s="404"/>
      <c r="AG465" s="404"/>
      <c r="AH465" s="404"/>
      <c r="AI465" s="404"/>
      <c r="AJ465" s="404"/>
      <c r="AK465" s="404"/>
      <c r="AL465" s="404"/>
      <c r="AM465" s="404"/>
    </row>
    <row r="466" spans="3:39" x14ac:dyDescent="0.35">
      <c r="C466" s="399">
        <v>0.53600000000000003</v>
      </c>
      <c r="D466" s="404"/>
      <c r="E466" s="404"/>
      <c r="F466" s="404"/>
      <c r="G466" s="404"/>
      <c r="H466" s="404"/>
      <c r="I466" s="404"/>
      <c r="J466" s="404"/>
      <c r="K466" s="404"/>
      <c r="Q466" s="399">
        <v>0.53600000000000003</v>
      </c>
      <c r="R466" s="404"/>
      <c r="S466" s="404"/>
      <c r="T466" s="404"/>
      <c r="U466" s="404"/>
      <c r="V466" s="404"/>
      <c r="W466" s="404"/>
      <c r="X466" s="404"/>
      <c r="Y466" s="404"/>
      <c r="AE466" s="399">
        <v>0.53600000000000003</v>
      </c>
      <c r="AF466" s="404"/>
      <c r="AG466" s="404"/>
      <c r="AH466" s="404"/>
      <c r="AI466" s="404"/>
      <c r="AJ466" s="404"/>
      <c r="AK466" s="404"/>
      <c r="AL466" s="404"/>
      <c r="AM466" s="404"/>
    </row>
    <row r="467" spans="3:39" x14ac:dyDescent="0.35">
      <c r="C467" s="399">
        <v>0.53500000000000003</v>
      </c>
      <c r="D467" s="404"/>
      <c r="E467" s="404"/>
      <c r="F467" s="404"/>
      <c r="G467" s="404"/>
      <c r="H467" s="404"/>
      <c r="I467" s="404"/>
      <c r="J467" s="404"/>
      <c r="K467" s="404"/>
      <c r="Q467" s="399">
        <v>0.53500000000000003</v>
      </c>
      <c r="R467" s="404"/>
      <c r="S467" s="404"/>
      <c r="T467" s="404"/>
      <c r="U467" s="404"/>
      <c r="V467" s="404"/>
      <c r="W467" s="404"/>
      <c r="X467" s="404"/>
      <c r="Y467" s="404"/>
      <c r="AE467" s="399">
        <v>0.53500000000000003</v>
      </c>
      <c r="AF467" s="404"/>
      <c r="AG467" s="404"/>
      <c r="AH467" s="404"/>
      <c r="AI467" s="404"/>
      <c r="AJ467" s="404"/>
      <c r="AK467" s="404"/>
      <c r="AL467" s="404"/>
      <c r="AM467" s="404"/>
    </row>
    <row r="468" spans="3:39" x14ac:dyDescent="0.35">
      <c r="C468" s="399">
        <v>0.53400000000000003</v>
      </c>
      <c r="D468" s="404"/>
      <c r="E468" s="404"/>
      <c r="F468" s="404"/>
      <c r="G468" s="404"/>
      <c r="H468" s="404"/>
      <c r="I468" s="404"/>
      <c r="J468" s="404"/>
      <c r="K468" s="404"/>
      <c r="Q468" s="399">
        <v>0.53400000000000003</v>
      </c>
      <c r="R468" s="404"/>
      <c r="S468" s="404"/>
      <c r="T468" s="404"/>
      <c r="U468" s="404"/>
      <c r="V468" s="404"/>
      <c r="W468" s="404"/>
      <c r="X468" s="404"/>
      <c r="Y468" s="404"/>
      <c r="AE468" s="399">
        <v>0.53400000000000003</v>
      </c>
      <c r="AF468" s="404"/>
      <c r="AG468" s="404"/>
      <c r="AH468" s="404"/>
      <c r="AI468" s="404"/>
      <c r="AJ468" s="404"/>
      <c r="AK468" s="404"/>
      <c r="AL468" s="404"/>
      <c r="AM468" s="404"/>
    </row>
    <row r="469" spans="3:39" x14ac:dyDescent="0.35">
      <c r="C469" s="399">
        <v>0.53300000000000003</v>
      </c>
      <c r="D469" s="404"/>
      <c r="E469" s="404"/>
      <c r="F469" s="404"/>
      <c r="G469" s="404"/>
      <c r="H469" s="404"/>
      <c r="I469" s="404"/>
      <c r="J469" s="404"/>
      <c r="K469" s="404"/>
      <c r="Q469" s="399">
        <v>0.53300000000000003</v>
      </c>
      <c r="R469" s="404"/>
      <c r="S469" s="404"/>
      <c r="T469" s="404"/>
      <c r="U469" s="404"/>
      <c r="V469" s="404"/>
      <c r="W469" s="404"/>
      <c r="X469" s="404"/>
      <c r="Y469" s="404"/>
      <c r="AE469" s="399">
        <v>0.53300000000000003</v>
      </c>
      <c r="AF469" s="404"/>
      <c r="AG469" s="404"/>
      <c r="AH469" s="404"/>
      <c r="AI469" s="404"/>
      <c r="AJ469" s="404"/>
      <c r="AK469" s="404"/>
      <c r="AL469" s="404"/>
      <c r="AM469" s="404"/>
    </row>
    <row r="470" spans="3:39" x14ac:dyDescent="0.35">
      <c r="C470" s="399">
        <v>0.53200000000000003</v>
      </c>
      <c r="D470" s="404"/>
      <c r="E470" s="404"/>
      <c r="F470" s="404"/>
      <c r="G470" s="404"/>
      <c r="H470" s="404"/>
      <c r="I470" s="404"/>
      <c r="J470" s="404"/>
      <c r="K470" s="404"/>
      <c r="Q470" s="399">
        <v>0.53200000000000003</v>
      </c>
      <c r="R470" s="404"/>
      <c r="S470" s="404"/>
      <c r="T470" s="404"/>
      <c r="U470" s="404"/>
      <c r="V470" s="404"/>
      <c r="W470" s="404"/>
      <c r="X470" s="404"/>
      <c r="Y470" s="404"/>
      <c r="AE470" s="399">
        <v>0.53200000000000003</v>
      </c>
      <c r="AF470" s="404"/>
      <c r="AG470" s="404"/>
      <c r="AH470" s="404"/>
      <c r="AI470" s="404"/>
      <c r="AJ470" s="404"/>
      <c r="AK470" s="404"/>
      <c r="AL470" s="404"/>
      <c r="AM470" s="404"/>
    </row>
    <row r="471" spans="3:39" x14ac:dyDescent="0.35">
      <c r="C471" s="399">
        <v>0.53100000000000003</v>
      </c>
      <c r="D471" s="404"/>
      <c r="E471" s="404"/>
      <c r="F471" s="404"/>
      <c r="G471" s="404"/>
      <c r="H471" s="404"/>
      <c r="I471" s="404"/>
      <c r="J471" s="404"/>
      <c r="K471" s="404"/>
      <c r="Q471" s="399">
        <v>0.53100000000000003</v>
      </c>
      <c r="R471" s="404"/>
      <c r="S471" s="404"/>
      <c r="T471" s="404"/>
      <c r="U471" s="404"/>
      <c r="V471" s="404"/>
      <c r="W471" s="404"/>
      <c r="X471" s="404"/>
      <c r="Y471" s="404"/>
      <c r="AE471" s="399">
        <v>0.53100000000000003</v>
      </c>
      <c r="AF471" s="404"/>
      <c r="AG471" s="404"/>
      <c r="AH471" s="404"/>
      <c r="AI471" s="404"/>
      <c r="AJ471" s="404"/>
      <c r="AK471" s="404"/>
      <c r="AL471" s="404"/>
      <c r="AM471" s="404"/>
    </row>
    <row r="472" spans="3:39" x14ac:dyDescent="0.35">
      <c r="C472" s="399">
        <v>0.53</v>
      </c>
      <c r="D472" s="404"/>
      <c r="E472" s="404"/>
      <c r="F472" s="404"/>
      <c r="G472" s="404"/>
      <c r="H472" s="404"/>
      <c r="I472" s="404"/>
      <c r="J472" s="404"/>
      <c r="K472" s="404"/>
      <c r="Q472" s="399">
        <v>0.53</v>
      </c>
      <c r="R472" s="404"/>
      <c r="S472" s="404"/>
      <c r="T472" s="404"/>
      <c r="U472" s="404"/>
      <c r="V472" s="404"/>
      <c r="W472" s="404"/>
      <c r="X472" s="404"/>
      <c r="Y472" s="404"/>
      <c r="AE472" s="399">
        <v>0.53</v>
      </c>
      <c r="AF472" s="404"/>
      <c r="AG472" s="404"/>
      <c r="AH472" s="404"/>
      <c r="AI472" s="404"/>
      <c r="AJ472" s="404"/>
      <c r="AK472" s="404"/>
      <c r="AL472" s="404"/>
      <c r="AM472" s="404"/>
    </row>
    <row r="473" spans="3:39" x14ac:dyDescent="0.35">
      <c r="C473" s="399">
        <v>0.52900000000000003</v>
      </c>
      <c r="D473" s="404"/>
      <c r="E473" s="404"/>
      <c r="F473" s="404"/>
      <c r="G473" s="404"/>
      <c r="H473" s="404"/>
      <c r="I473" s="404"/>
      <c r="J473" s="404"/>
      <c r="K473" s="404"/>
      <c r="Q473" s="399">
        <v>0.52900000000000003</v>
      </c>
      <c r="R473" s="404"/>
      <c r="S473" s="404"/>
      <c r="T473" s="404"/>
      <c r="U473" s="404"/>
      <c r="V473" s="404"/>
      <c r="W473" s="404"/>
      <c r="X473" s="404"/>
      <c r="Y473" s="404"/>
      <c r="AE473" s="399">
        <v>0.52900000000000003</v>
      </c>
      <c r="AF473" s="404"/>
      <c r="AG473" s="404"/>
      <c r="AH473" s="404"/>
      <c r="AI473" s="404"/>
      <c r="AJ473" s="404"/>
      <c r="AK473" s="404"/>
      <c r="AL473" s="404"/>
      <c r="AM473" s="404"/>
    </row>
    <row r="474" spans="3:39" x14ac:dyDescent="0.35">
      <c r="C474" s="399">
        <v>0.52800000000000002</v>
      </c>
      <c r="D474" s="404"/>
      <c r="E474" s="404"/>
      <c r="F474" s="404"/>
      <c r="G474" s="404"/>
      <c r="H474" s="404"/>
      <c r="I474" s="404"/>
      <c r="J474" s="404"/>
      <c r="K474" s="404"/>
      <c r="Q474" s="399">
        <v>0.52800000000000002</v>
      </c>
      <c r="R474" s="404"/>
      <c r="S474" s="404"/>
      <c r="T474" s="404"/>
      <c r="U474" s="404"/>
      <c r="V474" s="404"/>
      <c r="W474" s="404"/>
      <c r="X474" s="404"/>
      <c r="Y474" s="404"/>
      <c r="AE474" s="399">
        <v>0.52800000000000002</v>
      </c>
      <c r="AF474" s="404"/>
      <c r="AG474" s="404"/>
      <c r="AH474" s="404"/>
      <c r="AI474" s="404"/>
      <c r="AJ474" s="404"/>
      <c r="AK474" s="404"/>
      <c r="AL474" s="404"/>
      <c r="AM474" s="404"/>
    </row>
    <row r="475" spans="3:39" x14ac:dyDescent="0.35">
      <c r="C475" s="399">
        <v>0.52700000000000002</v>
      </c>
      <c r="D475" s="404"/>
      <c r="E475" s="404"/>
      <c r="F475" s="404"/>
      <c r="G475" s="404"/>
      <c r="H475" s="404"/>
      <c r="I475" s="404"/>
      <c r="J475" s="404"/>
      <c r="K475" s="404"/>
      <c r="Q475" s="399">
        <v>0.52700000000000002</v>
      </c>
      <c r="R475" s="404"/>
      <c r="S475" s="404"/>
      <c r="T475" s="404"/>
      <c r="U475" s="404"/>
      <c r="V475" s="404"/>
      <c r="W475" s="404"/>
      <c r="X475" s="404"/>
      <c r="Y475" s="404"/>
      <c r="AE475" s="399">
        <v>0.52700000000000002</v>
      </c>
      <c r="AF475" s="404"/>
      <c r="AG475" s="404"/>
      <c r="AH475" s="404"/>
      <c r="AI475" s="404"/>
      <c r="AJ475" s="404"/>
      <c r="AK475" s="404"/>
      <c r="AL475" s="404"/>
      <c r="AM475" s="404"/>
    </row>
    <row r="476" spans="3:39" x14ac:dyDescent="0.35">
      <c r="C476" s="399">
        <v>0.52600000000000002</v>
      </c>
      <c r="D476" s="404"/>
      <c r="E476" s="404"/>
      <c r="F476" s="404"/>
      <c r="G476" s="404"/>
      <c r="H476" s="404"/>
      <c r="I476" s="404"/>
      <c r="J476" s="404"/>
      <c r="K476" s="404"/>
      <c r="Q476" s="399">
        <v>0.52600000000000002</v>
      </c>
      <c r="R476" s="404"/>
      <c r="S476" s="404"/>
      <c r="T476" s="404"/>
      <c r="U476" s="404"/>
      <c r="V476" s="404"/>
      <c r="W476" s="404"/>
      <c r="X476" s="404"/>
      <c r="Y476" s="404"/>
      <c r="AE476" s="399">
        <v>0.52600000000000002</v>
      </c>
      <c r="AF476" s="404"/>
      <c r="AG476" s="404"/>
      <c r="AH476" s="404"/>
      <c r="AI476" s="404"/>
      <c r="AJ476" s="404"/>
      <c r="AK476" s="404"/>
      <c r="AL476" s="404"/>
      <c r="AM476" s="404"/>
    </row>
    <row r="477" spans="3:39" x14ac:dyDescent="0.35">
      <c r="C477" s="399">
        <v>0.52500000000000002</v>
      </c>
      <c r="D477" s="404"/>
      <c r="E477" s="404"/>
      <c r="F477" s="404"/>
      <c r="G477" s="404"/>
      <c r="H477" s="404"/>
      <c r="I477" s="404"/>
      <c r="J477" s="404"/>
      <c r="K477" s="404"/>
      <c r="Q477" s="399">
        <v>0.52500000000000002</v>
      </c>
      <c r="R477" s="404"/>
      <c r="S477" s="404"/>
      <c r="T477" s="404"/>
      <c r="U477" s="404"/>
      <c r="V477" s="404"/>
      <c r="W477" s="404"/>
      <c r="X477" s="404"/>
      <c r="Y477" s="404"/>
      <c r="AE477" s="399">
        <v>0.52500000000000002</v>
      </c>
      <c r="AF477" s="404"/>
      <c r="AG477" s="404"/>
      <c r="AH477" s="404"/>
      <c r="AI477" s="404"/>
      <c r="AJ477" s="404"/>
      <c r="AK477" s="404"/>
      <c r="AL477" s="404"/>
      <c r="AM477" s="404"/>
    </row>
    <row r="478" spans="3:39" x14ac:dyDescent="0.35">
      <c r="C478" s="399">
        <v>0.52400000000000002</v>
      </c>
      <c r="D478" s="404"/>
      <c r="E478" s="404"/>
      <c r="F478" s="404"/>
      <c r="G478" s="404"/>
      <c r="H478" s="404"/>
      <c r="I478" s="404"/>
      <c r="J478" s="404"/>
      <c r="K478" s="404"/>
      <c r="Q478" s="399">
        <v>0.52400000000000002</v>
      </c>
      <c r="R478" s="404"/>
      <c r="S478" s="404"/>
      <c r="T478" s="404"/>
      <c r="U478" s="404"/>
      <c r="V478" s="404"/>
      <c r="W478" s="404"/>
      <c r="X478" s="404"/>
      <c r="Y478" s="404"/>
      <c r="AE478" s="399">
        <v>0.52400000000000002</v>
      </c>
      <c r="AF478" s="404"/>
      <c r="AG478" s="404"/>
      <c r="AH478" s="404"/>
      <c r="AI478" s="404"/>
      <c r="AJ478" s="404"/>
      <c r="AK478" s="404"/>
      <c r="AL478" s="404"/>
      <c r="AM478" s="404"/>
    </row>
    <row r="479" spans="3:39" x14ac:dyDescent="0.35">
      <c r="C479" s="399">
        <v>0.52300000000000002</v>
      </c>
      <c r="D479" s="404"/>
      <c r="E479" s="404"/>
      <c r="F479" s="404"/>
      <c r="G479" s="404"/>
      <c r="H479" s="404"/>
      <c r="I479" s="404"/>
      <c r="J479" s="404"/>
      <c r="K479" s="404"/>
      <c r="Q479" s="399">
        <v>0.52300000000000002</v>
      </c>
      <c r="R479" s="404"/>
      <c r="S479" s="404"/>
      <c r="T479" s="404"/>
      <c r="U479" s="404"/>
      <c r="V479" s="404"/>
      <c r="W479" s="404"/>
      <c r="X479" s="404"/>
      <c r="Y479" s="404"/>
      <c r="AE479" s="399">
        <v>0.52300000000000002</v>
      </c>
      <c r="AF479" s="404"/>
      <c r="AG479" s="404"/>
      <c r="AH479" s="404"/>
      <c r="AI479" s="404"/>
      <c r="AJ479" s="404"/>
      <c r="AK479" s="404"/>
      <c r="AL479" s="404"/>
      <c r="AM479" s="404"/>
    </row>
    <row r="480" spans="3:39" x14ac:dyDescent="0.35">
      <c r="C480" s="399">
        <v>0.52200000000000002</v>
      </c>
      <c r="D480" s="404"/>
      <c r="E480" s="404"/>
      <c r="F480" s="404"/>
      <c r="G480" s="404"/>
      <c r="H480" s="404"/>
      <c r="I480" s="404"/>
      <c r="J480" s="404"/>
      <c r="K480" s="404"/>
      <c r="Q480" s="399">
        <v>0.52200000000000002</v>
      </c>
      <c r="R480" s="404"/>
      <c r="S480" s="404"/>
      <c r="T480" s="404"/>
      <c r="U480" s="404"/>
      <c r="V480" s="404"/>
      <c r="W480" s="404"/>
      <c r="X480" s="404"/>
      <c r="Y480" s="404"/>
      <c r="AE480" s="399">
        <v>0.52200000000000002</v>
      </c>
      <c r="AF480" s="404"/>
      <c r="AG480" s="404"/>
      <c r="AH480" s="404"/>
      <c r="AI480" s="404"/>
      <c r="AJ480" s="404"/>
      <c r="AK480" s="404"/>
      <c r="AL480" s="404"/>
      <c r="AM480" s="404"/>
    </row>
    <row r="481" spans="3:39" x14ac:dyDescent="0.35">
      <c r="C481" s="399">
        <v>0.52100000000000002</v>
      </c>
      <c r="D481" s="404"/>
      <c r="E481" s="404"/>
      <c r="F481" s="404"/>
      <c r="G481" s="404"/>
      <c r="H481" s="404"/>
      <c r="I481" s="404"/>
      <c r="J481" s="404"/>
      <c r="K481" s="404"/>
      <c r="Q481" s="399">
        <v>0.52100000000000002</v>
      </c>
      <c r="R481" s="404"/>
      <c r="S481" s="404"/>
      <c r="T481" s="404"/>
      <c r="U481" s="404"/>
      <c r="V481" s="404"/>
      <c r="W481" s="404"/>
      <c r="X481" s="404"/>
      <c r="Y481" s="404"/>
      <c r="AE481" s="399">
        <v>0.52100000000000002</v>
      </c>
      <c r="AF481" s="404"/>
      <c r="AG481" s="404"/>
      <c r="AH481" s="404"/>
      <c r="AI481" s="404"/>
      <c r="AJ481" s="404"/>
      <c r="AK481" s="404"/>
      <c r="AL481" s="404"/>
      <c r="AM481" s="404"/>
    </row>
    <row r="482" spans="3:39" x14ac:dyDescent="0.35">
      <c r="C482" s="399">
        <v>0.52</v>
      </c>
      <c r="D482" s="404"/>
      <c r="E482" s="404"/>
      <c r="F482" s="404"/>
      <c r="G482" s="404"/>
      <c r="H482" s="404"/>
      <c r="I482" s="404"/>
      <c r="J482" s="404"/>
      <c r="K482" s="404"/>
      <c r="Q482" s="399">
        <v>0.52</v>
      </c>
      <c r="R482" s="404"/>
      <c r="S482" s="404"/>
      <c r="T482" s="404"/>
      <c r="U482" s="404"/>
      <c r="V482" s="404"/>
      <c r="W482" s="404"/>
      <c r="X482" s="404"/>
      <c r="Y482" s="404"/>
      <c r="AE482" s="399">
        <v>0.52</v>
      </c>
      <c r="AF482" s="404"/>
      <c r="AG482" s="404"/>
      <c r="AH482" s="404"/>
      <c r="AI482" s="404"/>
      <c r="AJ482" s="404"/>
      <c r="AK482" s="404"/>
      <c r="AL482" s="404"/>
      <c r="AM482" s="404"/>
    </row>
    <row r="483" spans="3:39" x14ac:dyDescent="0.35">
      <c r="C483" s="399">
        <v>0.51900000000000002</v>
      </c>
      <c r="D483" s="404"/>
      <c r="E483" s="404"/>
      <c r="F483" s="404"/>
      <c r="G483" s="404"/>
      <c r="H483" s="404"/>
      <c r="I483" s="404"/>
      <c r="J483" s="404"/>
      <c r="K483" s="404"/>
      <c r="Q483" s="399">
        <v>0.51900000000000002</v>
      </c>
      <c r="R483" s="404"/>
      <c r="S483" s="404"/>
      <c r="T483" s="404"/>
      <c r="U483" s="404"/>
      <c r="V483" s="404"/>
      <c r="W483" s="404"/>
      <c r="X483" s="404"/>
      <c r="Y483" s="404"/>
      <c r="AE483" s="399">
        <v>0.51900000000000002</v>
      </c>
      <c r="AF483" s="404"/>
      <c r="AG483" s="404"/>
      <c r="AH483" s="404"/>
      <c r="AI483" s="404"/>
      <c r="AJ483" s="404"/>
      <c r="AK483" s="404"/>
      <c r="AL483" s="404"/>
      <c r="AM483" s="404"/>
    </row>
    <row r="484" spans="3:39" x14ac:dyDescent="0.35">
      <c r="C484" s="399">
        <v>0.51800000000000002</v>
      </c>
      <c r="D484" s="404"/>
      <c r="E484" s="404"/>
      <c r="F484" s="404"/>
      <c r="G484" s="404"/>
      <c r="H484" s="404"/>
      <c r="I484" s="404"/>
      <c r="J484" s="404"/>
      <c r="K484" s="404"/>
      <c r="Q484" s="399">
        <v>0.51800000000000002</v>
      </c>
      <c r="R484" s="404"/>
      <c r="S484" s="404"/>
      <c r="T484" s="404"/>
      <c r="U484" s="404"/>
      <c r="V484" s="404"/>
      <c r="W484" s="404"/>
      <c r="X484" s="404"/>
      <c r="Y484" s="404"/>
      <c r="AE484" s="399">
        <v>0.51800000000000002</v>
      </c>
      <c r="AF484" s="404"/>
      <c r="AG484" s="404"/>
      <c r="AH484" s="404"/>
      <c r="AI484" s="404"/>
      <c r="AJ484" s="404"/>
      <c r="AK484" s="404"/>
      <c r="AL484" s="404"/>
      <c r="AM484" s="404"/>
    </row>
    <row r="485" spans="3:39" x14ac:dyDescent="0.35">
      <c r="C485" s="399">
        <v>0.51700000000000002</v>
      </c>
      <c r="D485" s="404"/>
      <c r="E485" s="404"/>
      <c r="F485" s="404"/>
      <c r="G485" s="404"/>
      <c r="H485" s="404"/>
      <c r="I485" s="404"/>
      <c r="J485" s="404"/>
      <c r="K485" s="404"/>
      <c r="Q485" s="399">
        <v>0.51700000000000002</v>
      </c>
      <c r="R485" s="404"/>
      <c r="S485" s="404"/>
      <c r="T485" s="404"/>
      <c r="U485" s="404"/>
      <c r="V485" s="404"/>
      <c r="W485" s="404"/>
      <c r="X485" s="404"/>
      <c r="Y485" s="404"/>
      <c r="AE485" s="399">
        <v>0.51700000000000002</v>
      </c>
      <c r="AF485" s="404"/>
      <c r="AG485" s="404"/>
      <c r="AH485" s="404"/>
      <c r="AI485" s="404"/>
      <c r="AJ485" s="404"/>
      <c r="AK485" s="404"/>
      <c r="AL485" s="404"/>
      <c r="AM485" s="404"/>
    </row>
    <row r="486" spans="3:39" x14ac:dyDescent="0.35">
      <c r="C486" s="399">
        <v>0.51600000000000001</v>
      </c>
      <c r="D486" s="404"/>
      <c r="E486" s="404"/>
      <c r="F486" s="404"/>
      <c r="G486" s="404"/>
      <c r="H486" s="404"/>
      <c r="I486" s="404"/>
      <c r="J486" s="404"/>
      <c r="K486" s="404"/>
      <c r="Q486" s="399">
        <v>0.51600000000000001</v>
      </c>
      <c r="R486" s="404"/>
      <c r="S486" s="404"/>
      <c r="T486" s="404"/>
      <c r="U486" s="404"/>
      <c r="V486" s="404"/>
      <c r="W486" s="404"/>
      <c r="X486" s="404"/>
      <c r="Y486" s="404"/>
      <c r="AE486" s="399">
        <v>0.51600000000000001</v>
      </c>
      <c r="AF486" s="404"/>
      <c r="AG486" s="404"/>
      <c r="AH486" s="404"/>
      <c r="AI486" s="404"/>
      <c r="AJ486" s="404"/>
      <c r="AK486" s="404"/>
      <c r="AL486" s="404"/>
      <c r="AM486" s="404"/>
    </row>
    <row r="487" spans="3:39" x14ac:dyDescent="0.35">
      <c r="C487" s="399">
        <v>0.51500000000000001</v>
      </c>
      <c r="D487" s="404"/>
      <c r="E487" s="404"/>
      <c r="F487" s="404"/>
      <c r="G487" s="404"/>
      <c r="H487" s="404"/>
      <c r="I487" s="404"/>
      <c r="J487" s="404"/>
      <c r="K487" s="404"/>
      <c r="Q487" s="399">
        <v>0.51500000000000001</v>
      </c>
      <c r="R487" s="404"/>
      <c r="S487" s="404"/>
      <c r="T487" s="404"/>
      <c r="U487" s="404"/>
      <c r="V487" s="404"/>
      <c r="W487" s="404"/>
      <c r="X487" s="404"/>
      <c r="Y487" s="404"/>
      <c r="AE487" s="399">
        <v>0.51500000000000001</v>
      </c>
      <c r="AF487" s="404"/>
      <c r="AG487" s="404"/>
      <c r="AH487" s="404"/>
      <c r="AI487" s="404"/>
      <c r="AJ487" s="404"/>
      <c r="AK487" s="404"/>
      <c r="AL487" s="404"/>
      <c r="AM487" s="404"/>
    </row>
    <row r="488" spans="3:39" x14ac:dyDescent="0.35">
      <c r="C488" s="399">
        <v>0.51400000000000001</v>
      </c>
      <c r="D488" s="404"/>
      <c r="E488" s="404"/>
      <c r="F488" s="404"/>
      <c r="G488" s="404"/>
      <c r="H488" s="404"/>
      <c r="I488" s="404"/>
      <c r="J488" s="404"/>
      <c r="K488" s="404"/>
      <c r="Q488" s="399">
        <v>0.51400000000000001</v>
      </c>
      <c r="R488" s="404"/>
      <c r="S488" s="404"/>
      <c r="T488" s="404"/>
      <c r="U488" s="404"/>
      <c r="V488" s="404"/>
      <c r="W488" s="404"/>
      <c r="X488" s="404"/>
      <c r="Y488" s="404"/>
      <c r="AE488" s="399">
        <v>0.51400000000000001</v>
      </c>
      <c r="AF488" s="404"/>
      <c r="AG488" s="404"/>
      <c r="AH488" s="404"/>
      <c r="AI488" s="404"/>
      <c r="AJ488" s="404"/>
      <c r="AK488" s="404"/>
      <c r="AL488" s="404"/>
      <c r="AM488" s="404"/>
    </row>
    <row r="489" spans="3:39" x14ac:dyDescent="0.35">
      <c r="C489" s="399">
        <v>0.51300000000000001</v>
      </c>
      <c r="D489" s="404"/>
      <c r="E489" s="404"/>
      <c r="F489" s="404"/>
      <c r="G489" s="404"/>
      <c r="H489" s="404"/>
      <c r="I489" s="404"/>
      <c r="J489" s="404"/>
      <c r="K489" s="404"/>
      <c r="Q489" s="399">
        <v>0.51300000000000001</v>
      </c>
      <c r="R489" s="404"/>
      <c r="S489" s="404"/>
      <c r="T489" s="404"/>
      <c r="U489" s="404"/>
      <c r="V489" s="404"/>
      <c r="W489" s="404"/>
      <c r="X489" s="404"/>
      <c r="Y489" s="404"/>
      <c r="AE489" s="399">
        <v>0.51300000000000001</v>
      </c>
      <c r="AF489" s="404"/>
      <c r="AG489" s="404"/>
      <c r="AH489" s="404"/>
      <c r="AI489" s="404"/>
      <c r="AJ489" s="404"/>
      <c r="AK489" s="404"/>
      <c r="AL489" s="404"/>
      <c r="AM489" s="404"/>
    </row>
    <row r="490" spans="3:39" x14ac:dyDescent="0.35">
      <c r="C490" s="399">
        <v>0.51200000000000001</v>
      </c>
      <c r="D490" s="404"/>
      <c r="E490" s="404"/>
      <c r="F490" s="404"/>
      <c r="G490" s="404"/>
      <c r="H490" s="404"/>
      <c r="I490" s="404"/>
      <c r="J490" s="404"/>
      <c r="K490" s="404"/>
      <c r="Q490" s="399">
        <v>0.51200000000000001</v>
      </c>
      <c r="R490" s="404"/>
      <c r="S490" s="404"/>
      <c r="T490" s="404"/>
      <c r="U490" s="404"/>
      <c r="V490" s="404"/>
      <c r="W490" s="404"/>
      <c r="X490" s="404"/>
      <c r="Y490" s="404"/>
      <c r="AE490" s="399">
        <v>0.51200000000000001</v>
      </c>
      <c r="AF490" s="404"/>
      <c r="AG490" s="404"/>
      <c r="AH490" s="404"/>
      <c r="AI490" s="404"/>
      <c r="AJ490" s="404"/>
      <c r="AK490" s="404"/>
      <c r="AL490" s="404"/>
      <c r="AM490" s="404"/>
    </row>
    <row r="491" spans="3:39" x14ac:dyDescent="0.35">
      <c r="C491" s="399">
        <v>0.51100000000000001</v>
      </c>
      <c r="D491" s="404"/>
      <c r="E491" s="404"/>
      <c r="F491" s="404"/>
      <c r="G491" s="404"/>
      <c r="H491" s="404"/>
      <c r="I491" s="404"/>
      <c r="J491" s="404"/>
      <c r="K491" s="404"/>
      <c r="Q491" s="399">
        <v>0.51100000000000001</v>
      </c>
      <c r="R491" s="404"/>
      <c r="S491" s="404"/>
      <c r="T491" s="404"/>
      <c r="U491" s="404"/>
      <c r="V491" s="404"/>
      <c r="W491" s="404"/>
      <c r="X491" s="404"/>
      <c r="Y491" s="404"/>
      <c r="AE491" s="399">
        <v>0.51100000000000001</v>
      </c>
      <c r="AF491" s="404"/>
      <c r="AG491" s="404"/>
      <c r="AH491" s="404"/>
      <c r="AI491" s="404"/>
      <c r="AJ491" s="404"/>
      <c r="AK491" s="404"/>
      <c r="AL491" s="404"/>
      <c r="AM491" s="404"/>
    </row>
    <row r="492" spans="3:39" x14ac:dyDescent="0.35">
      <c r="C492" s="399">
        <v>0.51</v>
      </c>
      <c r="D492" s="404"/>
      <c r="E492" s="404"/>
      <c r="F492" s="404"/>
      <c r="G492" s="404"/>
      <c r="H492" s="404"/>
      <c r="I492" s="404"/>
      <c r="J492" s="404"/>
      <c r="K492" s="404"/>
      <c r="Q492" s="399">
        <v>0.51</v>
      </c>
      <c r="R492" s="404"/>
      <c r="S492" s="404"/>
      <c r="T492" s="404"/>
      <c r="U492" s="404"/>
      <c r="V492" s="404"/>
      <c r="W492" s="404"/>
      <c r="X492" s="404"/>
      <c r="Y492" s="404"/>
      <c r="AE492" s="399">
        <v>0.51</v>
      </c>
      <c r="AF492" s="404"/>
      <c r="AG492" s="404"/>
      <c r="AH492" s="404"/>
      <c r="AI492" s="404"/>
      <c r="AJ492" s="404"/>
      <c r="AK492" s="404"/>
      <c r="AL492" s="404"/>
      <c r="AM492" s="404"/>
    </row>
    <row r="493" spans="3:39" x14ac:dyDescent="0.35">
      <c r="C493" s="399">
        <v>0.50900000000000001</v>
      </c>
      <c r="D493" s="404"/>
      <c r="E493" s="404"/>
      <c r="F493" s="404"/>
      <c r="G493" s="404"/>
      <c r="H493" s="404"/>
      <c r="I493" s="404"/>
      <c r="J493" s="404"/>
      <c r="K493" s="404"/>
      <c r="Q493" s="399">
        <v>0.50900000000000001</v>
      </c>
      <c r="R493" s="404"/>
      <c r="S493" s="404"/>
      <c r="T493" s="404"/>
      <c r="U493" s="404"/>
      <c r="V493" s="404"/>
      <c r="W493" s="404"/>
      <c r="X493" s="404"/>
      <c r="Y493" s="404"/>
      <c r="AE493" s="399">
        <v>0.50900000000000001</v>
      </c>
      <c r="AF493" s="404"/>
      <c r="AG493" s="404"/>
      <c r="AH493" s="404"/>
      <c r="AI493" s="404"/>
      <c r="AJ493" s="404"/>
      <c r="AK493" s="404"/>
      <c r="AL493" s="404"/>
      <c r="AM493" s="404"/>
    </row>
    <row r="494" spans="3:39" x14ac:dyDescent="0.35">
      <c r="C494" s="399">
        <v>0.50800000000000001</v>
      </c>
      <c r="D494" s="404"/>
      <c r="E494" s="404"/>
      <c r="F494" s="404"/>
      <c r="G494" s="404"/>
      <c r="H494" s="404"/>
      <c r="I494" s="404"/>
      <c r="J494" s="404"/>
      <c r="K494" s="404"/>
      <c r="Q494" s="399">
        <v>0.50800000000000001</v>
      </c>
      <c r="R494" s="404"/>
      <c r="S494" s="404"/>
      <c r="T494" s="404"/>
      <c r="U494" s="404"/>
      <c r="V494" s="404"/>
      <c r="W494" s="404"/>
      <c r="X494" s="404"/>
      <c r="Y494" s="404"/>
      <c r="AE494" s="399">
        <v>0.50800000000000001</v>
      </c>
      <c r="AF494" s="404"/>
      <c r="AG494" s="404"/>
      <c r="AH494" s="404"/>
      <c r="AI494" s="404"/>
      <c r="AJ494" s="404"/>
      <c r="AK494" s="404"/>
      <c r="AL494" s="404"/>
      <c r="AM494" s="404"/>
    </row>
    <row r="495" spans="3:39" x14ac:dyDescent="0.35">
      <c r="C495" s="399">
        <v>0.50700000000000001</v>
      </c>
      <c r="D495" s="404"/>
      <c r="E495" s="404"/>
      <c r="F495" s="404"/>
      <c r="G495" s="404"/>
      <c r="H495" s="404"/>
      <c r="I495" s="404"/>
      <c r="J495" s="404"/>
      <c r="K495" s="404"/>
      <c r="Q495" s="399">
        <v>0.50700000000000001</v>
      </c>
      <c r="R495" s="404"/>
      <c r="S495" s="404"/>
      <c r="T495" s="404"/>
      <c r="U495" s="404"/>
      <c r="V495" s="404"/>
      <c r="W495" s="404"/>
      <c r="X495" s="404"/>
      <c r="Y495" s="404"/>
      <c r="AE495" s="399">
        <v>0.50700000000000001</v>
      </c>
      <c r="AF495" s="404"/>
      <c r="AG495" s="404"/>
      <c r="AH495" s="404"/>
      <c r="AI495" s="404"/>
      <c r="AJ495" s="404"/>
      <c r="AK495" s="404"/>
      <c r="AL495" s="404"/>
      <c r="AM495" s="404"/>
    </row>
    <row r="496" spans="3:39" x14ac:dyDescent="0.35">
      <c r="C496" s="399">
        <v>0.50600000000000001</v>
      </c>
      <c r="D496" s="404"/>
      <c r="E496" s="404"/>
      <c r="F496" s="404"/>
      <c r="G496" s="404"/>
      <c r="H496" s="404"/>
      <c r="I496" s="404"/>
      <c r="J496" s="404"/>
      <c r="K496" s="404"/>
      <c r="Q496" s="399">
        <v>0.50600000000000001</v>
      </c>
      <c r="R496" s="404"/>
      <c r="S496" s="404"/>
      <c r="T496" s="404"/>
      <c r="U496" s="404"/>
      <c r="V496" s="404"/>
      <c r="W496" s="404"/>
      <c r="X496" s="404"/>
      <c r="Y496" s="404"/>
      <c r="AE496" s="399">
        <v>0.50600000000000001</v>
      </c>
      <c r="AF496" s="404"/>
      <c r="AG496" s="404"/>
      <c r="AH496" s="404"/>
      <c r="AI496" s="404"/>
      <c r="AJ496" s="404"/>
      <c r="AK496" s="404"/>
      <c r="AL496" s="404"/>
      <c r="AM496" s="404"/>
    </row>
    <row r="497" spans="1:43" x14ac:dyDescent="0.35">
      <c r="C497" s="399">
        <v>0.505</v>
      </c>
      <c r="D497" s="404"/>
      <c r="E497" s="404"/>
      <c r="F497" s="404"/>
      <c r="G497" s="404"/>
      <c r="H497" s="404"/>
      <c r="I497" s="404"/>
      <c r="J497" s="404"/>
      <c r="K497" s="404"/>
      <c r="Q497" s="399">
        <v>0.505</v>
      </c>
      <c r="R497" s="404"/>
      <c r="S497" s="404"/>
      <c r="T497" s="404"/>
      <c r="U497" s="404"/>
      <c r="V497" s="404"/>
      <c r="W497" s="404"/>
      <c r="X497" s="404"/>
      <c r="Y497" s="404"/>
      <c r="AE497" s="399">
        <v>0.505</v>
      </c>
      <c r="AF497" s="404"/>
      <c r="AG497" s="404"/>
      <c r="AH497" s="404"/>
      <c r="AI497" s="404"/>
      <c r="AJ497" s="404"/>
      <c r="AK497" s="404"/>
      <c r="AL497" s="404"/>
      <c r="AM497" s="404"/>
    </row>
    <row r="498" spans="1:43" x14ac:dyDescent="0.35">
      <c r="C498" s="399">
        <v>0.504</v>
      </c>
      <c r="D498" s="404"/>
      <c r="E498" s="404"/>
      <c r="F498" s="404"/>
      <c r="G498" s="404"/>
      <c r="H498" s="404"/>
      <c r="I498" s="404"/>
      <c r="J498" s="404"/>
      <c r="K498" s="404"/>
      <c r="Q498" s="399">
        <v>0.504</v>
      </c>
      <c r="R498" s="404"/>
      <c r="S498" s="404"/>
      <c r="T498" s="404"/>
      <c r="U498" s="404"/>
      <c r="V498" s="404"/>
      <c r="W498" s="404"/>
      <c r="X498" s="404"/>
      <c r="Y498" s="404"/>
      <c r="AE498" s="399">
        <v>0.504</v>
      </c>
      <c r="AF498" s="404"/>
      <c r="AG498" s="404"/>
      <c r="AH498" s="404"/>
      <c r="AI498" s="404"/>
      <c r="AJ498" s="404"/>
      <c r="AK498" s="404"/>
      <c r="AL498" s="404"/>
      <c r="AM498" s="404"/>
    </row>
    <row r="499" spans="1:43" x14ac:dyDescent="0.35">
      <c r="C499" s="399">
        <v>0.503</v>
      </c>
      <c r="D499" s="404"/>
      <c r="E499" s="404"/>
      <c r="F499" s="404"/>
      <c r="G499" s="404"/>
      <c r="H499" s="404"/>
      <c r="I499" s="404"/>
      <c r="J499" s="404"/>
      <c r="K499" s="404"/>
      <c r="Q499" s="399">
        <v>0.503</v>
      </c>
      <c r="R499" s="404"/>
      <c r="S499" s="404"/>
      <c r="T499" s="404"/>
      <c r="U499" s="404"/>
      <c r="V499" s="404"/>
      <c r="W499" s="404"/>
      <c r="X499" s="404"/>
      <c r="Y499" s="404"/>
      <c r="AE499" s="399">
        <v>0.503</v>
      </c>
      <c r="AF499" s="404"/>
      <c r="AG499" s="404"/>
      <c r="AH499" s="404"/>
      <c r="AI499" s="404"/>
      <c r="AJ499" s="404"/>
      <c r="AK499" s="404"/>
      <c r="AL499" s="404"/>
      <c r="AM499" s="404"/>
    </row>
    <row r="500" spans="1:43" x14ac:dyDescent="0.35">
      <c r="C500" s="399">
        <v>0.502</v>
      </c>
      <c r="D500" s="404"/>
      <c r="E500" s="404"/>
      <c r="F500" s="404"/>
      <c r="G500" s="404"/>
      <c r="H500" s="404"/>
      <c r="I500" s="404"/>
      <c r="J500" s="404"/>
      <c r="K500" s="404"/>
      <c r="Q500" s="399">
        <v>0.502</v>
      </c>
      <c r="R500" s="404"/>
      <c r="S500" s="404"/>
      <c r="T500" s="404"/>
      <c r="U500" s="404"/>
      <c r="V500" s="404"/>
      <c r="W500" s="404"/>
      <c r="X500" s="404"/>
      <c r="Y500" s="404"/>
      <c r="AE500" s="399">
        <v>0.502</v>
      </c>
      <c r="AF500" s="404"/>
      <c r="AG500" s="404"/>
      <c r="AH500" s="404"/>
      <c r="AI500" s="404"/>
      <c r="AJ500" s="404"/>
      <c r="AK500" s="404"/>
      <c r="AL500" s="404"/>
      <c r="AM500" s="404"/>
    </row>
    <row r="501" spans="1:43" x14ac:dyDescent="0.35">
      <c r="C501" s="399">
        <v>0.501</v>
      </c>
      <c r="D501" s="404"/>
      <c r="E501" s="404"/>
      <c r="F501" s="404"/>
      <c r="G501" s="404"/>
      <c r="H501" s="404"/>
      <c r="I501" s="404"/>
      <c r="J501" s="404"/>
      <c r="K501" s="404"/>
      <c r="Q501" s="399">
        <v>0.501</v>
      </c>
      <c r="R501" s="404"/>
      <c r="S501" s="404"/>
      <c r="T501" s="404"/>
      <c r="U501" s="404"/>
      <c r="V501" s="404"/>
      <c r="W501" s="404"/>
      <c r="X501" s="404"/>
      <c r="Y501" s="404"/>
      <c r="AE501" s="399">
        <v>0.501</v>
      </c>
      <c r="AF501" s="404"/>
      <c r="AG501" s="404"/>
      <c r="AH501" s="404"/>
      <c r="AI501" s="404"/>
      <c r="AJ501" s="404"/>
      <c r="AK501" s="404"/>
      <c r="AL501" s="404"/>
      <c r="AM501" s="404"/>
    </row>
    <row r="502" spans="1:43" x14ac:dyDescent="0.35">
      <c r="A502" s="406"/>
      <c r="B502" s="406"/>
      <c r="C502" s="407">
        <v>0.5</v>
      </c>
      <c r="D502" s="404"/>
      <c r="E502" s="404"/>
      <c r="F502" s="404"/>
      <c r="G502" s="404"/>
      <c r="H502" s="404"/>
      <c r="I502" s="404"/>
      <c r="J502" s="404"/>
      <c r="K502" s="404"/>
      <c r="L502" s="406"/>
      <c r="M502" s="406"/>
      <c r="N502" s="406"/>
      <c r="O502" s="406"/>
      <c r="P502" s="406"/>
      <c r="Q502" s="407">
        <v>0.5</v>
      </c>
      <c r="R502" s="404"/>
      <c r="S502" s="404"/>
      <c r="T502" s="404"/>
      <c r="U502" s="404"/>
      <c r="V502" s="404"/>
      <c r="W502" s="404"/>
      <c r="X502" s="404"/>
      <c r="Y502" s="404"/>
      <c r="Z502" s="406"/>
      <c r="AA502" s="406"/>
      <c r="AB502" s="406"/>
      <c r="AC502" s="406"/>
      <c r="AD502" s="406"/>
      <c r="AE502" s="407">
        <v>0.5</v>
      </c>
      <c r="AF502" s="404"/>
      <c r="AG502" s="404"/>
      <c r="AH502" s="404"/>
      <c r="AI502" s="404"/>
      <c r="AJ502" s="404"/>
      <c r="AK502" s="404"/>
      <c r="AL502" s="404"/>
      <c r="AM502" s="404"/>
      <c r="AN502" s="405"/>
      <c r="AO502" s="405"/>
      <c r="AP502" s="405"/>
      <c r="AQ502" s="405"/>
    </row>
    <row r="503" spans="1:43" x14ac:dyDescent="0.35">
      <c r="C503" s="399">
        <v>0.499</v>
      </c>
      <c r="D503" s="404"/>
      <c r="E503" s="404"/>
      <c r="F503" s="404"/>
      <c r="G503" s="404"/>
      <c r="H503" s="404"/>
      <c r="I503" s="404"/>
      <c r="J503" s="404"/>
      <c r="K503" s="404"/>
      <c r="Q503" s="399">
        <v>0.499</v>
      </c>
      <c r="R503" s="404"/>
      <c r="S503" s="404"/>
      <c r="T503" s="404"/>
      <c r="U503" s="404"/>
      <c r="V503" s="404"/>
      <c r="W503" s="404"/>
      <c r="X503" s="404"/>
      <c r="Y503" s="404"/>
      <c r="AE503" s="399">
        <v>0.499</v>
      </c>
      <c r="AF503" s="404"/>
      <c r="AG503" s="404"/>
      <c r="AH503" s="404"/>
      <c r="AI503" s="404"/>
      <c r="AJ503" s="404"/>
      <c r="AK503" s="404"/>
      <c r="AL503" s="404"/>
      <c r="AM503" s="404"/>
    </row>
    <row r="504" spans="1:43" x14ac:dyDescent="0.35">
      <c r="C504" s="399">
        <v>0.498</v>
      </c>
      <c r="D504" s="404"/>
      <c r="E504" s="404"/>
      <c r="F504" s="404"/>
      <c r="G504" s="404"/>
      <c r="H504" s="404"/>
      <c r="I504" s="404"/>
      <c r="J504" s="404"/>
      <c r="K504" s="404"/>
      <c r="Q504" s="399">
        <v>0.498</v>
      </c>
      <c r="R504" s="404"/>
      <c r="S504" s="404"/>
      <c r="T504" s="404"/>
      <c r="U504" s="404"/>
      <c r="V504" s="404"/>
      <c r="W504" s="404"/>
      <c r="X504" s="404"/>
      <c r="Y504" s="404"/>
      <c r="AE504" s="399">
        <v>0.498</v>
      </c>
      <c r="AF504" s="404"/>
      <c r="AG504" s="404"/>
      <c r="AH504" s="404"/>
      <c r="AI504" s="404"/>
      <c r="AJ504" s="404"/>
      <c r="AK504" s="404"/>
      <c r="AL504" s="404"/>
      <c r="AM504" s="404"/>
    </row>
    <row r="505" spans="1:43" x14ac:dyDescent="0.35">
      <c r="C505" s="399">
        <v>0.497</v>
      </c>
      <c r="D505" s="404"/>
      <c r="E505" s="404"/>
      <c r="F505" s="404"/>
      <c r="G505" s="404"/>
      <c r="H505" s="404"/>
      <c r="I505" s="404"/>
      <c r="J505" s="404"/>
      <c r="K505" s="404"/>
      <c r="Q505" s="399">
        <v>0.497</v>
      </c>
      <c r="R505" s="404"/>
      <c r="S505" s="404"/>
      <c r="T505" s="404"/>
      <c r="U505" s="404"/>
      <c r="V505" s="404"/>
      <c r="W505" s="404"/>
      <c r="X505" s="404"/>
      <c r="Y505" s="404"/>
      <c r="AE505" s="399">
        <v>0.497</v>
      </c>
      <c r="AF505" s="404"/>
      <c r="AG505" s="404"/>
      <c r="AH505" s="404"/>
      <c r="AI505" s="404"/>
      <c r="AJ505" s="404"/>
      <c r="AK505" s="404"/>
      <c r="AL505" s="404"/>
      <c r="AM505" s="404"/>
    </row>
    <row r="506" spans="1:43" x14ac:dyDescent="0.35">
      <c r="C506" s="399">
        <v>0.496</v>
      </c>
      <c r="D506" s="404"/>
      <c r="E506" s="404"/>
      <c r="F506" s="404"/>
      <c r="G506" s="404"/>
      <c r="H506" s="404"/>
      <c r="I506" s="404"/>
      <c r="J506" s="404"/>
      <c r="K506" s="404"/>
      <c r="Q506" s="399">
        <v>0.496</v>
      </c>
      <c r="R506" s="404"/>
      <c r="S506" s="404"/>
      <c r="T506" s="404"/>
      <c r="U506" s="404"/>
      <c r="V506" s="404"/>
      <c r="W506" s="404"/>
      <c r="X506" s="404"/>
      <c r="Y506" s="404"/>
      <c r="AE506" s="399">
        <v>0.496</v>
      </c>
      <c r="AF506" s="404"/>
      <c r="AG506" s="404"/>
      <c r="AH506" s="404"/>
      <c r="AI506" s="404"/>
      <c r="AJ506" s="404"/>
      <c r="AK506" s="404"/>
      <c r="AL506" s="404"/>
      <c r="AM506" s="404"/>
    </row>
    <row r="507" spans="1:43" x14ac:dyDescent="0.35">
      <c r="C507" s="399">
        <v>0.495</v>
      </c>
      <c r="D507" s="404"/>
      <c r="E507" s="404"/>
      <c r="F507" s="404"/>
      <c r="G507" s="404"/>
      <c r="H507" s="404"/>
      <c r="I507" s="404"/>
      <c r="J507" s="404"/>
      <c r="K507" s="404"/>
      <c r="Q507" s="399">
        <v>0.495</v>
      </c>
      <c r="R507" s="404"/>
      <c r="S507" s="404"/>
      <c r="T507" s="404"/>
      <c r="U507" s="404"/>
      <c r="V507" s="404"/>
      <c r="W507" s="404"/>
      <c r="X507" s="404"/>
      <c r="Y507" s="404"/>
      <c r="AE507" s="399">
        <v>0.495</v>
      </c>
      <c r="AF507" s="404"/>
      <c r="AG507" s="404"/>
      <c r="AH507" s="404"/>
      <c r="AI507" s="404"/>
      <c r="AJ507" s="404"/>
      <c r="AK507" s="404"/>
      <c r="AL507" s="404"/>
      <c r="AM507" s="404"/>
    </row>
    <row r="508" spans="1:43" x14ac:dyDescent="0.35">
      <c r="C508" s="399">
        <v>0.49399999999999999</v>
      </c>
      <c r="D508" s="404"/>
      <c r="E508" s="404"/>
      <c r="F508" s="404"/>
      <c r="G508" s="404"/>
      <c r="H508" s="404"/>
      <c r="I508" s="404"/>
      <c r="J508" s="404"/>
      <c r="K508" s="404"/>
      <c r="Q508" s="399">
        <v>0.49399999999999999</v>
      </c>
      <c r="R508" s="404"/>
      <c r="S508" s="404"/>
      <c r="T508" s="404"/>
      <c r="U508" s="404"/>
      <c r="V508" s="404"/>
      <c r="W508" s="404"/>
      <c r="X508" s="404"/>
      <c r="Y508" s="404"/>
      <c r="AE508" s="399">
        <v>0.49399999999999999</v>
      </c>
      <c r="AF508" s="404"/>
      <c r="AG508" s="404"/>
      <c r="AH508" s="404"/>
      <c r="AI508" s="404"/>
      <c r="AJ508" s="404"/>
      <c r="AK508" s="404"/>
      <c r="AL508" s="404"/>
      <c r="AM508" s="404"/>
    </row>
    <row r="509" spans="1:43" x14ac:dyDescent="0.35">
      <c r="C509" s="399">
        <v>0.49299999999999999</v>
      </c>
      <c r="D509" s="404"/>
      <c r="E509" s="404"/>
      <c r="F509" s="404"/>
      <c r="G509" s="404"/>
      <c r="H509" s="404"/>
      <c r="I509" s="404"/>
      <c r="J509" s="404"/>
      <c r="K509" s="404"/>
      <c r="Q509" s="399">
        <v>0.49299999999999999</v>
      </c>
      <c r="R509" s="404"/>
      <c r="S509" s="404"/>
      <c r="T509" s="404"/>
      <c r="U509" s="404"/>
      <c r="V509" s="404"/>
      <c r="W509" s="404"/>
      <c r="X509" s="404"/>
      <c r="Y509" s="404"/>
      <c r="AE509" s="399">
        <v>0.49299999999999999</v>
      </c>
      <c r="AF509" s="404"/>
      <c r="AG509" s="404"/>
      <c r="AH509" s="404"/>
      <c r="AI509" s="404"/>
      <c r="AJ509" s="404"/>
      <c r="AK509" s="404"/>
      <c r="AL509" s="404"/>
      <c r="AM509" s="404"/>
    </row>
    <row r="510" spans="1:43" x14ac:dyDescent="0.35">
      <c r="C510" s="399">
        <v>0.49199999999999999</v>
      </c>
      <c r="D510" s="404"/>
      <c r="E510" s="404"/>
      <c r="F510" s="404"/>
      <c r="G510" s="404"/>
      <c r="H510" s="404"/>
      <c r="I510" s="404"/>
      <c r="J510" s="404"/>
      <c r="K510" s="404"/>
      <c r="Q510" s="399">
        <v>0.49199999999999999</v>
      </c>
      <c r="R510" s="404"/>
      <c r="S510" s="404"/>
      <c r="T510" s="404"/>
      <c r="U510" s="404"/>
      <c r="V510" s="404"/>
      <c r="W510" s="404"/>
      <c r="X510" s="404"/>
      <c r="Y510" s="404"/>
      <c r="AE510" s="399">
        <v>0.49199999999999999</v>
      </c>
      <c r="AF510" s="404"/>
      <c r="AG510" s="404"/>
      <c r="AH510" s="404"/>
      <c r="AI510" s="404"/>
      <c r="AJ510" s="404"/>
      <c r="AK510" s="404"/>
      <c r="AL510" s="404"/>
      <c r="AM510" s="404"/>
    </row>
    <row r="511" spans="1:43" x14ac:dyDescent="0.35">
      <c r="C511" s="399">
        <v>0.49099999999999999</v>
      </c>
      <c r="D511" s="404"/>
      <c r="E511" s="404"/>
      <c r="F511" s="404"/>
      <c r="G511" s="404"/>
      <c r="H511" s="404"/>
      <c r="I511" s="404"/>
      <c r="J511" s="404"/>
      <c r="K511" s="404"/>
      <c r="Q511" s="399">
        <v>0.49099999999999999</v>
      </c>
      <c r="R511" s="404"/>
      <c r="S511" s="404"/>
      <c r="T511" s="404"/>
      <c r="U511" s="404"/>
      <c r="V511" s="404"/>
      <c r="W511" s="404"/>
      <c r="X511" s="404"/>
      <c r="Y511" s="404"/>
      <c r="AE511" s="399">
        <v>0.49099999999999999</v>
      </c>
      <c r="AF511" s="404"/>
      <c r="AG511" s="404"/>
      <c r="AH511" s="404"/>
      <c r="AI511" s="404"/>
      <c r="AJ511" s="404"/>
      <c r="AK511" s="404"/>
      <c r="AL511" s="404"/>
      <c r="AM511" s="404"/>
    </row>
    <row r="512" spans="1:43" x14ac:dyDescent="0.35">
      <c r="C512" s="399">
        <v>0.49</v>
      </c>
      <c r="D512" s="404"/>
      <c r="E512" s="404"/>
      <c r="F512" s="404"/>
      <c r="G512" s="404"/>
      <c r="H512" s="404"/>
      <c r="I512" s="404"/>
      <c r="J512" s="404"/>
      <c r="K512" s="404"/>
      <c r="Q512" s="399">
        <v>0.49</v>
      </c>
      <c r="R512" s="404"/>
      <c r="S512" s="404"/>
      <c r="T512" s="404"/>
      <c r="U512" s="404"/>
      <c r="V512" s="404"/>
      <c r="W512" s="404"/>
      <c r="X512" s="404"/>
      <c r="Y512" s="404"/>
      <c r="AE512" s="399">
        <v>0.49</v>
      </c>
      <c r="AF512" s="404"/>
      <c r="AG512" s="404"/>
      <c r="AH512" s="404"/>
      <c r="AI512" s="404"/>
      <c r="AJ512" s="404"/>
      <c r="AK512" s="404"/>
      <c r="AL512" s="404"/>
      <c r="AM512" s="404"/>
    </row>
    <row r="513" spans="3:39" x14ac:dyDescent="0.35">
      <c r="C513" s="399">
        <v>0.48899999999999999</v>
      </c>
      <c r="D513" s="404"/>
      <c r="E513" s="404"/>
      <c r="F513" s="404"/>
      <c r="G513" s="404"/>
      <c r="H513" s="404"/>
      <c r="I513" s="404"/>
      <c r="J513" s="404"/>
      <c r="K513" s="404"/>
      <c r="Q513" s="399">
        <v>0.48899999999999999</v>
      </c>
      <c r="R513" s="404"/>
      <c r="S513" s="404"/>
      <c r="T513" s="404"/>
      <c r="U513" s="404"/>
      <c r="V513" s="404"/>
      <c r="W513" s="404"/>
      <c r="X513" s="404"/>
      <c r="Y513" s="404"/>
      <c r="AE513" s="399">
        <v>0.48899999999999999</v>
      </c>
      <c r="AF513" s="404"/>
      <c r="AG513" s="404"/>
      <c r="AH513" s="404"/>
      <c r="AI513" s="404"/>
      <c r="AJ513" s="404"/>
      <c r="AK513" s="404"/>
      <c r="AL513" s="404"/>
      <c r="AM513" s="404"/>
    </row>
    <row r="514" spans="3:39" x14ac:dyDescent="0.35">
      <c r="C514" s="399">
        <v>0.48799999999999999</v>
      </c>
      <c r="D514" s="404"/>
      <c r="E514" s="404"/>
      <c r="F514" s="404"/>
      <c r="G514" s="404"/>
      <c r="H514" s="404"/>
      <c r="I514" s="404"/>
      <c r="J514" s="404"/>
      <c r="K514" s="404"/>
      <c r="Q514" s="399">
        <v>0.48799999999999999</v>
      </c>
      <c r="R514" s="404"/>
      <c r="S514" s="404"/>
      <c r="T514" s="404"/>
      <c r="U514" s="404"/>
      <c r="V514" s="404"/>
      <c r="W514" s="404"/>
      <c r="X514" s="404"/>
      <c r="Y514" s="404"/>
      <c r="AE514" s="399">
        <v>0.48799999999999999</v>
      </c>
      <c r="AF514" s="404"/>
      <c r="AG514" s="404"/>
      <c r="AH514" s="404"/>
      <c r="AI514" s="404"/>
      <c r="AJ514" s="404"/>
      <c r="AK514" s="404"/>
      <c r="AL514" s="404"/>
      <c r="AM514" s="404"/>
    </row>
    <row r="515" spans="3:39" x14ac:dyDescent="0.35">
      <c r="C515" s="399">
        <v>0.48699999999999999</v>
      </c>
      <c r="D515" s="404"/>
      <c r="E515" s="404"/>
      <c r="F515" s="404"/>
      <c r="G515" s="404"/>
      <c r="H515" s="404"/>
      <c r="I515" s="404"/>
      <c r="J515" s="404"/>
      <c r="K515" s="404"/>
      <c r="Q515" s="399">
        <v>0.48699999999999999</v>
      </c>
      <c r="R515" s="404"/>
      <c r="S515" s="404"/>
      <c r="T515" s="404"/>
      <c r="U515" s="404"/>
      <c r="V515" s="404"/>
      <c r="W515" s="404"/>
      <c r="X515" s="404"/>
      <c r="Y515" s="404"/>
      <c r="AE515" s="399">
        <v>0.48699999999999999</v>
      </c>
      <c r="AF515" s="404"/>
      <c r="AG515" s="404"/>
      <c r="AH515" s="404"/>
      <c r="AI515" s="404"/>
      <c r="AJ515" s="404"/>
      <c r="AK515" s="404"/>
      <c r="AL515" s="404"/>
      <c r="AM515" s="404"/>
    </row>
    <row r="516" spans="3:39" x14ac:dyDescent="0.35">
      <c r="C516" s="399">
        <v>0.48599999999999999</v>
      </c>
      <c r="D516" s="404"/>
      <c r="E516" s="404"/>
      <c r="F516" s="404"/>
      <c r="G516" s="404"/>
      <c r="H516" s="404"/>
      <c r="I516" s="404"/>
      <c r="J516" s="404"/>
      <c r="K516" s="404"/>
      <c r="Q516" s="399">
        <v>0.48599999999999999</v>
      </c>
      <c r="R516" s="404"/>
      <c r="S516" s="404"/>
      <c r="T516" s="404"/>
      <c r="U516" s="404"/>
      <c r="V516" s="404"/>
      <c r="W516" s="404"/>
      <c r="X516" s="404"/>
      <c r="Y516" s="404"/>
      <c r="AE516" s="399">
        <v>0.48599999999999999</v>
      </c>
      <c r="AF516" s="404"/>
      <c r="AG516" s="404"/>
      <c r="AH516" s="404"/>
      <c r="AI516" s="404"/>
      <c r="AJ516" s="404"/>
      <c r="AK516" s="404"/>
      <c r="AL516" s="404"/>
      <c r="AM516" s="404"/>
    </row>
    <row r="517" spans="3:39" x14ac:dyDescent="0.35">
      <c r="C517" s="399">
        <v>0.48499999999999999</v>
      </c>
      <c r="D517" s="404"/>
      <c r="E517" s="404"/>
      <c r="F517" s="404"/>
      <c r="G517" s="404"/>
      <c r="H517" s="404"/>
      <c r="I517" s="404"/>
      <c r="J517" s="404"/>
      <c r="K517" s="404"/>
      <c r="Q517" s="399">
        <v>0.48499999999999999</v>
      </c>
      <c r="R517" s="404"/>
      <c r="S517" s="404"/>
      <c r="T517" s="404"/>
      <c r="U517" s="404"/>
      <c r="V517" s="404"/>
      <c r="W517" s="404"/>
      <c r="X517" s="404"/>
      <c r="Y517" s="404"/>
      <c r="AE517" s="399">
        <v>0.48499999999999999</v>
      </c>
      <c r="AF517" s="404"/>
      <c r="AG517" s="404"/>
      <c r="AH517" s="404"/>
      <c r="AI517" s="404"/>
      <c r="AJ517" s="404"/>
      <c r="AK517" s="404"/>
      <c r="AL517" s="404"/>
      <c r="AM517" s="404"/>
    </row>
    <row r="518" spans="3:39" x14ac:dyDescent="0.35">
      <c r="C518" s="399">
        <v>0.48399999999999999</v>
      </c>
      <c r="D518" s="404"/>
      <c r="E518" s="404"/>
      <c r="F518" s="404"/>
      <c r="G518" s="404"/>
      <c r="H518" s="404"/>
      <c r="I518" s="404"/>
      <c r="J518" s="404"/>
      <c r="K518" s="404"/>
      <c r="Q518" s="399">
        <v>0.48399999999999999</v>
      </c>
      <c r="R518" s="404"/>
      <c r="S518" s="404"/>
      <c r="T518" s="404"/>
      <c r="U518" s="404"/>
      <c r="V518" s="404"/>
      <c r="W518" s="404"/>
      <c r="X518" s="404"/>
      <c r="Y518" s="404"/>
      <c r="AE518" s="399">
        <v>0.48399999999999999</v>
      </c>
      <c r="AF518" s="404"/>
      <c r="AG518" s="404"/>
      <c r="AH518" s="404"/>
      <c r="AI518" s="404"/>
      <c r="AJ518" s="404"/>
      <c r="AK518" s="404"/>
      <c r="AL518" s="404"/>
      <c r="AM518" s="404"/>
    </row>
    <row r="519" spans="3:39" x14ac:dyDescent="0.35">
      <c r="C519" s="399">
        <v>0.48299999999999998</v>
      </c>
      <c r="D519" s="404"/>
      <c r="E519" s="404"/>
      <c r="F519" s="404"/>
      <c r="G519" s="404"/>
      <c r="H519" s="404"/>
      <c r="I519" s="404"/>
      <c r="J519" s="404"/>
      <c r="K519" s="404"/>
      <c r="Q519" s="399">
        <v>0.48299999999999998</v>
      </c>
      <c r="R519" s="404"/>
      <c r="S519" s="404"/>
      <c r="T519" s="404"/>
      <c r="U519" s="404"/>
      <c r="V519" s="404"/>
      <c r="W519" s="404"/>
      <c r="X519" s="404"/>
      <c r="Y519" s="404"/>
      <c r="AE519" s="399">
        <v>0.48299999999999998</v>
      </c>
      <c r="AF519" s="404"/>
      <c r="AG519" s="404"/>
      <c r="AH519" s="404"/>
      <c r="AI519" s="404"/>
      <c r="AJ519" s="404"/>
      <c r="AK519" s="404"/>
      <c r="AL519" s="404"/>
      <c r="AM519" s="404"/>
    </row>
    <row r="520" spans="3:39" x14ac:dyDescent="0.35">
      <c r="C520" s="399">
        <v>0.48199999999999998</v>
      </c>
      <c r="D520" s="404"/>
      <c r="E520" s="404"/>
      <c r="F520" s="404"/>
      <c r="G520" s="404"/>
      <c r="H520" s="404"/>
      <c r="I520" s="404"/>
      <c r="J520" s="404"/>
      <c r="K520" s="404"/>
      <c r="Q520" s="399">
        <v>0.48199999999999998</v>
      </c>
      <c r="R520" s="404"/>
      <c r="S520" s="404"/>
      <c r="T520" s="404"/>
      <c r="U520" s="404"/>
      <c r="V520" s="404"/>
      <c r="W520" s="404"/>
      <c r="X520" s="404"/>
      <c r="Y520" s="404"/>
      <c r="AE520" s="399">
        <v>0.48199999999999998</v>
      </c>
      <c r="AF520" s="404"/>
      <c r="AG520" s="404"/>
      <c r="AH520" s="404"/>
      <c r="AI520" s="404"/>
      <c r="AJ520" s="404"/>
      <c r="AK520" s="404"/>
      <c r="AL520" s="404"/>
      <c r="AM520" s="404"/>
    </row>
    <row r="521" spans="3:39" x14ac:dyDescent="0.35">
      <c r="C521" s="399">
        <v>0.48099999999999998</v>
      </c>
      <c r="D521" s="404"/>
      <c r="E521" s="404"/>
      <c r="F521" s="404"/>
      <c r="G521" s="404"/>
      <c r="H521" s="404"/>
      <c r="I521" s="404"/>
      <c r="J521" s="404"/>
      <c r="K521" s="404"/>
      <c r="Q521" s="399">
        <v>0.48099999999999998</v>
      </c>
      <c r="R521" s="404"/>
      <c r="S521" s="404"/>
      <c r="T521" s="404"/>
      <c r="U521" s="404"/>
      <c r="V521" s="404"/>
      <c r="W521" s="404"/>
      <c r="X521" s="404"/>
      <c r="Y521" s="404"/>
      <c r="AE521" s="399">
        <v>0.48099999999999998</v>
      </c>
      <c r="AF521" s="404"/>
      <c r="AG521" s="404"/>
      <c r="AH521" s="404"/>
      <c r="AI521" s="404"/>
      <c r="AJ521" s="404"/>
      <c r="AK521" s="404"/>
      <c r="AL521" s="404"/>
      <c r="AM521" s="404"/>
    </row>
    <row r="522" spans="3:39" x14ac:dyDescent="0.35">
      <c r="C522" s="399">
        <v>0.48</v>
      </c>
      <c r="D522" s="404"/>
      <c r="E522" s="404"/>
      <c r="F522" s="404"/>
      <c r="G522" s="404"/>
      <c r="H522" s="404"/>
      <c r="I522" s="404"/>
      <c r="J522" s="404"/>
      <c r="K522" s="404"/>
      <c r="Q522" s="399">
        <v>0.48</v>
      </c>
      <c r="R522" s="404"/>
      <c r="S522" s="404"/>
      <c r="T522" s="404"/>
      <c r="U522" s="404"/>
      <c r="V522" s="404"/>
      <c r="W522" s="404"/>
      <c r="X522" s="404"/>
      <c r="Y522" s="404"/>
      <c r="AE522" s="399">
        <v>0.48</v>
      </c>
      <c r="AF522" s="404"/>
      <c r="AG522" s="404"/>
      <c r="AH522" s="404"/>
      <c r="AI522" s="404"/>
      <c r="AJ522" s="404"/>
      <c r="AK522" s="404"/>
      <c r="AL522" s="404"/>
      <c r="AM522" s="404"/>
    </row>
    <row r="523" spans="3:39" x14ac:dyDescent="0.35">
      <c r="C523" s="399">
        <v>0.47899999999999998</v>
      </c>
      <c r="D523" s="404"/>
      <c r="E523" s="404"/>
      <c r="F523" s="404"/>
      <c r="G523" s="404"/>
      <c r="H523" s="404"/>
      <c r="I523" s="404"/>
      <c r="J523" s="404"/>
      <c r="K523" s="404"/>
      <c r="Q523" s="399">
        <v>0.47899999999999998</v>
      </c>
      <c r="R523" s="404"/>
      <c r="S523" s="404"/>
      <c r="T523" s="404"/>
      <c r="U523" s="404"/>
      <c r="V523" s="404"/>
      <c r="W523" s="404"/>
      <c r="X523" s="404"/>
      <c r="Y523" s="404"/>
      <c r="AE523" s="399">
        <v>0.47899999999999998</v>
      </c>
      <c r="AF523" s="404"/>
      <c r="AG523" s="404"/>
      <c r="AH523" s="404"/>
      <c r="AI523" s="404"/>
      <c r="AJ523" s="404"/>
      <c r="AK523" s="404"/>
      <c r="AL523" s="404"/>
      <c r="AM523" s="404"/>
    </row>
    <row r="524" spans="3:39" x14ac:dyDescent="0.35">
      <c r="C524" s="399">
        <v>0.47799999999999998</v>
      </c>
      <c r="D524" s="404"/>
      <c r="E524" s="404"/>
      <c r="F524" s="404"/>
      <c r="G524" s="404"/>
      <c r="H524" s="404"/>
      <c r="I524" s="404"/>
      <c r="J524" s="404"/>
      <c r="K524" s="404"/>
      <c r="Q524" s="399">
        <v>0.47799999999999998</v>
      </c>
      <c r="R524" s="404"/>
      <c r="S524" s="404"/>
      <c r="T524" s="404"/>
      <c r="U524" s="404"/>
      <c r="V524" s="404"/>
      <c r="W524" s="404"/>
      <c r="X524" s="404"/>
      <c r="Y524" s="404"/>
      <c r="AE524" s="399">
        <v>0.47799999999999998</v>
      </c>
      <c r="AF524" s="404"/>
      <c r="AG524" s="404"/>
      <c r="AH524" s="404"/>
      <c r="AI524" s="404"/>
      <c r="AJ524" s="404"/>
      <c r="AK524" s="404"/>
      <c r="AL524" s="404"/>
      <c r="AM524" s="404"/>
    </row>
    <row r="525" spans="3:39" x14ac:dyDescent="0.35">
      <c r="C525" s="399">
        <v>0.47699999999999998</v>
      </c>
      <c r="D525" s="404"/>
      <c r="E525" s="404"/>
      <c r="F525" s="404"/>
      <c r="G525" s="404"/>
      <c r="H525" s="404"/>
      <c r="I525" s="404"/>
      <c r="J525" s="404"/>
      <c r="K525" s="404"/>
      <c r="Q525" s="399">
        <v>0.47699999999999998</v>
      </c>
      <c r="R525" s="404"/>
      <c r="S525" s="404"/>
      <c r="T525" s="404"/>
      <c r="U525" s="404"/>
      <c r="V525" s="404"/>
      <c r="W525" s="404"/>
      <c r="X525" s="404"/>
      <c r="Y525" s="404"/>
      <c r="AE525" s="399">
        <v>0.47699999999999998</v>
      </c>
      <c r="AF525" s="404"/>
      <c r="AG525" s="404"/>
      <c r="AH525" s="404"/>
      <c r="AI525" s="404"/>
      <c r="AJ525" s="404"/>
      <c r="AK525" s="404"/>
      <c r="AL525" s="404"/>
      <c r="AM525" s="404"/>
    </row>
    <row r="526" spans="3:39" x14ac:dyDescent="0.35">
      <c r="C526" s="399">
        <v>0.47599999999999998</v>
      </c>
      <c r="D526" s="404"/>
      <c r="E526" s="404"/>
      <c r="F526" s="404"/>
      <c r="G526" s="404"/>
      <c r="H526" s="404"/>
      <c r="I526" s="404"/>
      <c r="J526" s="404"/>
      <c r="K526" s="404"/>
      <c r="Q526" s="399">
        <v>0.47599999999999998</v>
      </c>
      <c r="R526" s="404"/>
      <c r="S526" s="404"/>
      <c r="T526" s="404"/>
      <c r="U526" s="404"/>
      <c r="V526" s="404"/>
      <c r="W526" s="404"/>
      <c r="X526" s="404"/>
      <c r="Y526" s="404"/>
      <c r="AE526" s="399">
        <v>0.47599999999999998</v>
      </c>
      <c r="AF526" s="404"/>
      <c r="AG526" s="404"/>
      <c r="AH526" s="404"/>
      <c r="AI526" s="404"/>
      <c r="AJ526" s="404"/>
      <c r="AK526" s="404"/>
      <c r="AL526" s="404"/>
      <c r="AM526" s="404"/>
    </row>
    <row r="527" spans="3:39" x14ac:dyDescent="0.35">
      <c r="C527" s="399">
        <v>0.47499999999999998</v>
      </c>
      <c r="D527" s="404"/>
      <c r="E527" s="404"/>
      <c r="F527" s="404"/>
      <c r="G527" s="404"/>
      <c r="H527" s="404"/>
      <c r="I527" s="404"/>
      <c r="J527" s="404"/>
      <c r="K527" s="404"/>
      <c r="Q527" s="399">
        <v>0.47499999999999998</v>
      </c>
      <c r="R527" s="404"/>
      <c r="S527" s="404"/>
      <c r="T527" s="404"/>
      <c r="U527" s="404"/>
      <c r="V527" s="404"/>
      <c r="W527" s="404"/>
      <c r="X527" s="404"/>
      <c r="Y527" s="404"/>
      <c r="AE527" s="399">
        <v>0.47499999999999998</v>
      </c>
      <c r="AF527" s="404"/>
      <c r="AG527" s="404"/>
      <c r="AH527" s="404"/>
      <c r="AI527" s="404"/>
      <c r="AJ527" s="404"/>
      <c r="AK527" s="404"/>
      <c r="AL527" s="404"/>
      <c r="AM527" s="404"/>
    </row>
    <row r="528" spans="3:39" x14ac:dyDescent="0.35">
      <c r="C528" s="399">
        <v>0.47399999999999998</v>
      </c>
      <c r="D528" s="404"/>
      <c r="E528" s="404"/>
      <c r="F528" s="404"/>
      <c r="G528" s="404"/>
      <c r="H528" s="404"/>
      <c r="I528" s="404"/>
      <c r="J528" s="404"/>
      <c r="K528" s="404"/>
      <c r="Q528" s="399">
        <v>0.47399999999999998</v>
      </c>
      <c r="R528" s="404"/>
      <c r="S528" s="404"/>
      <c r="T528" s="404"/>
      <c r="U528" s="404"/>
      <c r="V528" s="404"/>
      <c r="W528" s="404"/>
      <c r="X528" s="404"/>
      <c r="Y528" s="404"/>
      <c r="AE528" s="399">
        <v>0.47399999999999998</v>
      </c>
      <c r="AF528" s="404"/>
      <c r="AG528" s="404"/>
      <c r="AH528" s="404"/>
      <c r="AI528" s="404"/>
      <c r="AJ528" s="404"/>
      <c r="AK528" s="404"/>
      <c r="AL528" s="404"/>
      <c r="AM528" s="404"/>
    </row>
    <row r="529" spans="3:39" x14ac:dyDescent="0.35">
      <c r="C529" s="399">
        <v>0.47299999999999998</v>
      </c>
      <c r="D529" s="404"/>
      <c r="E529" s="404"/>
      <c r="F529" s="404"/>
      <c r="G529" s="404"/>
      <c r="H529" s="404"/>
      <c r="I529" s="404"/>
      <c r="J529" s="404"/>
      <c r="K529" s="404"/>
      <c r="Q529" s="399">
        <v>0.47299999999999998</v>
      </c>
      <c r="R529" s="404"/>
      <c r="S529" s="404"/>
      <c r="T529" s="404"/>
      <c r="U529" s="404"/>
      <c r="V529" s="404"/>
      <c r="W529" s="404"/>
      <c r="X529" s="404"/>
      <c r="Y529" s="404"/>
      <c r="AE529" s="399">
        <v>0.47299999999999998</v>
      </c>
      <c r="AF529" s="404"/>
      <c r="AG529" s="404"/>
      <c r="AH529" s="404"/>
      <c r="AI529" s="404"/>
      <c r="AJ529" s="404"/>
      <c r="AK529" s="404"/>
      <c r="AL529" s="404"/>
      <c r="AM529" s="404"/>
    </row>
    <row r="530" spans="3:39" x14ac:dyDescent="0.35">
      <c r="C530" s="399">
        <v>0.47199999999999998</v>
      </c>
      <c r="D530" s="404"/>
      <c r="E530" s="404"/>
      <c r="F530" s="404"/>
      <c r="G530" s="404"/>
      <c r="H530" s="404"/>
      <c r="I530" s="404"/>
      <c r="J530" s="404"/>
      <c r="K530" s="404"/>
      <c r="Q530" s="399">
        <v>0.47199999999999998</v>
      </c>
      <c r="R530" s="404"/>
      <c r="S530" s="404"/>
      <c r="T530" s="404"/>
      <c r="U530" s="404"/>
      <c r="V530" s="404"/>
      <c r="W530" s="404"/>
      <c r="X530" s="404"/>
      <c r="Y530" s="404"/>
      <c r="AE530" s="399">
        <v>0.47199999999999998</v>
      </c>
      <c r="AF530" s="404"/>
      <c r="AG530" s="404"/>
      <c r="AH530" s="404"/>
      <c r="AI530" s="404"/>
      <c r="AJ530" s="404"/>
      <c r="AK530" s="404"/>
      <c r="AL530" s="404"/>
      <c r="AM530" s="404"/>
    </row>
    <row r="531" spans="3:39" x14ac:dyDescent="0.35">
      <c r="C531" s="399">
        <v>0.47099999999999997</v>
      </c>
      <c r="D531" s="404"/>
      <c r="E531" s="404"/>
      <c r="F531" s="404"/>
      <c r="G531" s="404"/>
      <c r="H531" s="404"/>
      <c r="I531" s="404"/>
      <c r="J531" s="404"/>
      <c r="K531" s="404"/>
      <c r="Q531" s="399">
        <v>0.47099999999999997</v>
      </c>
      <c r="R531" s="404"/>
      <c r="S531" s="404"/>
      <c r="T531" s="404"/>
      <c r="U531" s="404"/>
      <c r="V531" s="404"/>
      <c r="W531" s="404"/>
      <c r="X531" s="404"/>
      <c r="Y531" s="404"/>
      <c r="AE531" s="399">
        <v>0.47099999999999997</v>
      </c>
      <c r="AF531" s="404"/>
      <c r="AG531" s="404"/>
      <c r="AH531" s="404"/>
      <c r="AI531" s="404"/>
      <c r="AJ531" s="404"/>
      <c r="AK531" s="404"/>
      <c r="AL531" s="404"/>
      <c r="AM531" s="404"/>
    </row>
    <row r="532" spans="3:39" x14ac:dyDescent="0.35">
      <c r="C532" s="399">
        <v>0.47</v>
      </c>
      <c r="D532" s="404"/>
      <c r="E532" s="404"/>
      <c r="F532" s="404"/>
      <c r="G532" s="404"/>
      <c r="H532" s="404"/>
      <c r="I532" s="404"/>
      <c r="J532" s="404"/>
      <c r="K532" s="404"/>
      <c r="Q532" s="399">
        <v>0.47</v>
      </c>
      <c r="R532" s="404"/>
      <c r="S532" s="404"/>
      <c r="T532" s="404"/>
      <c r="U532" s="404"/>
      <c r="V532" s="404"/>
      <c r="W532" s="404"/>
      <c r="X532" s="404"/>
      <c r="Y532" s="404"/>
      <c r="AE532" s="399">
        <v>0.47</v>
      </c>
      <c r="AF532" s="404"/>
      <c r="AG532" s="404"/>
      <c r="AH532" s="404"/>
      <c r="AI532" s="404"/>
      <c r="AJ532" s="404"/>
      <c r="AK532" s="404"/>
      <c r="AL532" s="404"/>
      <c r="AM532" s="404"/>
    </row>
    <row r="533" spans="3:39" x14ac:dyDescent="0.35">
      <c r="C533" s="399">
        <v>0.46899999999999997</v>
      </c>
      <c r="D533" s="404"/>
      <c r="E533" s="404"/>
      <c r="F533" s="404"/>
      <c r="G533" s="404"/>
      <c r="H533" s="404"/>
      <c r="I533" s="404"/>
      <c r="J533" s="404"/>
      <c r="K533" s="404"/>
      <c r="Q533" s="399">
        <v>0.46899999999999997</v>
      </c>
      <c r="R533" s="404"/>
      <c r="S533" s="404"/>
      <c r="T533" s="404"/>
      <c r="U533" s="404"/>
      <c r="V533" s="404"/>
      <c r="W533" s="404"/>
      <c r="X533" s="404"/>
      <c r="Y533" s="404"/>
      <c r="AE533" s="399">
        <v>0.46899999999999997</v>
      </c>
      <c r="AF533" s="404"/>
      <c r="AG533" s="404"/>
      <c r="AH533" s="404"/>
      <c r="AI533" s="404"/>
      <c r="AJ533" s="404"/>
      <c r="AK533" s="404"/>
      <c r="AL533" s="404"/>
      <c r="AM533" s="404"/>
    </row>
    <row r="534" spans="3:39" x14ac:dyDescent="0.35">
      <c r="C534" s="399">
        <v>0.46800000000000003</v>
      </c>
      <c r="D534" s="404"/>
      <c r="E534" s="404"/>
      <c r="F534" s="404"/>
      <c r="G534" s="404"/>
      <c r="H534" s="404"/>
      <c r="I534" s="404"/>
      <c r="J534" s="404"/>
      <c r="K534" s="404"/>
      <c r="Q534" s="399">
        <v>0.46800000000000003</v>
      </c>
      <c r="R534" s="404"/>
      <c r="S534" s="404"/>
      <c r="T534" s="404"/>
      <c r="U534" s="404"/>
      <c r="V534" s="404"/>
      <c r="W534" s="404"/>
      <c r="X534" s="404"/>
      <c r="Y534" s="404"/>
      <c r="AE534" s="399">
        <v>0.46800000000000003</v>
      </c>
      <c r="AF534" s="404"/>
      <c r="AG534" s="404"/>
      <c r="AH534" s="404"/>
      <c r="AI534" s="404"/>
      <c r="AJ534" s="404"/>
      <c r="AK534" s="404"/>
      <c r="AL534" s="404"/>
      <c r="AM534" s="404"/>
    </row>
    <row r="535" spans="3:39" x14ac:dyDescent="0.35">
      <c r="C535" s="399">
        <v>0.46700000000000003</v>
      </c>
      <c r="D535" s="404"/>
      <c r="E535" s="404"/>
      <c r="F535" s="404"/>
      <c r="G535" s="404"/>
      <c r="H535" s="404"/>
      <c r="I535" s="404"/>
      <c r="J535" s="404"/>
      <c r="K535" s="404"/>
      <c r="Q535" s="399">
        <v>0.46700000000000003</v>
      </c>
      <c r="R535" s="404"/>
      <c r="S535" s="404"/>
      <c r="T535" s="404"/>
      <c r="U535" s="404"/>
      <c r="V535" s="404"/>
      <c r="W535" s="404"/>
      <c r="X535" s="404"/>
      <c r="Y535" s="404"/>
      <c r="AE535" s="399">
        <v>0.46700000000000003</v>
      </c>
      <c r="AF535" s="404"/>
      <c r="AG535" s="404"/>
      <c r="AH535" s="404"/>
      <c r="AI535" s="404"/>
      <c r="AJ535" s="404"/>
      <c r="AK535" s="404"/>
      <c r="AL535" s="404"/>
      <c r="AM535" s="404"/>
    </row>
    <row r="536" spans="3:39" x14ac:dyDescent="0.35">
      <c r="C536" s="399">
        <v>0.46600000000000003</v>
      </c>
      <c r="D536" s="404"/>
      <c r="E536" s="404"/>
      <c r="F536" s="404"/>
      <c r="G536" s="404"/>
      <c r="H536" s="404"/>
      <c r="I536" s="404"/>
      <c r="J536" s="404"/>
      <c r="K536" s="404"/>
      <c r="Q536" s="399">
        <v>0.46600000000000003</v>
      </c>
      <c r="R536" s="404"/>
      <c r="S536" s="404"/>
      <c r="T536" s="404"/>
      <c r="U536" s="404"/>
      <c r="V536" s="404"/>
      <c r="W536" s="404"/>
      <c r="X536" s="404"/>
      <c r="Y536" s="404"/>
      <c r="AE536" s="399">
        <v>0.46600000000000003</v>
      </c>
      <c r="AF536" s="404"/>
      <c r="AG536" s="404"/>
      <c r="AH536" s="404"/>
      <c r="AI536" s="404"/>
      <c r="AJ536" s="404"/>
      <c r="AK536" s="404"/>
      <c r="AL536" s="404"/>
      <c r="AM536" s="404"/>
    </row>
    <row r="537" spans="3:39" x14ac:dyDescent="0.35">
      <c r="C537" s="399">
        <v>0.46500000000000002</v>
      </c>
      <c r="D537" s="404"/>
      <c r="E537" s="404"/>
      <c r="F537" s="404"/>
      <c r="G537" s="404"/>
      <c r="H537" s="404"/>
      <c r="I537" s="404"/>
      <c r="J537" s="404"/>
      <c r="K537" s="404"/>
      <c r="Q537" s="399">
        <v>0.46500000000000002</v>
      </c>
      <c r="R537" s="404"/>
      <c r="S537" s="404"/>
      <c r="T537" s="404"/>
      <c r="U537" s="404"/>
      <c r="V537" s="404"/>
      <c r="W537" s="404"/>
      <c r="X537" s="404"/>
      <c r="Y537" s="404"/>
      <c r="AE537" s="399">
        <v>0.46500000000000002</v>
      </c>
      <c r="AF537" s="404"/>
      <c r="AG537" s="404"/>
      <c r="AH537" s="404"/>
      <c r="AI537" s="404"/>
      <c r="AJ537" s="404"/>
      <c r="AK537" s="404"/>
      <c r="AL537" s="404"/>
      <c r="AM537" s="404"/>
    </row>
    <row r="538" spans="3:39" x14ac:dyDescent="0.35">
      <c r="C538" s="399">
        <v>0.46400000000000002</v>
      </c>
      <c r="D538" s="404"/>
      <c r="E538" s="404"/>
      <c r="F538" s="404"/>
      <c r="G538" s="404"/>
      <c r="H538" s="404"/>
      <c r="I538" s="404"/>
      <c r="J538" s="404"/>
      <c r="K538" s="404"/>
      <c r="Q538" s="399">
        <v>0.46400000000000002</v>
      </c>
      <c r="R538" s="404"/>
      <c r="S538" s="404"/>
      <c r="T538" s="404"/>
      <c r="U538" s="404"/>
      <c r="V538" s="404"/>
      <c r="W538" s="404"/>
      <c r="X538" s="404"/>
      <c r="Y538" s="404"/>
      <c r="AE538" s="399">
        <v>0.46400000000000002</v>
      </c>
      <c r="AF538" s="404"/>
      <c r="AG538" s="404"/>
      <c r="AH538" s="404"/>
      <c r="AI538" s="404"/>
      <c r="AJ538" s="404"/>
      <c r="AK538" s="404"/>
      <c r="AL538" s="404"/>
      <c r="AM538" s="404"/>
    </row>
    <row r="539" spans="3:39" x14ac:dyDescent="0.35">
      <c r="C539" s="399">
        <v>0.46300000000000002</v>
      </c>
      <c r="D539" s="404"/>
      <c r="E539" s="404"/>
      <c r="F539" s="404"/>
      <c r="G539" s="404"/>
      <c r="H539" s="404"/>
      <c r="I539" s="404"/>
      <c r="J539" s="404"/>
      <c r="K539" s="404"/>
      <c r="Q539" s="399">
        <v>0.46300000000000002</v>
      </c>
      <c r="R539" s="404"/>
      <c r="S539" s="404"/>
      <c r="T539" s="404"/>
      <c r="U539" s="404"/>
      <c r="V539" s="404"/>
      <c r="W539" s="404"/>
      <c r="X539" s="404"/>
      <c r="Y539" s="404"/>
      <c r="AE539" s="399">
        <v>0.46300000000000002</v>
      </c>
      <c r="AF539" s="404"/>
      <c r="AG539" s="404"/>
      <c r="AH539" s="404"/>
      <c r="AI539" s="404"/>
      <c r="AJ539" s="404"/>
      <c r="AK539" s="404"/>
      <c r="AL539" s="404"/>
      <c r="AM539" s="404"/>
    </row>
    <row r="540" spans="3:39" x14ac:dyDescent="0.35">
      <c r="C540" s="399">
        <v>0.46200000000000002</v>
      </c>
      <c r="D540" s="404"/>
      <c r="E540" s="404"/>
      <c r="F540" s="404"/>
      <c r="G540" s="404"/>
      <c r="H540" s="404"/>
      <c r="I540" s="404"/>
      <c r="J540" s="404"/>
      <c r="K540" s="404"/>
      <c r="Q540" s="399">
        <v>0.46200000000000002</v>
      </c>
      <c r="R540" s="404"/>
      <c r="S540" s="404"/>
      <c r="T540" s="404"/>
      <c r="U540" s="404"/>
      <c r="V540" s="404"/>
      <c r="W540" s="404"/>
      <c r="X540" s="404"/>
      <c r="Y540" s="404"/>
      <c r="AE540" s="399">
        <v>0.46200000000000002</v>
      </c>
      <c r="AF540" s="404"/>
      <c r="AG540" s="404"/>
      <c r="AH540" s="404"/>
      <c r="AI540" s="404"/>
      <c r="AJ540" s="404"/>
      <c r="AK540" s="404"/>
      <c r="AL540" s="404"/>
      <c r="AM540" s="404"/>
    </row>
    <row r="541" spans="3:39" x14ac:dyDescent="0.35">
      <c r="C541" s="399">
        <v>0.46100000000000002</v>
      </c>
      <c r="D541" s="404"/>
      <c r="E541" s="404"/>
      <c r="F541" s="404"/>
      <c r="G541" s="404"/>
      <c r="H541" s="404"/>
      <c r="I541" s="404"/>
      <c r="J541" s="404"/>
      <c r="K541" s="404"/>
      <c r="Q541" s="399">
        <v>0.46100000000000002</v>
      </c>
      <c r="R541" s="404"/>
      <c r="S541" s="404"/>
      <c r="T541" s="404"/>
      <c r="U541" s="404"/>
      <c r="V541" s="404"/>
      <c r="W541" s="404"/>
      <c r="X541" s="404"/>
      <c r="Y541" s="404"/>
      <c r="AE541" s="399">
        <v>0.46100000000000002</v>
      </c>
      <c r="AF541" s="404"/>
      <c r="AG541" s="404"/>
      <c r="AH541" s="404"/>
      <c r="AI541" s="404"/>
      <c r="AJ541" s="404"/>
      <c r="AK541" s="404"/>
      <c r="AL541" s="404"/>
      <c r="AM541" s="404"/>
    </row>
    <row r="542" spans="3:39" x14ac:dyDescent="0.35">
      <c r="C542" s="399">
        <v>0.46</v>
      </c>
      <c r="D542" s="404"/>
      <c r="E542" s="404"/>
      <c r="F542" s="404"/>
      <c r="G542" s="404"/>
      <c r="H542" s="404"/>
      <c r="I542" s="404"/>
      <c r="J542" s="404"/>
      <c r="K542" s="404"/>
      <c r="Q542" s="399">
        <v>0.46</v>
      </c>
      <c r="R542" s="404"/>
      <c r="S542" s="404"/>
      <c r="T542" s="404"/>
      <c r="U542" s="404"/>
      <c r="V542" s="404"/>
      <c r="W542" s="404"/>
      <c r="X542" s="404"/>
      <c r="Y542" s="404"/>
      <c r="AE542" s="399">
        <v>0.46</v>
      </c>
      <c r="AF542" s="404"/>
      <c r="AG542" s="404"/>
      <c r="AH542" s="404"/>
      <c r="AI542" s="404"/>
      <c r="AJ542" s="404"/>
      <c r="AK542" s="404"/>
      <c r="AL542" s="404"/>
      <c r="AM542" s="404"/>
    </row>
    <row r="543" spans="3:39" x14ac:dyDescent="0.35">
      <c r="C543" s="399">
        <v>0.45900000000000002</v>
      </c>
      <c r="D543" s="404"/>
      <c r="E543" s="404"/>
      <c r="F543" s="404"/>
      <c r="G543" s="404"/>
      <c r="H543" s="404"/>
      <c r="I543" s="404"/>
      <c r="J543" s="404"/>
      <c r="K543" s="404"/>
      <c r="Q543" s="399">
        <v>0.45900000000000002</v>
      </c>
      <c r="R543" s="404"/>
      <c r="S543" s="404"/>
      <c r="T543" s="404"/>
      <c r="U543" s="404"/>
      <c r="V543" s="404"/>
      <c r="W543" s="404"/>
      <c r="X543" s="404"/>
      <c r="Y543" s="404"/>
      <c r="AE543" s="399">
        <v>0.45900000000000002</v>
      </c>
      <c r="AF543" s="404"/>
      <c r="AG543" s="404"/>
      <c r="AH543" s="404"/>
      <c r="AI543" s="404"/>
      <c r="AJ543" s="404"/>
      <c r="AK543" s="404"/>
      <c r="AL543" s="404"/>
      <c r="AM543" s="404"/>
    </row>
    <row r="544" spans="3:39" x14ac:dyDescent="0.35">
      <c r="C544" s="399">
        <v>0.45800000000000002</v>
      </c>
      <c r="D544" s="404"/>
      <c r="E544" s="404"/>
      <c r="F544" s="404"/>
      <c r="G544" s="404"/>
      <c r="H544" s="404"/>
      <c r="I544" s="404"/>
      <c r="J544" s="404"/>
      <c r="K544" s="404"/>
      <c r="Q544" s="399">
        <v>0.45800000000000002</v>
      </c>
      <c r="R544" s="404"/>
      <c r="S544" s="404"/>
      <c r="T544" s="404"/>
      <c r="U544" s="404"/>
      <c r="V544" s="404"/>
      <c r="W544" s="404"/>
      <c r="X544" s="404"/>
      <c r="Y544" s="404"/>
      <c r="AE544" s="399">
        <v>0.45800000000000002</v>
      </c>
      <c r="AF544" s="404"/>
      <c r="AG544" s="404"/>
      <c r="AH544" s="404"/>
      <c r="AI544" s="404"/>
      <c r="AJ544" s="404"/>
      <c r="AK544" s="404"/>
      <c r="AL544" s="404"/>
      <c r="AM544" s="404"/>
    </row>
    <row r="545" spans="3:39" x14ac:dyDescent="0.35">
      <c r="C545" s="399">
        <v>0.45700000000000002</v>
      </c>
      <c r="D545" s="404"/>
      <c r="E545" s="404"/>
      <c r="F545" s="404"/>
      <c r="G545" s="404"/>
      <c r="H545" s="404"/>
      <c r="I545" s="404"/>
      <c r="J545" s="404"/>
      <c r="K545" s="404"/>
      <c r="Q545" s="399">
        <v>0.45700000000000002</v>
      </c>
      <c r="R545" s="404"/>
      <c r="S545" s="404"/>
      <c r="T545" s="404"/>
      <c r="U545" s="404"/>
      <c r="V545" s="404"/>
      <c r="W545" s="404"/>
      <c r="X545" s="404"/>
      <c r="Y545" s="404"/>
      <c r="AE545" s="399">
        <v>0.45700000000000002</v>
      </c>
      <c r="AF545" s="404"/>
      <c r="AG545" s="404"/>
      <c r="AH545" s="404"/>
      <c r="AI545" s="404"/>
      <c r="AJ545" s="404"/>
      <c r="AK545" s="404"/>
      <c r="AL545" s="404"/>
      <c r="AM545" s="404"/>
    </row>
    <row r="546" spans="3:39" x14ac:dyDescent="0.35">
      <c r="C546" s="399">
        <v>0.45600000000000002</v>
      </c>
      <c r="D546" s="404"/>
      <c r="E546" s="404"/>
      <c r="F546" s="404"/>
      <c r="G546" s="404"/>
      <c r="H546" s="404"/>
      <c r="I546" s="404"/>
      <c r="J546" s="404"/>
      <c r="K546" s="404"/>
      <c r="Q546" s="399">
        <v>0.45600000000000002</v>
      </c>
      <c r="R546" s="404"/>
      <c r="S546" s="404"/>
      <c r="T546" s="404"/>
      <c r="U546" s="404"/>
      <c r="V546" s="404"/>
      <c r="W546" s="404"/>
      <c r="X546" s="404"/>
      <c r="Y546" s="404"/>
      <c r="AE546" s="399">
        <v>0.45600000000000002</v>
      </c>
      <c r="AF546" s="404"/>
      <c r="AG546" s="404"/>
      <c r="AH546" s="404"/>
      <c r="AI546" s="404"/>
      <c r="AJ546" s="404"/>
      <c r="AK546" s="404"/>
      <c r="AL546" s="404"/>
      <c r="AM546" s="404"/>
    </row>
    <row r="547" spans="3:39" x14ac:dyDescent="0.35">
      <c r="C547" s="399">
        <v>0.45500000000000002</v>
      </c>
      <c r="D547" s="404"/>
      <c r="E547" s="404"/>
      <c r="F547" s="404"/>
      <c r="G547" s="404"/>
      <c r="H547" s="404"/>
      <c r="I547" s="404"/>
      <c r="J547" s="404"/>
      <c r="K547" s="404"/>
      <c r="Q547" s="399">
        <v>0.45500000000000002</v>
      </c>
      <c r="R547" s="404"/>
      <c r="S547" s="404"/>
      <c r="T547" s="404"/>
      <c r="U547" s="404"/>
      <c r="V547" s="404"/>
      <c r="W547" s="404"/>
      <c r="X547" s="404"/>
      <c r="Y547" s="404"/>
      <c r="AE547" s="399">
        <v>0.45500000000000002</v>
      </c>
      <c r="AF547" s="404"/>
      <c r="AG547" s="404"/>
      <c r="AH547" s="404"/>
      <c r="AI547" s="404"/>
      <c r="AJ547" s="404"/>
      <c r="AK547" s="404"/>
      <c r="AL547" s="404"/>
      <c r="AM547" s="404"/>
    </row>
    <row r="548" spans="3:39" x14ac:dyDescent="0.35">
      <c r="C548" s="399">
        <v>0.45400000000000001</v>
      </c>
      <c r="D548" s="404"/>
      <c r="E548" s="404"/>
      <c r="F548" s="404"/>
      <c r="G548" s="404"/>
      <c r="H548" s="404"/>
      <c r="I548" s="404"/>
      <c r="J548" s="404"/>
      <c r="K548" s="404"/>
      <c r="Q548" s="399">
        <v>0.45400000000000001</v>
      </c>
      <c r="R548" s="404"/>
      <c r="S548" s="404"/>
      <c r="T548" s="404"/>
      <c r="U548" s="404"/>
      <c r="V548" s="404"/>
      <c r="W548" s="404"/>
      <c r="X548" s="404"/>
      <c r="Y548" s="404"/>
      <c r="AE548" s="399">
        <v>0.45400000000000001</v>
      </c>
      <c r="AF548" s="404"/>
      <c r="AG548" s="404"/>
      <c r="AH548" s="404"/>
      <c r="AI548" s="404"/>
      <c r="AJ548" s="404"/>
      <c r="AK548" s="404"/>
      <c r="AL548" s="404"/>
      <c r="AM548" s="404"/>
    </row>
    <row r="549" spans="3:39" x14ac:dyDescent="0.35">
      <c r="C549" s="399">
        <v>0.45300000000000001</v>
      </c>
      <c r="D549" s="404"/>
      <c r="E549" s="404"/>
      <c r="F549" s="404"/>
      <c r="G549" s="404"/>
      <c r="H549" s="404"/>
      <c r="I549" s="404"/>
      <c r="J549" s="404"/>
      <c r="K549" s="404"/>
      <c r="Q549" s="399">
        <v>0.45300000000000001</v>
      </c>
      <c r="R549" s="404"/>
      <c r="S549" s="404"/>
      <c r="T549" s="404"/>
      <c r="U549" s="404"/>
      <c r="V549" s="404"/>
      <c r="W549" s="404"/>
      <c r="X549" s="404"/>
      <c r="Y549" s="404"/>
      <c r="AE549" s="399">
        <v>0.45300000000000001</v>
      </c>
      <c r="AF549" s="404"/>
      <c r="AG549" s="404"/>
      <c r="AH549" s="404"/>
      <c r="AI549" s="404"/>
      <c r="AJ549" s="404"/>
      <c r="AK549" s="404"/>
      <c r="AL549" s="404"/>
      <c r="AM549" s="404"/>
    </row>
    <row r="550" spans="3:39" x14ac:dyDescent="0.35">
      <c r="C550" s="399">
        <v>0.45200000000000001</v>
      </c>
      <c r="D550" s="404"/>
      <c r="E550" s="404"/>
      <c r="F550" s="404"/>
      <c r="G550" s="404"/>
      <c r="H550" s="404"/>
      <c r="I550" s="404"/>
      <c r="J550" s="404"/>
      <c r="K550" s="404"/>
      <c r="Q550" s="399">
        <v>0.45200000000000001</v>
      </c>
      <c r="R550" s="404"/>
      <c r="S550" s="404"/>
      <c r="T550" s="404"/>
      <c r="U550" s="404"/>
      <c r="V550" s="404"/>
      <c r="W550" s="404"/>
      <c r="X550" s="404"/>
      <c r="Y550" s="404"/>
      <c r="AE550" s="399">
        <v>0.45200000000000001</v>
      </c>
      <c r="AF550" s="404"/>
      <c r="AG550" s="404"/>
      <c r="AH550" s="404"/>
      <c r="AI550" s="404"/>
      <c r="AJ550" s="404"/>
      <c r="AK550" s="404"/>
      <c r="AL550" s="404"/>
      <c r="AM550" s="404"/>
    </row>
    <row r="551" spans="3:39" x14ac:dyDescent="0.35">
      <c r="C551" s="399">
        <v>0.45100000000000001</v>
      </c>
      <c r="D551" s="404"/>
      <c r="E551" s="404"/>
      <c r="F551" s="404"/>
      <c r="G551" s="404"/>
      <c r="H551" s="404"/>
      <c r="I551" s="404"/>
      <c r="J551" s="404"/>
      <c r="K551" s="404"/>
      <c r="Q551" s="399">
        <v>0.45100000000000001</v>
      </c>
      <c r="R551" s="404"/>
      <c r="S551" s="404"/>
      <c r="T551" s="404"/>
      <c r="U551" s="404"/>
      <c r="V551" s="404"/>
      <c r="W551" s="404"/>
      <c r="X551" s="404"/>
      <c r="Y551" s="404"/>
      <c r="AE551" s="399">
        <v>0.45100000000000001</v>
      </c>
      <c r="AF551" s="404"/>
      <c r="AG551" s="404"/>
      <c r="AH551" s="404"/>
      <c r="AI551" s="404"/>
      <c r="AJ551" s="404"/>
      <c r="AK551" s="404"/>
      <c r="AL551" s="404"/>
      <c r="AM551" s="404"/>
    </row>
    <row r="552" spans="3:39" x14ac:dyDescent="0.35">
      <c r="C552" s="399">
        <v>0.45</v>
      </c>
      <c r="D552" s="404"/>
      <c r="E552" s="404"/>
      <c r="F552" s="404"/>
      <c r="G552" s="404"/>
      <c r="H552" s="404"/>
      <c r="I552" s="404"/>
      <c r="J552" s="404"/>
      <c r="K552" s="404"/>
      <c r="Q552" s="399">
        <v>0.45</v>
      </c>
      <c r="R552" s="404"/>
      <c r="S552" s="404"/>
      <c r="T552" s="404"/>
      <c r="U552" s="404"/>
      <c r="V552" s="404"/>
      <c r="W552" s="404"/>
      <c r="X552" s="404"/>
      <c r="Y552" s="404"/>
      <c r="AE552" s="399">
        <v>0.45</v>
      </c>
      <c r="AF552" s="404"/>
      <c r="AG552" s="404"/>
      <c r="AH552" s="404"/>
      <c r="AI552" s="404"/>
      <c r="AJ552" s="404"/>
      <c r="AK552" s="404"/>
      <c r="AL552" s="404"/>
      <c r="AM552" s="404"/>
    </row>
    <row r="553" spans="3:39" x14ac:dyDescent="0.35">
      <c r="C553" s="399">
        <v>0.44900000000000001</v>
      </c>
      <c r="D553" s="404"/>
      <c r="E553" s="404"/>
      <c r="F553" s="404"/>
      <c r="G553" s="404"/>
      <c r="H553" s="404"/>
      <c r="I553" s="404"/>
      <c r="J553" s="404"/>
      <c r="K553" s="404"/>
      <c r="Q553" s="399">
        <v>0.44900000000000001</v>
      </c>
      <c r="R553" s="404"/>
      <c r="S553" s="404"/>
      <c r="T553" s="404"/>
      <c r="U553" s="404"/>
      <c r="V553" s="404"/>
      <c r="W553" s="404"/>
      <c r="X553" s="404"/>
      <c r="Y553" s="404"/>
      <c r="AE553" s="399">
        <v>0.44900000000000001</v>
      </c>
      <c r="AF553" s="404"/>
      <c r="AG553" s="404"/>
      <c r="AH553" s="404"/>
      <c r="AI553" s="404"/>
      <c r="AJ553" s="404"/>
      <c r="AK553" s="404"/>
      <c r="AL553" s="404"/>
      <c r="AM553" s="404"/>
    </row>
    <row r="554" spans="3:39" x14ac:dyDescent="0.35">
      <c r="C554" s="399">
        <v>0.44800000000000001</v>
      </c>
      <c r="D554" s="404"/>
      <c r="E554" s="404"/>
      <c r="F554" s="404"/>
      <c r="G554" s="404"/>
      <c r="H554" s="404"/>
      <c r="I554" s="404"/>
      <c r="J554" s="404"/>
      <c r="K554" s="404"/>
      <c r="Q554" s="399">
        <v>0.44800000000000001</v>
      </c>
      <c r="R554" s="404"/>
      <c r="S554" s="404"/>
      <c r="T554" s="404"/>
      <c r="U554" s="404"/>
      <c r="V554" s="404"/>
      <c r="W554" s="404"/>
      <c r="X554" s="404"/>
      <c r="Y554" s="404"/>
      <c r="AE554" s="399">
        <v>0.44800000000000001</v>
      </c>
      <c r="AF554" s="404"/>
      <c r="AG554" s="404"/>
      <c r="AH554" s="404"/>
      <c r="AI554" s="404"/>
      <c r="AJ554" s="404"/>
      <c r="AK554" s="404"/>
      <c r="AL554" s="404"/>
      <c r="AM554" s="404"/>
    </row>
    <row r="555" spans="3:39" x14ac:dyDescent="0.35">
      <c r="C555" s="399">
        <v>0.44700000000000001</v>
      </c>
      <c r="D555" s="404"/>
      <c r="E555" s="404"/>
      <c r="F555" s="404"/>
      <c r="G555" s="404"/>
      <c r="H555" s="404"/>
      <c r="I555" s="404"/>
      <c r="J555" s="404"/>
      <c r="K555" s="404"/>
      <c r="Q555" s="399">
        <v>0.44700000000000001</v>
      </c>
      <c r="R555" s="404"/>
      <c r="S555" s="404"/>
      <c r="T555" s="404"/>
      <c r="U555" s="404"/>
      <c r="V555" s="404"/>
      <c r="W555" s="404"/>
      <c r="X555" s="404"/>
      <c r="Y555" s="404"/>
      <c r="AE555" s="399">
        <v>0.44700000000000001</v>
      </c>
      <c r="AF555" s="404"/>
      <c r="AG555" s="404"/>
      <c r="AH555" s="404"/>
      <c r="AI555" s="404"/>
      <c r="AJ555" s="404"/>
      <c r="AK555" s="404"/>
      <c r="AL555" s="404"/>
      <c r="AM555" s="404"/>
    </row>
    <row r="556" spans="3:39" x14ac:dyDescent="0.35">
      <c r="C556" s="399">
        <v>0.44600000000000001</v>
      </c>
      <c r="D556" s="404"/>
      <c r="E556" s="404"/>
      <c r="F556" s="404"/>
      <c r="G556" s="404"/>
      <c r="H556" s="404"/>
      <c r="I556" s="404"/>
      <c r="J556" s="404"/>
      <c r="K556" s="404"/>
      <c r="Q556" s="399">
        <v>0.44600000000000001</v>
      </c>
      <c r="R556" s="404"/>
      <c r="S556" s="404"/>
      <c r="T556" s="404"/>
      <c r="U556" s="404"/>
      <c r="V556" s="404"/>
      <c r="W556" s="404"/>
      <c r="X556" s="404"/>
      <c r="Y556" s="404"/>
      <c r="AE556" s="399">
        <v>0.44600000000000001</v>
      </c>
      <c r="AF556" s="404"/>
      <c r="AG556" s="404"/>
      <c r="AH556" s="404"/>
      <c r="AI556" s="404"/>
      <c r="AJ556" s="404"/>
      <c r="AK556" s="404"/>
      <c r="AL556" s="404"/>
      <c r="AM556" s="404"/>
    </row>
    <row r="557" spans="3:39" x14ac:dyDescent="0.35">
      <c r="C557" s="399">
        <v>0.44500000000000001</v>
      </c>
      <c r="D557" s="404"/>
      <c r="E557" s="404"/>
      <c r="F557" s="404"/>
      <c r="G557" s="404"/>
      <c r="H557" s="404"/>
      <c r="I557" s="404"/>
      <c r="J557" s="404"/>
      <c r="K557" s="404"/>
      <c r="Q557" s="399">
        <v>0.44500000000000001</v>
      </c>
      <c r="R557" s="404"/>
      <c r="S557" s="404"/>
      <c r="T557" s="404"/>
      <c r="U557" s="404"/>
      <c r="V557" s="404"/>
      <c r="W557" s="404"/>
      <c r="X557" s="404"/>
      <c r="Y557" s="404"/>
      <c r="AE557" s="399">
        <v>0.44500000000000001</v>
      </c>
      <c r="AF557" s="404"/>
      <c r="AG557" s="404"/>
      <c r="AH557" s="404"/>
      <c r="AI557" s="404"/>
      <c r="AJ557" s="404"/>
      <c r="AK557" s="404"/>
      <c r="AL557" s="404"/>
      <c r="AM557" s="404"/>
    </row>
    <row r="558" spans="3:39" x14ac:dyDescent="0.35">
      <c r="C558" s="399">
        <v>0.44400000000000001</v>
      </c>
      <c r="D558" s="404"/>
      <c r="E558" s="404"/>
      <c r="F558" s="404"/>
      <c r="G558" s="404"/>
      <c r="H558" s="404"/>
      <c r="I558" s="404"/>
      <c r="J558" s="404"/>
      <c r="K558" s="404"/>
      <c r="Q558" s="399">
        <v>0.44400000000000001</v>
      </c>
      <c r="R558" s="404"/>
      <c r="S558" s="404"/>
      <c r="T558" s="404"/>
      <c r="U558" s="404"/>
      <c r="V558" s="404"/>
      <c r="W558" s="404"/>
      <c r="X558" s="404"/>
      <c r="Y558" s="404"/>
      <c r="AE558" s="399">
        <v>0.44400000000000001</v>
      </c>
      <c r="AF558" s="404"/>
      <c r="AG558" s="404"/>
      <c r="AH558" s="404"/>
      <c r="AI558" s="404"/>
      <c r="AJ558" s="404"/>
      <c r="AK558" s="404"/>
      <c r="AL558" s="404"/>
      <c r="AM558" s="404"/>
    </row>
    <row r="559" spans="3:39" x14ac:dyDescent="0.35">
      <c r="C559" s="399">
        <v>0.443</v>
      </c>
      <c r="D559" s="404"/>
      <c r="E559" s="404"/>
      <c r="F559" s="404"/>
      <c r="G559" s="404"/>
      <c r="H559" s="404"/>
      <c r="I559" s="404"/>
      <c r="J559" s="404"/>
      <c r="K559" s="404"/>
      <c r="Q559" s="399">
        <v>0.443</v>
      </c>
      <c r="R559" s="404"/>
      <c r="S559" s="404"/>
      <c r="T559" s="404"/>
      <c r="U559" s="404"/>
      <c r="V559" s="404"/>
      <c r="W559" s="404"/>
      <c r="X559" s="404"/>
      <c r="Y559" s="404"/>
      <c r="AE559" s="399">
        <v>0.443</v>
      </c>
      <c r="AF559" s="404"/>
      <c r="AG559" s="404"/>
      <c r="AH559" s="404"/>
      <c r="AI559" s="404"/>
      <c r="AJ559" s="404"/>
      <c r="AK559" s="404"/>
      <c r="AL559" s="404"/>
      <c r="AM559" s="404"/>
    </row>
    <row r="560" spans="3:39" x14ac:dyDescent="0.35">
      <c r="C560" s="399">
        <v>0.442</v>
      </c>
      <c r="D560" s="404"/>
      <c r="E560" s="404"/>
      <c r="F560" s="404"/>
      <c r="G560" s="404"/>
      <c r="H560" s="404"/>
      <c r="I560" s="404"/>
      <c r="J560" s="404"/>
      <c r="K560" s="404"/>
      <c r="Q560" s="399">
        <v>0.442</v>
      </c>
      <c r="R560" s="404"/>
      <c r="S560" s="404"/>
      <c r="T560" s="404"/>
      <c r="U560" s="404"/>
      <c r="V560" s="404"/>
      <c r="W560" s="404"/>
      <c r="X560" s="404"/>
      <c r="Y560" s="404"/>
      <c r="AE560" s="399">
        <v>0.442</v>
      </c>
      <c r="AF560" s="404"/>
      <c r="AG560" s="404"/>
      <c r="AH560" s="404"/>
      <c r="AI560" s="404"/>
      <c r="AJ560" s="404"/>
      <c r="AK560" s="404"/>
      <c r="AL560" s="404"/>
      <c r="AM560" s="404"/>
    </row>
    <row r="561" spans="3:39" x14ac:dyDescent="0.35">
      <c r="C561" s="399">
        <v>0.441</v>
      </c>
      <c r="D561" s="404"/>
      <c r="E561" s="404"/>
      <c r="F561" s="404"/>
      <c r="G561" s="404"/>
      <c r="H561" s="404"/>
      <c r="I561" s="404"/>
      <c r="J561" s="404"/>
      <c r="K561" s="404"/>
      <c r="Q561" s="399">
        <v>0.441</v>
      </c>
      <c r="R561" s="404"/>
      <c r="S561" s="404"/>
      <c r="T561" s="404"/>
      <c r="U561" s="404"/>
      <c r="V561" s="404"/>
      <c r="W561" s="404"/>
      <c r="X561" s="404"/>
      <c r="Y561" s="404"/>
      <c r="AE561" s="399">
        <v>0.441</v>
      </c>
      <c r="AF561" s="404"/>
      <c r="AG561" s="404"/>
      <c r="AH561" s="404"/>
      <c r="AI561" s="404"/>
      <c r="AJ561" s="404"/>
      <c r="AK561" s="404"/>
      <c r="AL561" s="404"/>
      <c r="AM561" s="404"/>
    </row>
    <row r="562" spans="3:39" x14ac:dyDescent="0.35">
      <c r="C562" s="399">
        <v>0.44</v>
      </c>
      <c r="D562" s="404"/>
      <c r="E562" s="404"/>
      <c r="F562" s="404"/>
      <c r="G562" s="404"/>
      <c r="H562" s="404"/>
      <c r="I562" s="404"/>
      <c r="J562" s="404"/>
      <c r="K562" s="404"/>
      <c r="Q562" s="399">
        <v>0.44</v>
      </c>
      <c r="R562" s="404"/>
      <c r="S562" s="404"/>
      <c r="T562" s="404"/>
      <c r="U562" s="404"/>
      <c r="V562" s="404"/>
      <c r="W562" s="404"/>
      <c r="X562" s="404"/>
      <c r="Y562" s="404"/>
      <c r="AE562" s="399">
        <v>0.44</v>
      </c>
      <c r="AF562" s="404"/>
      <c r="AG562" s="404"/>
      <c r="AH562" s="404"/>
      <c r="AI562" s="404"/>
      <c r="AJ562" s="404"/>
      <c r="AK562" s="404"/>
      <c r="AL562" s="404"/>
      <c r="AM562" s="404"/>
    </row>
    <row r="563" spans="3:39" x14ac:dyDescent="0.35">
      <c r="C563" s="399">
        <v>0.439</v>
      </c>
      <c r="D563" s="404"/>
      <c r="E563" s="404"/>
      <c r="F563" s="404"/>
      <c r="G563" s="404"/>
      <c r="H563" s="404"/>
      <c r="I563" s="404"/>
      <c r="J563" s="404"/>
      <c r="K563" s="404"/>
      <c r="Q563" s="399">
        <v>0.439</v>
      </c>
      <c r="R563" s="404"/>
      <c r="S563" s="404"/>
      <c r="T563" s="404"/>
      <c r="U563" s="404"/>
      <c r="V563" s="404"/>
      <c r="W563" s="404"/>
      <c r="X563" s="404"/>
      <c r="Y563" s="404"/>
      <c r="AE563" s="399">
        <v>0.439</v>
      </c>
      <c r="AF563" s="404"/>
      <c r="AG563" s="404"/>
      <c r="AH563" s="404"/>
      <c r="AI563" s="404"/>
      <c r="AJ563" s="404"/>
      <c r="AK563" s="404"/>
      <c r="AL563" s="404"/>
      <c r="AM563" s="404"/>
    </row>
    <row r="564" spans="3:39" x14ac:dyDescent="0.35">
      <c r="C564" s="399">
        <v>0.438</v>
      </c>
      <c r="D564" s="404"/>
      <c r="E564" s="404"/>
      <c r="F564" s="404"/>
      <c r="G564" s="404"/>
      <c r="H564" s="404"/>
      <c r="I564" s="404"/>
      <c r="J564" s="404"/>
      <c r="K564" s="404"/>
      <c r="Q564" s="399">
        <v>0.438</v>
      </c>
      <c r="R564" s="404"/>
      <c r="S564" s="404"/>
      <c r="T564" s="404"/>
      <c r="U564" s="404"/>
      <c r="V564" s="404"/>
      <c r="W564" s="404"/>
      <c r="X564" s="404"/>
      <c r="Y564" s="404"/>
      <c r="AE564" s="399">
        <v>0.438</v>
      </c>
      <c r="AF564" s="404"/>
      <c r="AG564" s="404"/>
      <c r="AH564" s="404"/>
      <c r="AI564" s="404"/>
      <c r="AJ564" s="404"/>
      <c r="AK564" s="404"/>
      <c r="AL564" s="404"/>
      <c r="AM564" s="404"/>
    </row>
    <row r="565" spans="3:39" x14ac:dyDescent="0.35">
      <c r="C565" s="399">
        <v>0.437</v>
      </c>
      <c r="D565" s="404"/>
      <c r="E565" s="404"/>
      <c r="F565" s="404"/>
      <c r="G565" s="404"/>
      <c r="H565" s="404"/>
      <c r="I565" s="404"/>
      <c r="J565" s="404"/>
      <c r="K565" s="404"/>
      <c r="Q565" s="399">
        <v>0.437</v>
      </c>
      <c r="R565" s="404"/>
      <c r="S565" s="404"/>
      <c r="T565" s="404"/>
      <c r="U565" s="404"/>
      <c r="V565" s="404"/>
      <c r="W565" s="404"/>
      <c r="X565" s="404"/>
      <c r="Y565" s="404"/>
      <c r="AE565" s="399">
        <v>0.437</v>
      </c>
      <c r="AF565" s="404"/>
      <c r="AG565" s="404"/>
      <c r="AH565" s="404"/>
      <c r="AI565" s="404"/>
      <c r="AJ565" s="404"/>
      <c r="AK565" s="404"/>
      <c r="AL565" s="404"/>
      <c r="AM565" s="404"/>
    </row>
    <row r="566" spans="3:39" x14ac:dyDescent="0.35">
      <c r="C566" s="399">
        <v>0.435999999999999</v>
      </c>
      <c r="D566" s="404"/>
      <c r="E566" s="404"/>
      <c r="F566" s="404"/>
      <c r="G566" s="404"/>
      <c r="H566" s="404"/>
      <c r="I566" s="404"/>
      <c r="J566" s="404"/>
      <c r="K566" s="404"/>
      <c r="Q566" s="399">
        <v>0.435999999999999</v>
      </c>
      <c r="R566" s="404"/>
      <c r="S566" s="404"/>
      <c r="T566" s="404"/>
      <c r="U566" s="404"/>
      <c r="V566" s="404"/>
      <c r="W566" s="404"/>
      <c r="X566" s="404"/>
      <c r="Y566" s="404"/>
      <c r="AE566" s="399">
        <v>0.435999999999999</v>
      </c>
      <c r="AF566" s="404"/>
      <c r="AG566" s="404"/>
      <c r="AH566" s="404"/>
      <c r="AI566" s="404"/>
      <c r="AJ566" s="404"/>
      <c r="AK566" s="404"/>
      <c r="AL566" s="404"/>
      <c r="AM566" s="404"/>
    </row>
    <row r="567" spans="3:39" x14ac:dyDescent="0.35">
      <c r="C567" s="399">
        <v>0.434999999999999</v>
      </c>
      <c r="D567" s="404"/>
      <c r="E567" s="404"/>
      <c r="F567" s="404"/>
      <c r="G567" s="404"/>
      <c r="H567" s="404"/>
      <c r="I567" s="404"/>
      <c r="J567" s="404"/>
      <c r="K567" s="404"/>
      <c r="Q567" s="399">
        <v>0.434999999999999</v>
      </c>
      <c r="R567" s="404"/>
      <c r="S567" s="404"/>
      <c r="T567" s="404"/>
      <c r="U567" s="404"/>
      <c r="V567" s="404"/>
      <c r="W567" s="404"/>
      <c r="X567" s="404"/>
      <c r="Y567" s="404"/>
      <c r="AE567" s="399">
        <v>0.434999999999999</v>
      </c>
      <c r="AF567" s="404"/>
      <c r="AG567" s="404"/>
      <c r="AH567" s="404"/>
      <c r="AI567" s="404"/>
      <c r="AJ567" s="404"/>
      <c r="AK567" s="404"/>
      <c r="AL567" s="404"/>
      <c r="AM567" s="404"/>
    </row>
    <row r="568" spans="3:39" x14ac:dyDescent="0.35">
      <c r="C568" s="399">
        <v>0.433999999999999</v>
      </c>
      <c r="D568" s="404"/>
      <c r="E568" s="404"/>
      <c r="F568" s="404"/>
      <c r="G568" s="404"/>
      <c r="H568" s="404"/>
      <c r="I568" s="404"/>
      <c r="J568" s="404"/>
      <c r="K568" s="404"/>
      <c r="Q568" s="399">
        <v>0.433999999999999</v>
      </c>
      <c r="R568" s="404"/>
      <c r="S568" s="404"/>
      <c r="T568" s="404"/>
      <c r="U568" s="404"/>
      <c r="V568" s="404"/>
      <c r="W568" s="404"/>
      <c r="X568" s="404"/>
      <c r="Y568" s="404"/>
      <c r="AE568" s="399">
        <v>0.433999999999999</v>
      </c>
      <c r="AF568" s="404"/>
      <c r="AG568" s="404"/>
      <c r="AH568" s="404"/>
      <c r="AI568" s="404"/>
      <c r="AJ568" s="404"/>
      <c r="AK568" s="404"/>
      <c r="AL568" s="404"/>
      <c r="AM568" s="404"/>
    </row>
    <row r="569" spans="3:39" x14ac:dyDescent="0.35">
      <c r="C569" s="399">
        <v>0.432999999999999</v>
      </c>
      <c r="D569" s="404"/>
      <c r="E569" s="404"/>
      <c r="F569" s="404"/>
      <c r="G569" s="404"/>
      <c r="H569" s="404"/>
      <c r="I569" s="404"/>
      <c r="J569" s="404"/>
      <c r="K569" s="404"/>
      <c r="Q569" s="399">
        <v>0.432999999999999</v>
      </c>
      <c r="R569" s="404"/>
      <c r="S569" s="404"/>
      <c r="T569" s="404"/>
      <c r="U569" s="404"/>
      <c r="V569" s="404"/>
      <c r="W569" s="404"/>
      <c r="X569" s="404"/>
      <c r="Y569" s="404"/>
      <c r="AE569" s="399">
        <v>0.432999999999999</v>
      </c>
      <c r="AF569" s="404"/>
      <c r="AG569" s="404"/>
      <c r="AH569" s="404"/>
      <c r="AI569" s="404"/>
      <c r="AJ569" s="404"/>
      <c r="AK569" s="404"/>
      <c r="AL569" s="404"/>
      <c r="AM569" s="404"/>
    </row>
    <row r="570" spans="3:39" x14ac:dyDescent="0.35">
      <c r="C570" s="399">
        <v>0.431999999999999</v>
      </c>
      <c r="D570" s="404"/>
      <c r="E570" s="404"/>
      <c r="F570" s="404"/>
      <c r="G570" s="404"/>
      <c r="H570" s="404"/>
      <c r="I570" s="404"/>
      <c r="J570" s="404"/>
      <c r="K570" s="404"/>
      <c r="Q570" s="399">
        <v>0.431999999999999</v>
      </c>
      <c r="R570" s="404"/>
      <c r="S570" s="404"/>
      <c r="T570" s="404"/>
      <c r="U570" s="404"/>
      <c r="V570" s="404"/>
      <c r="W570" s="404"/>
      <c r="X570" s="404"/>
      <c r="Y570" s="404"/>
      <c r="AE570" s="399">
        <v>0.431999999999999</v>
      </c>
      <c r="AF570" s="404"/>
      <c r="AG570" s="404"/>
      <c r="AH570" s="404"/>
      <c r="AI570" s="404"/>
      <c r="AJ570" s="404"/>
      <c r="AK570" s="404"/>
      <c r="AL570" s="404"/>
      <c r="AM570" s="404"/>
    </row>
    <row r="571" spans="3:39" x14ac:dyDescent="0.35">
      <c r="C571" s="399">
        <v>0.430999999999999</v>
      </c>
      <c r="D571" s="404"/>
      <c r="E571" s="404"/>
      <c r="F571" s="404"/>
      <c r="G571" s="404"/>
      <c r="H571" s="404"/>
      <c r="I571" s="404"/>
      <c r="J571" s="404"/>
      <c r="K571" s="404"/>
      <c r="Q571" s="399">
        <v>0.430999999999999</v>
      </c>
      <c r="R571" s="404"/>
      <c r="S571" s="404"/>
      <c r="T571" s="404"/>
      <c r="U571" s="404"/>
      <c r="V571" s="404"/>
      <c r="W571" s="404"/>
      <c r="X571" s="404"/>
      <c r="Y571" s="404"/>
      <c r="AE571" s="399">
        <v>0.430999999999999</v>
      </c>
      <c r="AF571" s="404"/>
      <c r="AG571" s="404"/>
      <c r="AH571" s="404"/>
      <c r="AI571" s="404"/>
      <c r="AJ571" s="404"/>
      <c r="AK571" s="404"/>
      <c r="AL571" s="404"/>
      <c r="AM571" s="404"/>
    </row>
    <row r="572" spans="3:39" x14ac:dyDescent="0.35">
      <c r="C572" s="399">
        <v>0.42999999999999899</v>
      </c>
      <c r="D572" s="404"/>
      <c r="E572" s="404"/>
      <c r="F572" s="404"/>
      <c r="G572" s="404"/>
      <c r="H572" s="404"/>
      <c r="I572" s="404"/>
      <c r="J572" s="404"/>
      <c r="K572" s="404"/>
      <c r="Q572" s="399">
        <v>0.42999999999999899</v>
      </c>
      <c r="R572" s="404"/>
      <c r="S572" s="404"/>
      <c r="T572" s="404"/>
      <c r="U572" s="404"/>
      <c r="V572" s="404"/>
      <c r="W572" s="404"/>
      <c r="X572" s="404"/>
      <c r="Y572" s="404"/>
      <c r="AE572" s="399">
        <v>0.42999999999999899</v>
      </c>
      <c r="AF572" s="404"/>
      <c r="AG572" s="404"/>
      <c r="AH572" s="404"/>
      <c r="AI572" s="404"/>
      <c r="AJ572" s="404"/>
      <c r="AK572" s="404"/>
      <c r="AL572" s="404"/>
      <c r="AM572" s="404"/>
    </row>
    <row r="573" spans="3:39" x14ac:dyDescent="0.35">
      <c r="C573" s="399">
        <v>0.42899999999999899</v>
      </c>
      <c r="D573" s="404"/>
      <c r="E573" s="404"/>
      <c r="F573" s="404"/>
      <c r="G573" s="404"/>
      <c r="H573" s="404"/>
      <c r="I573" s="404"/>
      <c r="J573" s="404"/>
      <c r="K573" s="404"/>
      <c r="Q573" s="399">
        <v>0.42899999999999899</v>
      </c>
      <c r="R573" s="404"/>
      <c r="S573" s="404"/>
      <c r="T573" s="404"/>
      <c r="U573" s="404"/>
      <c r="V573" s="404"/>
      <c r="W573" s="404"/>
      <c r="X573" s="404"/>
      <c r="Y573" s="404"/>
      <c r="AE573" s="399">
        <v>0.42899999999999899</v>
      </c>
      <c r="AF573" s="404"/>
      <c r="AG573" s="404"/>
      <c r="AH573" s="404"/>
      <c r="AI573" s="404"/>
      <c r="AJ573" s="404"/>
      <c r="AK573" s="404"/>
      <c r="AL573" s="404"/>
      <c r="AM573" s="404"/>
    </row>
    <row r="574" spans="3:39" x14ac:dyDescent="0.35">
      <c r="C574" s="399">
        <v>0.42799999999999899</v>
      </c>
      <c r="D574" s="404"/>
      <c r="E574" s="404"/>
      <c r="F574" s="404"/>
      <c r="G574" s="404"/>
      <c r="H574" s="404"/>
      <c r="I574" s="404"/>
      <c r="J574" s="404"/>
      <c r="K574" s="404"/>
      <c r="Q574" s="399">
        <v>0.42799999999999899</v>
      </c>
      <c r="R574" s="404"/>
      <c r="S574" s="404"/>
      <c r="T574" s="404"/>
      <c r="U574" s="404"/>
      <c r="V574" s="404"/>
      <c r="W574" s="404"/>
      <c r="X574" s="404"/>
      <c r="Y574" s="404"/>
      <c r="AE574" s="399">
        <v>0.42799999999999899</v>
      </c>
      <c r="AF574" s="404"/>
      <c r="AG574" s="404"/>
      <c r="AH574" s="404"/>
      <c r="AI574" s="404"/>
      <c r="AJ574" s="404"/>
      <c r="AK574" s="404"/>
      <c r="AL574" s="404"/>
      <c r="AM574" s="404"/>
    </row>
    <row r="575" spans="3:39" x14ac:dyDescent="0.35">
      <c r="C575" s="399">
        <v>0.42699999999999899</v>
      </c>
      <c r="D575" s="404"/>
      <c r="E575" s="404"/>
      <c r="F575" s="404"/>
      <c r="G575" s="404"/>
      <c r="H575" s="404"/>
      <c r="I575" s="404"/>
      <c r="J575" s="404"/>
      <c r="K575" s="404"/>
      <c r="Q575" s="399">
        <v>0.42699999999999899</v>
      </c>
      <c r="R575" s="404"/>
      <c r="S575" s="404"/>
      <c r="T575" s="404"/>
      <c r="U575" s="404"/>
      <c r="V575" s="404"/>
      <c r="W575" s="404"/>
      <c r="X575" s="404"/>
      <c r="Y575" s="404"/>
      <c r="AE575" s="399">
        <v>0.42699999999999899</v>
      </c>
      <c r="AF575" s="404"/>
      <c r="AG575" s="404"/>
      <c r="AH575" s="404"/>
      <c r="AI575" s="404"/>
      <c r="AJ575" s="404"/>
      <c r="AK575" s="404"/>
      <c r="AL575" s="404"/>
      <c r="AM575" s="404"/>
    </row>
    <row r="576" spans="3:39" x14ac:dyDescent="0.35">
      <c r="C576" s="399">
        <v>0.42599999999999899</v>
      </c>
      <c r="D576" s="404"/>
      <c r="E576" s="404"/>
      <c r="F576" s="404"/>
      <c r="G576" s="404"/>
      <c r="H576" s="404"/>
      <c r="I576" s="404"/>
      <c r="J576" s="404"/>
      <c r="K576" s="404"/>
      <c r="Q576" s="399">
        <v>0.42599999999999899</v>
      </c>
      <c r="R576" s="404"/>
      <c r="S576" s="404"/>
      <c r="T576" s="404"/>
      <c r="U576" s="404"/>
      <c r="V576" s="404"/>
      <c r="W576" s="404"/>
      <c r="X576" s="404"/>
      <c r="Y576" s="404"/>
      <c r="AE576" s="399">
        <v>0.42599999999999899</v>
      </c>
      <c r="AF576" s="404"/>
      <c r="AG576" s="404"/>
      <c r="AH576" s="404"/>
      <c r="AI576" s="404"/>
      <c r="AJ576" s="404"/>
      <c r="AK576" s="404"/>
      <c r="AL576" s="404"/>
      <c r="AM576" s="404"/>
    </row>
    <row r="577" spans="3:39" x14ac:dyDescent="0.35">
      <c r="C577" s="399">
        <v>0.42499999999999899</v>
      </c>
      <c r="D577" s="404"/>
      <c r="E577" s="404"/>
      <c r="F577" s="404"/>
      <c r="G577" s="404"/>
      <c r="H577" s="404"/>
      <c r="I577" s="404"/>
      <c r="J577" s="404"/>
      <c r="K577" s="404"/>
      <c r="Q577" s="399">
        <v>0.42499999999999899</v>
      </c>
      <c r="R577" s="404"/>
      <c r="S577" s="404"/>
      <c r="T577" s="404"/>
      <c r="U577" s="404"/>
      <c r="V577" s="404"/>
      <c r="W577" s="404"/>
      <c r="X577" s="404"/>
      <c r="Y577" s="404"/>
      <c r="AE577" s="399">
        <v>0.42499999999999899</v>
      </c>
      <c r="AF577" s="404"/>
      <c r="AG577" s="404"/>
      <c r="AH577" s="404"/>
      <c r="AI577" s="404"/>
      <c r="AJ577" s="404"/>
      <c r="AK577" s="404"/>
      <c r="AL577" s="404"/>
      <c r="AM577" s="404"/>
    </row>
    <row r="578" spans="3:39" x14ac:dyDescent="0.35">
      <c r="C578" s="399">
        <v>0.42399999999999899</v>
      </c>
      <c r="D578" s="404"/>
      <c r="E578" s="404"/>
      <c r="F578" s="404"/>
      <c r="G578" s="404"/>
      <c r="H578" s="404"/>
      <c r="I578" s="404"/>
      <c r="J578" s="404"/>
      <c r="K578" s="404"/>
      <c r="Q578" s="399">
        <v>0.42399999999999899</v>
      </c>
      <c r="R578" s="404"/>
      <c r="S578" s="404"/>
      <c r="T578" s="404"/>
      <c r="U578" s="404"/>
      <c r="V578" s="404"/>
      <c r="W578" s="404"/>
      <c r="X578" s="404"/>
      <c r="Y578" s="404"/>
      <c r="AE578" s="399">
        <v>0.42399999999999899</v>
      </c>
      <c r="AF578" s="404"/>
      <c r="AG578" s="404"/>
      <c r="AH578" s="404"/>
      <c r="AI578" s="404"/>
      <c r="AJ578" s="404"/>
      <c r="AK578" s="404"/>
      <c r="AL578" s="404"/>
      <c r="AM578" s="404"/>
    </row>
    <row r="579" spans="3:39" x14ac:dyDescent="0.35">
      <c r="C579" s="399">
        <v>0.42299999999999899</v>
      </c>
      <c r="D579" s="404"/>
      <c r="E579" s="404"/>
      <c r="F579" s="404"/>
      <c r="G579" s="404"/>
      <c r="H579" s="404"/>
      <c r="I579" s="404"/>
      <c r="J579" s="404"/>
      <c r="K579" s="404"/>
      <c r="Q579" s="399">
        <v>0.42299999999999899</v>
      </c>
      <c r="R579" s="404"/>
      <c r="S579" s="404"/>
      <c r="T579" s="404"/>
      <c r="U579" s="404"/>
      <c r="V579" s="404"/>
      <c r="W579" s="404"/>
      <c r="X579" s="404"/>
      <c r="Y579" s="404"/>
      <c r="AE579" s="399">
        <v>0.42299999999999899</v>
      </c>
      <c r="AF579" s="404"/>
      <c r="AG579" s="404"/>
      <c r="AH579" s="404"/>
      <c r="AI579" s="404"/>
      <c r="AJ579" s="404"/>
      <c r="AK579" s="404"/>
      <c r="AL579" s="404"/>
      <c r="AM579" s="404"/>
    </row>
    <row r="580" spans="3:39" x14ac:dyDescent="0.35">
      <c r="C580" s="399">
        <v>0.42199999999999899</v>
      </c>
      <c r="D580" s="404"/>
      <c r="E580" s="404"/>
      <c r="F580" s="404"/>
      <c r="G580" s="404"/>
      <c r="H580" s="404"/>
      <c r="I580" s="404"/>
      <c r="J580" s="404"/>
      <c r="K580" s="404"/>
      <c r="Q580" s="399">
        <v>0.42199999999999899</v>
      </c>
      <c r="R580" s="404"/>
      <c r="S580" s="404"/>
      <c r="T580" s="404"/>
      <c r="U580" s="404"/>
      <c r="V580" s="404"/>
      <c r="W580" s="404"/>
      <c r="X580" s="404"/>
      <c r="Y580" s="404"/>
      <c r="AE580" s="399">
        <v>0.42199999999999899</v>
      </c>
      <c r="AF580" s="404"/>
      <c r="AG580" s="404"/>
      <c r="AH580" s="404"/>
      <c r="AI580" s="404"/>
      <c r="AJ580" s="404"/>
      <c r="AK580" s="404"/>
      <c r="AL580" s="404"/>
      <c r="AM580" s="404"/>
    </row>
    <row r="581" spans="3:39" x14ac:dyDescent="0.35">
      <c r="C581" s="399">
        <v>0.42099999999999899</v>
      </c>
      <c r="D581" s="404"/>
      <c r="E581" s="404"/>
      <c r="F581" s="404"/>
      <c r="G581" s="404"/>
      <c r="H581" s="404"/>
      <c r="I581" s="404"/>
      <c r="J581" s="404"/>
      <c r="K581" s="404"/>
      <c r="Q581" s="399">
        <v>0.42099999999999899</v>
      </c>
      <c r="R581" s="404"/>
      <c r="S581" s="404"/>
      <c r="T581" s="404"/>
      <c r="U581" s="404"/>
      <c r="V581" s="404"/>
      <c r="W581" s="404"/>
      <c r="X581" s="404"/>
      <c r="Y581" s="404"/>
      <c r="AE581" s="399">
        <v>0.42099999999999899</v>
      </c>
      <c r="AF581" s="404"/>
      <c r="AG581" s="404"/>
      <c r="AH581" s="404"/>
      <c r="AI581" s="404"/>
      <c r="AJ581" s="404"/>
      <c r="AK581" s="404"/>
      <c r="AL581" s="404"/>
      <c r="AM581" s="404"/>
    </row>
    <row r="582" spans="3:39" x14ac:dyDescent="0.35">
      <c r="C582" s="399">
        <v>0.41999999999999899</v>
      </c>
      <c r="D582" s="404"/>
      <c r="E582" s="404"/>
      <c r="F582" s="404"/>
      <c r="G582" s="404"/>
      <c r="H582" s="404"/>
      <c r="I582" s="404"/>
      <c r="J582" s="404"/>
      <c r="K582" s="404"/>
      <c r="Q582" s="399">
        <v>0.41999999999999899</v>
      </c>
      <c r="R582" s="404"/>
      <c r="S582" s="404"/>
      <c r="T582" s="404"/>
      <c r="U582" s="404"/>
      <c r="V582" s="404"/>
      <c r="W582" s="404"/>
      <c r="X582" s="404"/>
      <c r="Y582" s="404"/>
      <c r="AE582" s="399">
        <v>0.41999999999999899</v>
      </c>
      <c r="AF582" s="404"/>
      <c r="AG582" s="404"/>
      <c r="AH582" s="404"/>
      <c r="AI582" s="404"/>
      <c r="AJ582" s="404"/>
      <c r="AK582" s="404"/>
      <c r="AL582" s="404"/>
      <c r="AM582" s="404"/>
    </row>
    <row r="583" spans="3:39" x14ac:dyDescent="0.35">
      <c r="C583" s="399">
        <v>0.41899999999999898</v>
      </c>
      <c r="D583" s="404"/>
      <c r="E583" s="404"/>
      <c r="F583" s="404"/>
      <c r="G583" s="404"/>
      <c r="H583" s="404"/>
      <c r="I583" s="404"/>
      <c r="J583" s="404"/>
      <c r="K583" s="404"/>
      <c r="Q583" s="399">
        <v>0.41899999999999898</v>
      </c>
      <c r="R583" s="404"/>
      <c r="S583" s="404"/>
      <c r="T583" s="404"/>
      <c r="U583" s="404"/>
      <c r="V583" s="404"/>
      <c r="W583" s="404"/>
      <c r="X583" s="404"/>
      <c r="Y583" s="404"/>
      <c r="AE583" s="399">
        <v>0.41899999999999898</v>
      </c>
      <c r="AF583" s="404"/>
      <c r="AG583" s="404"/>
      <c r="AH583" s="404"/>
      <c r="AI583" s="404"/>
      <c r="AJ583" s="404"/>
      <c r="AK583" s="404"/>
      <c r="AL583" s="404"/>
      <c r="AM583" s="404"/>
    </row>
    <row r="584" spans="3:39" x14ac:dyDescent="0.35">
      <c r="C584" s="399">
        <v>0.41799999999999898</v>
      </c>
      <c r="D584" s="404"/>
      <c r="E584" s="404"/>
      <c r="F584" s="404"/>
      <c r="G584" s="404"/>
      <c r="H584" s="404"/>
      <c r="I584" s="404"/>
      <c r="J584" s="404"/>
      <c r="K584" s="404"/>
      <c r="Q584" s="399">
        <v>0.41799999999999898</v>
      </c>
      <c r="R584" s="404"/>
      <c r="S584" s="404"/>
      <c r="T584" s="404"/>
      <c r="U584" s="404"/>
      <c r="V584" s="404"/>
      <c r="W584" s="404"/>
      <c r="X584" s="404"/>
      <c r="Y584" s="404"/>
      <c r="AE584" s="399">
        <v>0.41799999999999898</v>
      </c>
      <c r="AF584" s="404"/>
      <c r="AG584" s="404"/>
      <c r="AH584" s="404"/>
      <c r="AI584" s="404"/>
      <c r="AJ584" s="404"/>
      <c r="AK584" s="404"/>
      <c r="AL584" s="404"/>
      <c r="AM584" s="404"/>
    </row>
    <row r="585" spans="3:39" x14ac:dyDescent="0.35">
      <c r="C585" s="399">
        <v>0.41699999999999898</v>
      </c>
      <c r="D585" s="404"/>
      <c r="E585" s="404"/>
      <c r="F585" s="404"/>
      <c r="G585" s="404"/>
      <c r="H585" s="404"/>
      <c r="I585" s="404"/>
      <c r="J585" s="404"/>
      <c r="K585" s="404"/>
      <c r="Q585" s="399">
        <v>0.41699999999999898</v>
      </c>
      <c r="R585" s="404"/>
      <c r="S585" s="404"/>
      <c r="T585" s="404"/>
      <c r="U585" s="404"/>
      <c r="V585" s="404"/>
      <c r="W585" s="404"/>
      <c r="X585" s="404"/>
      <c r="Y585" s="404"/>
      <c r="AE585" s="399">
        <v>0.41699999999999898</v>
      </c>
      <c r="AF585" s="404"/>
      <c r="AG585" s="404"/>
      <c r="AH585" s="404"/>
      <c r="AI585" s="404"/>
      <c r="AJ585" s="404"/>
      <c r="AK585" s="404"/>
      <c r="AL585" s="404"/>
      <c r="AM585" s="404"/>
    </row>
    <row r="586" spans="3:39" x14ac:dyDescent="0.35">
      <c r="C586" s="399">
        <v>0.41599999999999898</v>
      </c>
      <c r="D586" s="404"/>
      <c r="E586" s="404"/>
      <c r="F586" s="404"/>
      <c r="G586" s="404"/>
      <c r="H586" s="404"/>
      <c r="I586" s="404"/>
      <c r="J586" s="404"/>
      <c r="K586" s="404"/>
      <c r="Q586" s="399">
        <v>0.41599999999999898</v>
      </c>
      <c r="R586" s="404"/>
      <c r="S586" s="404"/>
      <c r="T586" s="404"/>
      <c r="U586" s="404"/>
      <c r="V586" s="404"/>
      <c r="W586" s="404"/>
      <c r="X586" s="404"/>
      <c r="Y586" s="404"/>
      <c r="AE586" s="399">
        <v>0.41599999999999898</v>
      </c>
      <c r="AF586" s="404"/>
      <c r="AG586" s="404"/>
      <c r="AH586" s="404"/>
      <c r="AI586" s="404"/>
      <c r="AJ586" s="404"/>
      <c r="AK586" s="404"/>
      <c r="AL586" s="404"/>
      <c r="AM586" s="404"/>
    </row>
    <row r="587" spans="3:39" x14ac:dyDescent="0.35">
      <c r="C587" s="399">
        <v>0.41499999999999898</v>
      </c>
      <c r="D587" s="404"/>
      <c r="E587" s="404"/>
      <c r="F587" s="404"/>
      <c r="G587" s="404"/>
      <c r="H587" s="404"/>
      <c r="I587" s="404"/>
      <c r="J587" s="404"/>
      <c r="K587" s="404"/>
      <c r="Q587" s="399">
        <v>0.41499999999999898</v>
      </c>
      <c r="R587" s="404"/>
      <c r="S587" s="404"/>
      <c r="T587" s="404"/>
      <c r="U587" s="404"/>
      <c r="V587" s="404"/>
      <c r="W587" s="404"/>
      <c r="X587" s="404"/>
      <c r="Y587" s="404"/>
      <c r="AE587" s="399">
        <v>0.41499999999999898</v>
      </c>
      <c r="AF587" s="404"/>
      <c r="AG587" s="404"/>
      <c r="AH587" s="404"/>
      <c r="AI587" s="404"/>
      <c r="AJ587" s="404"/>
      <c r="AK587" s="404"/>
      <c r="AL587" s="404"/>
      <c r="AM587" s="404"/>
    </row>
    <row r="588" spans="3:39" x14ac:dyDescent="0.35">
      <c r="C588" s="399">
        <v>0.41399999999999898</v>
      </c>
      <c r="D588" s="404"/>
      <c r="E588" s="404"/>
      <c r="F588" s="404"/>
      <c r="G588" s="404"/>
      <c r="H588" s="404"/>
      <c r="I588" s="404"/>
      <c r="J588" s="404"/>
      <c r="K588" s="404"/>
      <c r="Q588" s="399">
        <v>0.41399999999999898</v>
      </c>
      <c r="R588" s="404"/>
      <c r="S588" s="404"/>
      <c r="T588" s="404"/>
      <c r="U588" s="404"/>
      <c r="V588" s="404"/>
      <c r="W588" s="404"/>
      <c r="X588" s="404"/>
      <c r="Y588" s="404"/>
      <c r="AE588" s="399">
        <v>0.41399999999999898</v>
      </c>
      <c r="AF588" s="404"/>
      <c r="AG588" s="404"/>
      <c r="AH588" s="404"/>
      <c r="AI588" s="404"/>
      <c r="AJ588" s="404"/>
      <c r="AK588" s="404"/>
      <c r="AL588" s="404"/>
      <c r="AM588" s="404"/>
    </row>
    <row r="589" spans="3:39" x14ac:dyDescent="0.35">
      <c r="C589" s="399">
        <v>0.41299999999999898</v>
      </c>
      <c r="D589" s="404"/>
      <c r="E589" s="404"/>
      <c r="F589" s="404"/>
      <c r="G589" s="404"/>
      <c r="H589" s="404"/>
      <c r="I589" s="404"/>
      <c r="J589" s="404"/>
      <c r="K589" s="404"/>
      <c r="Q589" s="399">
        <v>0.41299999999999898</v>
      </c>
      <c r="R589" s="404"/>
      <c r="S589" s="404"/>
      <c r="T589" s="404"/>
      <c r="U589" s="404"/>
      <c r="V589" s="404"/>
      <c r="W589" s="404"/>
      <c r="X589" s="404"/>
      <c r="Y589" s="404"/>
      <c r="AE589" s="399">
        <v>0.41299999999999898</v>
      </c>
      <c r="AF589" s="404"/>
      <c r="AG589" s="404"/>
      <c r="AH589" s="404"/>
      <c r="AI589" s="404"/>
      <c r="AJ589" s="404"/>
      <c r="AK589" s="404"/>
      <c r="AL589" s="404"/>
      <c r="AM589" s="404"/>
    </row>
    <row r="590" spans="3:39" x14ac:dyDescent="0.35">
      <c r="C590" s="399">
        <v>0.41199999999999898</v>
      </c>
      <c r="D590" s="404"/>
      <c r="E590" s="404"/>
      <c r="F590" s="404"/>
      <c r="G590" s="404"/>
      <c r="H590" s="404"/>
      <c r="I590" s="404"/>
      <c r="J590" s="404"/>
      <c r="K590" s="404"/>
      <c r="Q590" s="399">
        <v>0.41199999999999898</v>
      </c>
      <c r="R590" s="404"/>
      <c r="S590" s="404"/>
      <c r="T590" s="404"/>
      <c r="U590" s="404"/>
      <c r="V590" s="404"/>
      <c r="W590" s="404"/>
      <c r="X590" s="404"/>
      <c r="Y590" s="404"/>
      <c r="AE590" s="399">
        <v>0.41199999999999898</v>
      </c>
      <c r="AF590" s="404"/>
      <c r="AG590" s="404"/>
      <c r="AH590" s="404"/>
      <c r="AI590" s="404"/>
      <c r="AJ590" s="404"/>
      <c r="AK590" s="404"/>
      <c r="AL590" s="404"/>
      <c r="AM590" s="404"/>
    </row>
    <row r="591" spans="3:39" x14ac:dyDescent="0.35">
      <c r="C591" s="399">
        <v>0.41099999999999898</v>
      </c>
      <c r="D591" s="404"/>
      <c r="E591" s="404"/>
      <c r="F591" s="404"/>
      <c r="G591" s="404"/>
      <c r="H591" s="404"/>
      <c r="I591" s="404"/>
      <c r="J591" s="404"/>
      <c r="K591" s="404"/>
      <c r="Q591" s="399">
        <v>0.41099999999999898</v>
      </c>
      <c r="R591" s="404"/>
      <c r="S591" s="404"/>
      <c r="T591" s="404"/>
      <c r="U591" s="404"/>
      <c r="V591" s="404"/>
      <c r="W591" s="404"/>
      <c r="X591" s="404"/>
      <c r="Y591" s="404"/>
      <c r="AE591" s="399">
        <v>0.41099999999999898</v>
      </c>
      <c r="AF591" s="404"/>
      <c r="AG591" s="404"/>
      <c r="AH591" s="404"/>
      <c r="AI591" s="404"/>
      <c r="AJ591" s="404"/>
      <c r="AK591" s="404"/>
      <c r="AL591" s="404"/>
      <c r="AM591" s="404"/>
    </row>
    <row r="592" spans="3:39" x14ac:dyDescent="0.35">
      <c r="C592" s="399">
        <v>0.40999999999999898</v>
      </c>
      <c r="D592" s="404"/>
      <c r="E592" s="404"/>
      <c r="F592" s="404"/>
      <c r="G592" s="404"/>
      <c r="H592" s="404"/>
      <c r="I592" s="404"/>
      <c r="J592" s="404"/>
      <c r="K592" s="404"/>
      <c r="Q592" s="399">
        <v>0.40999999999999898</v>
      </c>
      <c r="R592" s="404"/>
      <c r="S592" s="404"/>
      <c r="T592" s="404"/>
      <c r="U592" s="404"/>
      <c r="V592" s="404"/>
      <c r="W592" s="404"/>
      <c r="X592" s="404"/>
      <c r="Y592" s="404"/>
      <c r="AE592" s="399">
        <v>0.40999999999999898</v>
      </c>
      <c r="AF592" s="404"/>
      <c r="AG592" s="404"/>
      <c r="AH592" s="404"/>
      <c r="AI592" s="404"/>
      <c r="AJ592" s="404"/>
      <c r="AK592" s="404"/>
      <c r="AL592" s="404"/>
      <c r="AM592" s="404"/>
    </row>
    <row r="593" spans="1:42" x14ac:dyDescent="0.35">
      <c r="C593" s="399">
        <v>0.40899999999999898</v>
      </c>
      <c r="D593" s="404"/>
      <c r="E593" s="404"/>
      <c r="F593" s="404"/>
      <c r="G593" s="404"/>
      <c r="H593" s="404"/>
      <c r="I593" s="404"/>
      <c r="J593" s="404"/>
      <c r="K593" s="404"/>
      <c r="Q593" s="399">
        <v>0.40899999999999898</v>
      </c>
      <c r="R593" s="404"/>
      <c r="S593" s="404"/>
      <c r="T593" s="404"/>
      <c r="U593" s="404"/>
      <c r="V593" s="404"/>
      <c r="W593" s="404"/>
      <c r="X593" s="404"/>
      <c r="Y593" s="404"/>
      <c r="AE593" s="399">
        <v>0.40899999999999898</v>
      </c>
      <c r="AF593" s="404"/>
      <c r="AG593" s="404"/>
      <c r="AH593" s="404"/>
      <c r="AI593" s="404"/>
      <c r="AJ593" s="404"/>
      <c r="AK593" s="404"/>
      <c r="AL593" s="404"/>
      <c r="AM593" s="404"/>
    </row>
    <row r="594" spans="1:42" x14ac:dyDescent="0.35">
      <c r="C594" s="399">
        <v>0.40799999999999897</v>
      </c>
      <c r="D594" s="404"/>
      <c r="E594" s="404"/>
      <c r="F594" s="404"/>
      <c r="G594" s="404"/>
      <c r="H594" s="404"/>
      <c r="I594" s="404"/>
      <c r="J594" s="404"/>
      <c r="K594" s="404"/>
      <c r="Q594" s="399">
        <v>0.40799999999999897</v>
      </c>
      <c r="R594" s="404"/>
      <c r="S594" s="404"/>
      <c r="T594" s="404"/>
      <c r="U594" s="404"/>
      <c r="V594" s="404"/>
      <c r="W594" s="404"/>
      <c r="X594" s="404"/>
      <c r="Y594" s="404"/>
      <c r="AE594" s="399">
        <v>0.40799999999999897</v>
      </c>
      <c r="AF594" s="404"/>
      <c r="AG594" s="404"/>
      <c r="AH594" s="404"/>
      <c r="AI594" s="404"/>
      <c r="AJ594" s="404"/>
      <c r="AK594" s="404"/>
      <c r="AL594" s="404"/>
      <c r="AM594" s="404"/>
    </row>
    <row r="595" spans="1:42" x14ac:dyDescent="0.35">
      <c r="C595" s="399">
        <v>0.40699999999999897</v>
      </c>
      <c r="D595" s="404"/>
      <c r="E595" s="404"/>
      <c r="F595" s="404"/>
      <c r="G595" s="404"/>
      <c r="H595" s="404"/>
      <c r="I595" s="404"/>
      <c r="J595" s="404"/>
      <c r="K595" s="404"/>
      <c r="Q595" s="399">
        <v>0.40699999999999897</v>
      </c>
      <c r="R595" s="404"/>
      <c r="S595" s="404"/>
      <c r="T595" s="404"/>
      <c r="U595" s="404"/>
      <c r="V595" s="404"/>
      <c r="W595" s="404"/>
      <c r="X595" s="404"/>
      <c r="Y595" s="404"/>
      <c r="AE595" s="399">
        <v>0.40699999999999897</v>
      </c>
      <c r="AF595" s="404"/>
      <c r="AG595" s="404"/>
      <c r="AH595" s="404"/>
      <c r="AI595" s="404"/>
      <c r="AJ595" s="404"/>
      <c r="AK595" s="404"/>
      <c r="AL595" s="404"/>
      <c r="AM595" s="404"/>
    </row>
    <row r="596" spans="1:42" x14ac:dyDescent="0.35">
      <c r="C596" s="399">
        <v>0.40599999999999897</v>
      </c>
      <c r="D596" s="404"/>
      <c r="E596" s="404"/>
      <c r="F596" s="404"/>
      <c r="G596" s="404"/>
      <c r="H596" s="404"/>
      <c r="I596" s="404"/>
      <c r="J596" s="404"/>
      <c r="K596" s="404"/>
      <c r="Q596" s="399">
        <v>0.40599999999999897</v>
      </c>
      <c r="R596" s="404"/>
      <c r="S596" s="404"/>
      <c r="T596" s="404"/>
      <c r="U596" s="404"/>
      <c r="V596" s="404"/>
      <c r="W596" s="404"/>
      <c r="X596" s="404"/>
      <c r="Y596" s="404"/>
      <c r="AE596" s="399">
        <v>0.40599999999999897</v>
      </c>
      <c r="AF596" s="404"/>
      <c r="AG596" s="404"/>
      <c r="AH596" s="404"/>
      <c r="AI596" s="404"/>
      <c r="AJ596" s="404"/>
      <c r="AK596" s="404"/>
      <c r="AL596" s="404"/>
      <c r="AM596" s="404"/>
    </row>
    <row r="597" spans="1:42" x14ac:dyDescent="0.35">
      <c r="C597" s="399">
        <v>0.40499999999999903</v>
      </c>
      <c r="D597" s="404"/>
      <c r="E597" s="404"/>
      <c r="F597" s="404"/>
      <c r="G597" s="404"/>
      <c r="H597" s="404"/>
      <c r="I597" s="404"/>
      <c r="J597" s="404"/>
      <c r="K597" s="404"/>
      <c r="Q597" s="399">
        <v>0.40499999999999903</v>
      </c>
      <c r="R597" s="404"/>
      <c r="S597" s="404"/>
      <c r="T597" s="404"/>
      <c r="U597" s="404"/>
      <c r="V597" s="404"/>
      <c r="W597" s="404"/>
      <c r="X597" s="404"/>
      <c r="Y597" s="404"/>
      <c r="AE597" s="399">
        <v>0.40499999999999903</v>
      </c>
      <c r="AF597" s="404"/>
      <c r="AG597" s="404"/>
      <c r="AH597" s="404"/>
      <c r="AI597" s="404"/>
      <c r="AJ597" s="404"/>
      <c r="AK597" s="404"/>
      <c r="AL597" s="404"/>
      <c r="AM597" s="404"/>
    </row>
    <row r="598" spans="1:42" x14ac:dyDescent="0.35">
      <c r="C598" s="399">
        <v>0.40399999999999903</v>
      </c>
      <c r="D598" s="404"/>
      <c r="E598" s="404"/>
      <c r="F598" s="404"/>
      <c r="G598" s="404"/>
      <c r="H598" s="404"/>
      <c r="I598" s="404"/>
      <c r="J598" s="404"/>
      <c r="K598" s="404"/>
      <c r="Q598" s="399">
        <v>0.40399999999999903</v>
      </c>
      <c r="R598" s="404"/>
      <c r="S598" s="404"/>
      <c r="T598" s="404"/>
      <c r="U598" s="404"/>
      <c r="V598" s="404"/>
      <c r="W598" s="404"/>
      <c r="X598" s="404"/>
      <c r="Y598" s="404"/>
      <c r="AE598" s="399">
        <v>0.40399999999999903</v>
      </c>
      <c r="AF598" s="404"/>
      <c r="AG598" s="404"/>
      <c r="AH598" s="404"/>
      <c r="AI598" s="404"/>
      <c r="AJ598" s="404"/>
      <c r="AK598" s="404"/>
      <c r="AL598" s="404"/>
      <c r="AM598" s="404"/>
    </row>
    <row r="599" spans="1:42" x14ac:dyDescent="0.35">
      <c r="C599" s="399">
        <v>0.40299999999999903</v>
      </c>
      <c r="D599" s="404"/>
      <c r="E599" s="404"/>
      <c r="F599" s="404"/>
      <c r="G599" s="404"/>
      <c r="H599" s="404"/>
      <c r="I599" s="404"/>
      <c r="J599" s="404"/>
      <c r="K599" s="404"/>
      <c r="Q599" s="399">
        <v>0.40299999999999903</v>
      </c>
      <c r="R599" s="404"/>
      <c r="S599" s="404"/>
      <c r="T599" s="404"/>
      <c r="U599" s="404"/>
      <c r="V599" s="404"/>
      <c r="W599" s="404"/>
      <c r="X599" s="404"/>
      <c r="Y599" s="404"/>
      <c r="AE599" s="399">
        <v>0.40299999999999903</v>
      </c>
      <c r="AF599" s="404"/>
      <c r="AG599" s="404"/>
      <c r="AH599" s="404"/>
      <c r="AI599" s="404"/>
      <c r="AJ599" s="404"/>
      <c r="AK599" s="404"/>
      <c r="AL599" s="404"/>
      <c r="AM599" s="404"/>
    </row>
    <row r="600" spans="1:42" x14ac:dyDescent="0.35">
      <c r="C600" s="399">
        <v>0.40199999999999902</v>
      </c>
      <c r="D600" s="404"/>
      <c r="E600" s="404"/>
      <c r="F600" s="404"/>
      <c r="G600" s="404"/>
      <c r="H600" s="404"/>
      <c r="I600" s="404"/>
      <c r="J600" s="404"/>
      <c r="K600" s="404"/>
      <c r="Q600" s="399">
        <v>0.40199999999999902</v>
      </c>
      <c r="R600" s="404"/>
      <c r="S600" s="404"/>
      <c r="T600" s="404"/>
      <c r="U600" s="404"/>
      <c r="V600" s="404"/>
      <c r="W600" s="404"/>
      <c r="X600" s="404"/>
      <c r="Y600" s="404"/>
      <c r="AE600" s="399">
        <v>0.40199999999999902</v>
      </c>
      <c r="AF600" s="404"/>
      <c r="AG600" s="404"/>
      <c r="AH600" s="404"/>
      <c r="AI600" s="404"/>
      <c r="AJ600" s="404"/>
      <c r="AK600" s="404"/>
      <c r="AL600" s="404"/>
      <c r="AM600" s="404"/>
    </row>
    <row r="601" spans="1:42" x14ac:dyDescent="0.35">
      <c r="C601" s="399">
        <v>0.40099999999999902</v>
      </c>
      <c r="D601" s="404"/>
      <c r="E601" s="404"/>
      <c r="F601" s="404"/>
      <c r="G601" s="404"/>
      <c r="H601" s="404"/>
      <c r="I601" s="404"/>
      <c r="J601" s="404"/>
      <c r="K601" s="404"/>
      <c r="Q601" s="399">
        <v>0.40099999999999902</v>
      </c>
      <c r="R601" s="404"/>
      <c r="S601" s="404"/>
      <c r="T601" s="404"/>
      <c r="U601" s="404"/>
      <c r="V601" s="404"/>
      <c r="W601" s="404"/>
      <c r="X601" s="404"/>
      <c r="Y601" s="404"/>
      <c r="AE601" s="399">
        <v>0.40099999999999902</v>
      </c>
      <c r="AF601" s="404"/>
      <c r="AG601" s="404"/>
      <c r="AH601" s="404"/>
      <c r="AI601" s="404"/>
      <c r="AJ601" s="404"/>
      <c r="AK601" s="404"/>
      <c r="AL601" s="404"/>
      <c r="AM601" s="404"/>
    </row>
    <row r="602" spans="1:42" x14ac:dyDescent="0.35">
      <c r="A602" s="403"/>
      <c r="B602" s="403"/>
      <c r="C602" s="402">
        <v>0.39999999999999902</v>
      </c>
      <c r="D602" s="404"/>
      <c r="E602" s="404"/>
      <c r="F602" s="404"/>
      <c r="G602" s="404"/>
      <c r="H602" s="404"/>
      <c r="I602" s="404"/>
      <c r="J602" s="404"/>
      <c r="K602" s="404"/>
      <c r="L602" s="403"/>
      <c r="M602" s="403"/>
      <c r="N602" s="403"/>
      <c r="O602" s="403"/>
      <c r="P602" s="403"/>
      <c r="Q602" s="402">
        <v>0.39999999999999902</v>
      </c>
      <c r="R602" s="404"/>
      <c r="S602" s="404"/>
      <c r="T602" s="404"/>
      <c r="U602" s="404"/>
      <c r="V602" s="404"/>
      <c r="W602" s="404"/>
      <c r="X602" s="404"/>
      <c r="Y602" s="404"/>
      <c r="Z602" s="403"/>
      <c r="AA602" s="403"/>
      <c r="AB602" s="403"/>
      <c r="AC602" s="403"/>
      <c r="AD602" s="403"/>
      <c r="AE602" s="402">
        <v>0.39999999999999902</v>
      </c>
      <c r="AF602" s="404"/>
      <c r="AG602" s="404"/>
      <c r="AH602" s="404"/>
      <c r="AI602" s="404"/>
      <c r="AJ602" s="404"/>
      <c r="AK602" s="404"/>
      <c r="AL602" s="404"/>
      <c r="AM602" s="404"/>
      <c r="AN602" s="403"/>
      <c r="AO602" s="403"/>
      <c r="AP602" s="403"/>
    </row>
    <row r="603" spans="1:42" x14ac:dyDescent="0.35">
      <c r="C603" s="399">
        <v>0.39899999999999902</v>
      </c>
      <c r="D603" s="404"/>
      <c r="E603" s="404"/>
      <c r="F603" s="404"/>
      <c r="G603" s="404"/>
      <c r="H603" s="404"/>
      <c r="I603" s="404"/>
      <c r="J603" s="404"/>
      <c r="K603" s="404"/>
      <c r="Q603" s="399">
        <v>0.39899999999999902</v>
      </c>
      <c r="R603" s="404"/>
      <c r="S603" s="404"/>
      <c r="T603" s="404"/>
      <c r="U603" s="404"/>
      <c r="V603" s="404"/>
      <c r="W603" s="404"/>
      <c r="X603" s="404"/>
      <c r="Y603" s="404"/>
      <c r="AE603" s="399">
        <v>0.39899999999999902</v>
      </c>
      <c r="AF603" s="404"/>
      <c r="AG603" s="404"/>
      <c r="AH603" s="404"/>
      <c r="AI603" s="404"/>
      <c r="AJ603" s="404"/>
      <c r="AK603" s="404"/>
      <c r="AL603" s="404"/>
      <c r="AM603" s="404"/>
    </row>
    <row r="604" spans="1:42" x14ac:dyDescent="0.35">
      <c r="C604" s="399">
        <v>0.39799999999999902</v>
      </c>
      <c r="D604" s="404"/>
      <c r="E604" s="404"/>
      <c r="F604" s="404"/>
      <c r="G604" s="404"/>
      <c r="H604" s="404"/>
      <c r="I604" s="404"/>
      <c r="J604" s="404"/>
      <c r="K604" s="404"/>
      <c r="Q604" s="399">
        <v>0.39799999999999902</v>
      </c>
      <c r="R604" s="404"/>
      <c r="S604" s="404"/>
      <c r="T604" s="404"/>
      <c r="U604" s="404"/>
      <c r="V604" s="404"/>
      <c r="W604" s="404"/>
      <c r="X604" s="404"/>
      <c r="Y604" s="404"/>
      <c r="AE604" s="399">
        <v>0.39799999999999902</v>
      </c>
      <c r="AF604" s="404"/>
      <c r="AG604" s="404"/>
      <c r="AH604" s="404"/>
      <c r="AI604" s="404"/>
      <c r="AJ604" s="404"/>
      <c r="AK604" s="404"/>
      <c r="AL604" s="404"/>
      <c r="AM604" s="404"/>
    </row>
    <row r="605" spans="1:42" x14ac:dyDescent="0.35">
      <c r="C605" s="399">
        <v>0.39699999999999902</v>
      </c>
      <c r="D605" s="404"/>
      <c r="E605" s="404"/>
      <c r="F605" s="404"/>
      <c r="G605" s="404"/>
      <c r="H605" s="404"/>
      <c r="I605" s="404"/>
      <c r="J605" s="404"/>
      <c r="K605" s="404"/>
      <c r="Q605" s="399">
        <v>0.39699999999999902</v>
      </c>
      <c r="R605" s="404"/>
      <c r="S605" s="404"/>
      <c r="T605" s="404"/>
      <c r="U605" s="404"/>
      <c r="V605" s="404"/>
      <c r="W605" s="404"/>
      <c r="X605" s="404"/>
      <c r="Y605" s="404"/>
      <c r="AE605" s="399">
        <v>0.39699999999999902</v>
      </c>
      <c r="AF605" s="404"/>
      <c r="AG605" s="404"/>
      <c r="AH605" s="404"/>
      <c r="AI605" s="404"/>
      <c r="AJ605" s="404"/>
      <c r="AK605" s="404"/>
      <c r="AL605" s="404"/>
      <c r="AM605" s="404"/>
    </row>
    <row r="606" spans="1:42" x14ac:dyDescent="0.35">
      <c r="C606" s="399">
        <v>0.39599999999999902</v>
      </c>
      <c r="D606" s="404"/>
      <c r="E606" s="404"/>
      <c r="F606" s="404"/>
      <c r="G606" s="404"/>
      <c r="H606" s="404"/>
      <c r="I606" s="404"/>
      <c r="J606" s="404"/>
      <c r="K606" s="404"/>
      <c r="Q606" s="399">
        <v>0.39599999999999902</v>
      </c>
      <c r="R606" s="404"/>
      <c r="S606" s="404"/>
      <c r="T606" s="404"/>
      <c r="U606" s="404"/>
      <c r="V606" s="404"/>
      <c r="W606" s="404"/>
      <c r="X606" s="404"/>
      <c r="Y606" s="404"/>
      <c r="AE606" s="399">
        <v>0.39599999999999902</v>
      </c>
      <c r="AF606" s="404"/>
      <c r="AG606" s="404"/>
      <c r="AH606" s="404"/>
      <c r="AI606" s="404"/>
      <c r="AJ606" s="404"/>
      <c r="AK606" s="404"/>
      <c r="AL606" s="404"/>
      <c r="AM606" s="404"/>
    </row>
    <row r="607" spans="1:42" x14ac:dyDescent="0.35">
      <c r="C607" s="399">
        <v>0.39499999999999902</v>
      </c>
      <c r="D607" s="404"/>
      <c r="E607" s="404"/>
      <c r="F607" s="404"/>
      <c r="G607" s="404"/>
      <c r="H607" s="404"/>
      <c r="I607" s="404"/>
      <c r="J607" s="404"/>
      <c r="K607" s="404"/>
      <c r="Q607" s="399">
        <v>0.39499999999999902</v>
      </c>
      <c r="R607" s="404"/>
      <c r="S607" s="404"/>
      <c r="T607" s="404"/>
      <c r="U607" s="404"/>
      <c r="V607" s="404"/>
      <c r="W607" s="404"/>
      <c r="X607" s="404"/>
      <c r="Y607" s="404"/>
      <c r="AE607" s="399">
        <v>0.39499999999999902</v>
      </c>
      <c r="AF607" s="404"/>
      <c r="AG607" s="404"/>
      <c r="AH607" s="404"/>
      <c r="AI607" s="404"/>
      <c r="AJ607" s="404"/>
      <c r="AK607" s="404"/>
      <c r="AL607" s="404"/>
      <c r="AM607" s="404"/>
    </row>
    <row r="608" spans="1:42" x14ac:dyDescent="0.35">
      <c r="C608" s="399">
        <v>0.39399999999999902</v>
      </c>
      <c r="D608" s="404"/>
      <c r="E608" s="404"/>
      <c r="F608" s="404"/>
      <c r="G608" s="404"/>
      <c r="H608" s="404"/>
      <c r="I608" s="404"/>
      <c r="J608" s="404"/>
      <c r="K608" s="404"/>
      <c r="Q608" s="399">
        <v>0.39399999999999902</v>
      </c>
      <c r="R608" s="404"/>
      <c r="S608" s="404"/>
      <c r="T608" s="404"/>
      <c r="U608" s="404"/>
      <c r="V608" s="404"/>
      <c r="W608" s="404"/>
      <c r="X608" s="404"/>
      <c r="Y608" s="404"/>
      <c r="AE608" s="399">
        <v>0.39399999999999902</v>
      </c>
      <c r="AF608" s="404"/>
      <c r="AG608" s="404"/>
      <c r="AH608" s="404"/>
      <c r="AI608" s="404"/>
      <c r="AJ608" s="404"/>
      <c r="AK608" s="404"/>
      <c r="AL608" s="404"/>
      <c r="AM608" s="404"/>
    </row>
    <row r="609" spans="3:39" x14ac:dyDescent="0.35">
      <c r="C609" s="399">
        <v>0.39299999999999902</v>
      </c>
      <c r="D609" s="404"/>
      <c r="E609" s="404"/>
      <c r="F609" s="404"/>
      <c r="G609" s="404"/>
      <c r="H609" s="404"/>
      <c r="I609" s="404"/>
      <c r="J609" s="404"/>
      <c r="K609" s="404"/>
      <c r="Q609" s="399">
        <v>0.39299999999999902</v>
      </c>
      <c r="R609" s="404"/>
      <c r="S609" s="404"/>
      <c r="T609" s="404"/>
      <c r="U609" s="404"/>
      <c r="V609" s="404"/>
      <c r="W609" s="404"/>
      <c r="X609" s="404"/>
      <c r="Y609" s="404"/>
      <c r="AE609" s="399">
        <v>0.39299999999999902</v>
      </c>
      <c r="AF609" s="404"/>
      <c r="AG609" s="404"/>
      <c r="AH609" s="404"/>
      <c r="AI609" s="404"/>
      <c r="AJ609" s="404"/>
      <c r="AK609" s="404"/>
      <c r="AL609" s="404"/>
      <c r="AM609" s="404"/>
    </row>
    <row r="610" spans="3:39" x14ac:dyDescent="0.35">
      <c r="C610" s="399">
        <v>0.39199999999999902</v>
      </c>
      <c r="D610" s="404"/>
      <c r="E610" s="404"/>
      <c r="F610" s="404"/>
      <c r="G610" s="404"/>
      <c r="H610" s="404"/>
      <c r="I610" s="404"/>
      <c r="J610" s="404"/>
      <c r="K610" s="404"/>
      <c r="Q610" s="399">
        <v>0.39199999999999902</v>
      </c>
      <c r="R610" s="404"/>
      <c r="S610" s="404"/>
      <c r="T610" s="404"/>
      <c r="U610" s="404"/>
      <c r="V610" s="404"/>
      <c r="W610" s="404"/>
      <c r="X610" s="404"/>
      <c r="Y610" s="404"/>
      <c r="AE610" s="399">
        <v>0.39199999999999902</v>
      </c>
      <c r="AF610" s="404"/>
      <c r="AG610" s="404"/>
      <c r="AH610" s="404"/>
      <c r="AI610" s="404"/>
      <c r="AJ610" s="404"/>
      <c r="AK610" s="404"/>
      <c r="AL610" s="404"/>
      <c r="AM610" s="404"/>
    </row>
    <row r="611" spans="3:39" x14ac:dyDescent="0.35">
      <c r="C611" s="399">
        <v>0.39099999999999902</v>
      </c>
      <c r="D611" s="404"/>
      <c r="E611" s="404"/>
      <c r="F611" s="404"/>
      <c r="G611" s="404"/>
      <c r="H611" s="404"/>
      <c r="I611" s="404"/>
      <c r="J611" s="404"/>
      <c r="K611" s="404"/>
      <c r="Q611" s="399">
        <v>0.39099999999999902</v>
      </c>
      <c r="R611" s="404"/>
      <c r="S611" s="404"/>
      <c r="T611" s="404"/>
      <c r="U611" s="404"/>
      <c r="V611" s="404"/>
      <c r="W611" s="404"/>
      <c r="X611" s="404"/>
      <c r="Y611" s="404"/>
      <c r="AE611" s="399">
        <v>0.39099999999999902</v>
      </c>
      <c r="AF611" s="404"/>
      <c r="AG611" s="404"/>
      <c r="AH611" s="404"/>
      <c r="AI611" s="404"/>
      <c r="AJ611" s="404"/>
      <c r="AK611" s="404"/>
      <c r="AL611" s="404"/>
      <c r="AM611" s="404"/>
    </row>
    <row r="612" spans="3:39" x14ac:dyDescent="0.35">
      <c r="C612" s="399">
        <v>0.38999999999999901</v>
      </c>
      <c r="D612" s="404"/>
      <c r="E612" s="404"/>
      <c r="F612" s="404"/>
      <c r="G612" s="404"/>
      <c r="H612" s="404"/>
      <c r="I612" s="404"/>
      <c r="J612" s="404"/>
      <c r="K612" s="404"/>
      <c r="Q612" s="399">
        <v>0.38999999999999901</v>
      </c>
      <c r="R612" s="404"/>
      <c r="S612" s="404"/>
      <c r="T612" s="404"/>
      <c r="U612" s="404"/>
      <c r="V612" s="404"/>
      <c r="W612" s="404"/>
      <c r="X612" s="404"/>
      <c r="Y612" s="404"/>
      <c r="AE612" s="399">
        <v>0.38999999999999901</v>
      </c>
      <c r="AF612" s="404"/>
      <c r="AG612" s="404"/>
      <c r="AH612" s="404"/>
      <c r="AI612" s="404"/>
      <c r="AJ612" s="404"/>
      <c r="AK612" s="404"/>
      <c r="AL612" s="404"/>
      <c r="AM612" s="404"/>
    </row>
    <row r="613" spans="3:39" x14ac:dyDescent="0.35">
      <c r="C613" s="399">
        <v>0.38899999999999901</v>
      </c>
      <c r="D613" s="404"/>
      <c r="E613" s="404"/>
      <c r="F613" s="404"/>
      <c r="G613" s="404"/>
      <c r="H613" s="404"/>
      <c r="I613" s="404"/>
      <c r="J613" s="404"/>
      <c r="K613" s="404"/>
      <c r="Q613" s="399">
        <v>0.38899999999999901</v>
      </c>
      <c r="R613" s="404"/>
      <c r="S613" s="404"/>
      <c r="T613" s="404"/>
      <c r="U613" s="404"/>
      <c r="V613" s="404"/>
      <c r="W613" s="404"/>
      <c r="X613" s="404"/>
      <c r="Y613" s="404"/>
      <c r="AE613" s="399">
        <v>0.38899999999999901</v>
      </c>
      <c r="AF613" s="404"/>
      <c r="AG613" s="404"/>
      <c r="AH613" s="404"/>
      <c r="AI613" s="404"/>
      <c r="AJ613" s="404"/>
      <c r="AK613" s="404"/>
      <c r="AL613" s="404"/>
      <c r="AM613" s="404"/>
    </row>
    <row r="614" spans="3:39" x14ac:dyDescent="0.35">
      <c r="C614" s="399">
        <v>0.38799999999999901</v>
      </c>
      <c r="D614" s="404"/>
      <c r="E614" s="404"/>
      <c r="F614" s="404"/>
      <c r="G614" s="404"/>
      <c r="H614" s="404"/>
      <c r="I614" s="404"/>
      <c r="J614" s="404"/>
      <c r="K614" s="404"/>
      <c r="Q614" s="399">
        <v>0.38799999999999901</v>
      </c>
      <c r="R614" s="404"/>
      <c r="S614" s="404"/>
      <c r="T614" s="404"/>
      <c r="U614" s="404"/>
      <c r="V614" s="404"/>
      <c r="W614" s="404"/>
      <c r="X614" s="404"/>
      <c r="Y614" s="404"/>
      <c r="AE614" s="399">
        <v>0.38799999999999901</v>
      </c>
      <c r="AF614" s="404"/>
      <c r="AG614" s="404"/>
      <c r="AH614" s="404"/>
      <c r="AI614" s="404"/>
      <c r="AJ614" s="404"/>
      <c r="AK614" s="404"/>
      <c r="AL614" s="404"/>
      <c r="AM614" s="404"/>
    </row>
    <row r="615" spans="3:39" x14ac:dyDescent="0.35">
      <c r="C615" s="399">
        <v>0.38699999999999901</v>
      </c>
      <c r="D615" s="404"/>
      <c r="E615" s="404"/>
      <c r="F615" s="404"/>
      <c r="G615" s="404"/>
      <c r="H615" s="404"/>
      <c r="I615" s="404"/>
      <c r="J615" s="404"/>
      <c r="K615" s="404"/>
      <c r="Q615" s="399">
        <v>0.38699999999999901</v>
      </c>
      <c r="R615" s="404"/>
      <c r="S615" s="404"/>
      <c r="T615" s="404"/>
      <c r="U615" s="404"/>
      <c r="V615" s="404"/>
      <c r="W615" s="404"/>
      <c r="X615" s="404"/>
      <c r="Y615" s="404"/>
      <c r="AE615" s="399">
        <v>0.38699999999999901</v>
      </c>
      <c r="AF615" s="404"/>
      <c r="AG615" s="404"/>
      <c r="AH615" s="404"/>
      <c r="AI615" s="404"/>
      <c r="AJ615" s="404"/>
      <c r="AK615" s="404"/>
      <c r="AL615" s="404"/>
      <c r="AM615" s="404"/>
    </row>
    <row r="616" spans="3:39" x14ac:dyDescent="0.35">
      <c r="C616" s="399">
        <v>0.38599999999999901</v>
      </c>
      <c r="D616" s="404"/>
      <c r="E616" s="404"/>
      <c r="F616" s="404"/>
      <c r="G616" s="404"/>
      <c r="H616" s="404"/>
      <c r="I616" s="404"/>
      <c r="J616" s="404"/>
      <c r="K616" s="404"/>
      <c r="Q616" s="399">
        <v>0.38599999999999901</v>
      </c>
      <c r="R616" s="404"/>
      <c r="S616" s="404"/>
      <c r="T616" s="404"/>
      <c r="U616" s="404"/>
      <c r="V616" s="404"/>
      <c r="W616" s="404"/>
      <c r="X616" s="404"/>
      <c r="Y616" s="404"/>
      <c r="AE616" s="399">
        <v>0.38599999999999901</v>
      </c>
      <c r="AF616" s="404"/>
      <c r="AG616" s="404"/>
      <c r="AH616" s="404"/>
      <c r="AI616" s="404"/>
      <c r="AJ616" s="404"/>
      <c r="AK616" s="404"/>
      <c r="AL616" s="404"/>
      <c r="AM616" s="404"/>
    </row>
    <row r="617" spans="3:39" x14ac:dyDescent="0.35">
      <c r="C617" s="399">
        <v>0.38499999999999901</v>
      </c>
      <c r="D617" s="404"/>
      <c r="E617" s="404"/>
      <c r="F617" s="404"/>
      <c r="G617" s="404"/>
      <c r="H617" s="404"/>
      <c r="I617" s="404"/>
      <c r="J617" s="404"/>
      <c r="K617" s="404"/>
      <c r="Q617" s="399">
        <v>0.38499999999999901</v>
      </c>
      <c r="R617" s="404"/>
      <c r="S617" s="404"/>
      <c r="T617" s="404"/>
      <c r="U617" s="404"/>
      <c r="V617" s="404"/>
      <c r="W617" s="404"/>
      <c r="X617" s="404"/>
      <c r="Y617" s="404"/>
      <c r="AE617" s="399">
        <v>0.38499999999999901</v>
      </c>
      <c r="AF617" s="404"/>
      <c r="AG617" s="404"/>
      <c r="AH617" s="404"/>
      <c r="AI617" s="404"/>
      <c r="AJ617" s="404"/>
      <c r="AK617" s="404"/>
      <c r="AL617" s="404"/>
      <c r="AM617" s="404"/>
    </row>
    <row r="618" spans="3:39" x14ac:dyDescent="0.35">
      <c r="C618" s="399">
        <v>0.38399999999999901</v>
      </c>
      <c r="D618" s="404"/>
      <c r="E618" s="404"/>
      <c r="F618" s="404"/>
      <c r="G618" s="404"/>
      <c r="H618" s="404"/>
      <c r="I618" s="404"/>
      <c r="J618" s="404"/>
      <c r="K618" s="404"/>
      <c r="Q618" s="399">
        <v>0.38399999999999901</v>
      </c>
      <c r="R618" s="404"/>
      <c r="S618" s="404"/>
      <c r="T618" s="404"/>
      <c r="U618" s="404"/>
      <c r="V618" s="404"/>
      <c r="W618" s="404"/>
      <c r="X618" s="404"/>
      <c r="Y618" s="404"/>
      <c r="AE618" s="399">
        <v>0.38399999999999901</v>
      </c>
      <c r="AF618" s="404"/>
      <c r="AG618" s="404"/>
      <c r="AH618" s="404"/>
      <c r="AI618" s="404"/>
      <c r="AJ618" s="404"/>
      <c r="AK618" s="404"/>
      <c r="AL618" s="404"/>
      <c r="AM618" s="404"/>
    </row>
    <row r="619" spans="3:39" x14ac:dyDescent="0.35">
      <c r="C619" s="399">
        <v>0.38299999999999901</v>
      </c>
      <c r="D619" s="404"/>
      <c r="E619" s="404"/>
      <c r="F619" s="404"/>
      <c r="G619" s="404"/>
      <c r="H619" s="404"/>
      <c r="I619" s="404"/>
      <c r="J619" s="404"/>
      <c r="K619" s="404"/>
      <c r="Q619" s="399">
        <v>0.38299999999999901</v>
      </c>
      <c r="R619" s="404"/>
      <c r="S619" s="404"/>
      <c r="T619" s="404"/>
      <c r="U619" s="404"/>
      <c r="V619" s="404"/>
      <c r="W619" s="404"/>
      <c r="X619" s="404"/>
      <c r="Y619" s="404"/>
      <c r="AE619" s="399">
        <v>0.38299999999999901</v>
      </c>
      <c r="AF619" s="404"/>
      <c r="AG619" s="404"/>
      <c r="AH619" s="404"/>
      <c r="AI619" s="404"/>
      <c r="AJ619" s="404"/>
      <c r="AK619" s="404"/>
      <c r="AL619" s="404"/>
      <c r="AM619" s="404"/>
    </row>
    <row r="620" spans="3:39" x14ac:dyDescent="0.35">
      <c r="C620" s="399">
        <v>0.38199999999999901</v>
      </c>
      <c r="D620" s="404"/>
      <c r="E620" s="404"/>
      <c r="F620" s="404"/>
      <c r="G620" s="404"/>
      <c r="H620" s="404"/>
      <c r="I620" s="404"/>
      <c r="J620" s="404"/>
      <c r="K620" s="404"/>
      <c r="Q620" s="399">
        <v>0.38199999999999901</v>
      </c>
      <c r="R620" s="404"/>
      <c r="S620" s="404"/>
      <c r="T620" s="404"/>
      <c r="U620" s="404"/>
      <c r="V620" s="404"/>
      <c r="W620" s="404"/>
      <c r="X620" s="404"/>
      <c r="Y620" s="404"/>
      <c r="AE620" s="399">
        <v>0.38199999999999901</v>
      </c>
      <c r="AF620" s="404"/>
      <c r="AG620" s="404"/>
      <c r="AH620" s="404"/>
      <c r="AI620" s="404"/>
      <c r="AJ620" s="404"/>
      <c r="AK620" s="404"/>
      <c r="AL620" s="404"/>
      <c r="AM620" s="404"/>
    </row>
    <row r="621" spans="3:39" x14ac:dyDescent="0.35">
      <c r="C621" s="399">
        <v>0.38099999999999901</v>
      </c>
      <c r="D621" s="404"/>
      <c r="E621" s="404"/>
      <c r="F621" s="404"/>
      <c r="G621" s="404"/>
      <c r="H621" s="404"/>
      <c r="I621" s="404"/>
      <c r="J621" s="404"/>
      <c r="K621" s="404"/>
      <c r="Q621" s="399">
        <v>0.38099999999999901</v>
      </c>
      <c r="R621" s="404"/>
      <c r="S621" s="404"/>
      <c r="T621" s="404"/>
      <c r="U621" s="404"/>
      <c r="V621" s="404"/>
      <c r="W621" s="404"/>
      <c r="X621" s="404"/>
      <c r="Y621" s="404"/>
      <c r="AE621" s="399">
        <v>0.38099999999999901</v>
      </c>
      <c r="AF621" s="404"/>
      <c r="AG621" s="404"/>
      <c r="AH621" s="404"/>
      <c r="AI621" s="404"/>
      <c r="AJ621" s="404"/>
      <c r="AK621" s="404"/>
      <c r="AL621" s="404"/>
      <c r="AM621" s="404"/>
    </row>
    <row r="622" spans="3:39" x14ac:dyDescent="0.35">
      <c r="C622" s="399">
        <v>0.37999999999999901</v>
      </c>
      <c r="D622" s="404"/>
      <c r="E622" s="404"/>
      <c r="F622" s="404"/>
      <c r="G622" s="404"/>
      <c r="H622" s="404"/>
      <c r="I622" s="404"/>
      <c r="J622" s="404"/>
      <c r="K622" s="404"/>
      <c r="Q622" s="399">
        <v>0.37999999999999901</v>
      </c>
      <c r="R622" s="404"/>
      <c r="S622" s="404"/>
      <c r="T622" s="404"/>
      <c r="U622" s="404"/>
      <c r="V622" s="404"/>
      <c r="W622" s="404"/>
      <c r="X622" s="404"/>
      <c r="Y622" s="404"/>
      <c r="AE622" s="399">
        <v>0.37999999999999901</v>
      </c>
      <c r="AF622" s="404"/>
      <c r="AG622" s="404"/>
      <c r="AH622" s="404"/>
      <c r="AI622" s="404"/>
      <c r="AJ622" s="404"/>
      <c r="AK622" s="404"/>
      <c r="AL622" s="404"/>
      <c r="AM622" s="404"/>
    </row>
    <row r="623" spans="3:39" x14ac:dyDescent="0.35">
      <c r="C623" s="399">
        <v>0.378999999999999</v>
      </c>
      <c r="D623" s="404"/>
      <c r="E623" s="404"/>
      <c r="F623" s="404"/>
      <c r="G623" s="404"/>
      <c r="H623" s="404"/>
      <c r="I623" s="404"/>
      <c r="J623" s="404"/>
      <c r="K623" s="404"/>
      <c r="Q623" s="399">
        <v>0.378999999999999</v>
      </c>
      <c r="R623" s="404"/>
      <c r="S623" s="404"/>
      <c r="T623" s="404"/>
      <c r="U623" s="404"/>
      <c r="V623" s="404"/>
      <c r="W623" s="404"/>
      <c r="X623" s="404"/>
      <c r="Y623" s="404"/>
      <c r="AE623" s="399">
        <v>0.378999999999999</v>
      </c>
      <c r="AF623" s="404"/>
      <c r="AG623" s="404"/>
      <c r="AH623" s="404"/>
      <c r="AI623" s="404"/>
      <c r="AJ623" s="404"/>
      <c r="AK623" s="404"/>
      <c r="AL623" s="404"/>
      <c r="AM623" s="404"/>
    </row>
    <row r="624" spans="3:39" x14ac:dyDescent="0.35">
      <c r="C624" s="399">
        <v>0.377999999999999</v>
      </c>
      <c r="D624" s="404"/>
      <c r="E624" s="404"/>
      <c r="F624" s="404"/>
      <c r="G624" s="404"/>
      <c r="H624" s="404"/>
      <c r="I624" s="404"/>
      <c r="J624" s="404"/>
      <c r="K624" s="404"/>
      <c r="Q624" s="399">
        <v>0.377999999999999</v>
      </c>
      <c r="R624" s="404"/>
      <c r="S624" s="404"/>
      <c r="T624" s="404"/>
      <c r="U624" s="404"/>
      <c r="V624" s="404"/>
      <c r="W624" s="404"/>
      <c r="X624" s="404"/>
      <c r="Y624" s="404"/>
      <c r="AE624" s="399">
        <v>0.377999999999999</v>
      </c>
      <c r="AF624" s="404"/>
      <c r="AG624" s="404"/>
      <c r="AH624" s="404"/>
      <c r="AI624" s="404"/>
      <c r="AJ624" s="404"/>
      <c r="AK624" s="404"/>
      <c r="AL624" s="404"/>
      <c r="AM624" s="404"/>
    </row>
    <row r="625" spans="3:39" x14ac:dyDescent="0.35">
      <c r="C625" s="399">
        <v>0.376999999999999</v>
      </c>
      <c r="D625" s="404"/>
      <c r="E625" s="404"/>
      <c r="F625" s="404"/>
      <c r="G625" s="404"/>
      <c r="H625" s="404"/>
      <c r="I625" s="404"/>
      <c r="J625" s="404"/>
      <c r="K625" s="404"/>
      <c r="Q625" s="399">
        <v>0.376999999999999</v>
      </c>
      <c r="R625" s="404"/>
      <c r="S625" s="404"/>
      <c r="T625" s="404"/>
      <c r="U625" s="404"/>
      <c r="V625" s="404"/>
      <c r="W625" s="404"/>
      <c r="X625" s="404"/>
      <c r="Y625" s="404"/>
      <c r="AE625" s="399">
        <v>0.376999999999999</v>
      </c>
      <c r="AF625" s="404"/>
      <c r="AG625" s="404"/>
      <c r="AH625" s="404"/>
      <c r="AI625" s="404"/>
      <c r="AJ625" s="404"/>
      <c r="AK625" s="404"/>
      <c r="AL625" s="404"/>
      <c r="AM625" s="404"/>
    </row>
    <row r="626" spans="3:39" x14ac:dyDescent="0.35">
      <c r="C626" s="399">
        <v>0.375999999999999</v>
      </c>
      <c r="D626" s="404"/>
      <c r="E626" s="404"/>
      <c r="F626" s="404"/>
      <c r="G626" s="404"/>
      <c r="H626" s="404"/>
      <c r="I626" s="404"/>
      <c r="J626" s="404"/>
      <c r="K626" s="404"/>
      <c r="Q626" s="399">
        <v>0.375999999999999</v>
      </c>
      <c r="R626" s="404"/>
      <c r="S626" s="404"/>
      <c r="T626" s="404"/>
      <c r="U626" s="404"/>
      <c r="V626" s="404"/>
      <c r="W626" s="404"/>
      <c r="X626" s="404"/>
      <c r="Y626" s="404"/>
      <c r="AE626" s="399">
        <v>0.375999999999999</v>
      </c>
      <c r="AF626" s="404"/>
      <c r="AG626" s="404"/>
      <c r="AH626" s="404"/>
      <c r="AI626" s="404"/>
      <c r="AJ626" s="404"/>
      <c r="AK626" s="404"/>
      <c r="AL626" s="404"/>
      <c r="AM626" s="404"/>
    </row>
    <row r="627" spans="3:39" x14ac:dyDescent="0.35">
      <c r="C627" s="399">
        <v>0.374999999999999</v>
      </c>
      <c r="D627" s="404"/>
      <c r="E627" s="404"/>
      <c r="F627" s="404"/>
      <c r="G627" s="404"/>
      <c r="H627" s="404"/>
      <c r="I627" s="404"/>
      <c r="J627" s="404"/>
      <c r="K627" s="404"/>
      <c r="Q627" s="399">
        <v>0.374999999999999</v>
      </c>
      <c r="R627" s="404"/>
      <c r="S627" s="404"/>
      <c r="T627" s="404"/>
      <c r="U627" s="404"/>
      <c r="V627" s="404"/>
      <c r="W627" s="404"/>
      <c r="X627" s="404"/>
      <c r="Y627" s="404"/>
      <c r="AE627" s="399">
        <v>0.374999999999999</v>
      </c>
      <c r="AF627" s="404"/>
      <c r="AG627" s="404"/>
      <c r="AH627" s="404"/>
      <c r="AI627" s="404"/>
      <c r="AJ627" s="404"/>
      <c r="AK627" s="404"/>
      <c r="AL627" s="404"/>
      <c r="AM627" s="404"/>
    </row>
    <row r="628" spans="3:39" x14ac:dyDescent="0.35">
      <c r="C628" s="399">
        <v>0.373999999999999</v>
      </c>
      <c r="D628" s="404"/>
      <c r="E628" s="404"/>
      <c r="F628" s="404"/>
      <c r="G628" s="404"/>
      <c r="H628" s="404"/>
      <c r="I628" s="404"/>
      <c r="J628" s="404"/>
      <c r="K628" s="404"/>
      <c r="Q628" s="399">
        <v>0.373999999999999</v>
      </c>
      <c r="R628" s="404"/>
      <c r="S628" s="404"/>
      <c r="T628" s="404"/>
      <c r="U628" s="404"/>
      <c r="V628" s="404"/>
      <c r="W628" s="404"/>
      <c r="X628" s="404"/>
      <c r="Y628" s="404"/>
      <c r="AE628" s="399">
        <v>0.373999999999999</v>
      </c>
      <c r="AF628" s="404"/>
      <c r="AG628" s="404"/>
      <c r="AH628" s="404"/>
      <c r="AI628" s="404"/>
      <c r="AJ628" s="404"/>
      <c r="AK628" s="404"/>
      <c r="AL628" s="404"/>
      <c r="AM628" s="404"/>
    </row>
    <row r="629" spans="3:39" x14ac:dyDescent="0.35">
      <c r="C629" s="399">
        <v>0.372999999999999</v>
      </c>
      <c r="D629" s="404"/>
      <c r="E629" s="404"/>
      <c r="F629" s="404"/>
      <c r="G629" s="404"/>
      <c r="H629" s="404"/>
      <c r="I629" s="404"/>
      <c r="J629" s="404"/>
      <c r="K629" s="404"/>
      <c r="Q629" s="399">
        <v>0.372999999999999</v>
      </c>
      <c r="R629" s="404"/>
      <c r="S629" s="404"/>
      <c r="T629" s="404"/>
      <c r="U629" s="404"/>
      <c r="V629" s="404"/>
      <c r="W629" s="404"/>
      <c r="X629" s="404"/>
      <c r="Y629" s="404"/>
      <c r="AE629" s="399">
        <v>0.372999999999999</v>
      </c>
      <c r="AF629" s="404"/>
      <c r="AG629" s="404"/>
      <c r="AH629" s="404"/>
      <c r="AI629" s="404"/>
      <c r="AJ629" s="404"/>
      <c r="AK629" s="404"/>
      <c r="AL629" s="404"/>
      <c r="AM629" s="404"/>
    </row>
    <row r="630" spans="3:39" x14ac:dyDescent="0.35">
      <c r="C630" s="399">
        <v>0.371999999999999</v>
      </c>
      <c r="D630" s="404"/>
      <c r="E630" s="404"/>
      <c r="F630" s="404"/>
      <c r="G630" s="404"/>
      <c r="H630" s="404"/>
      <c r="I630" s="404"/>
      <c r="J630" s="404"/>
      <c r="K630" s="404"/>
      <c r="Q630" s="399">
        <v>0.371999999999999</v>
      </c>
      <c r="R630" s="404"/>
      <c r="S630" s="404"/>
      <c r="T630" s="404"/>
      <c r="U630" s="404"/>
      <c r="V630" s="404"/>
      <c r="W630" s="404"/>
      <c r="X630" s="404"/>
      <c r="Y630" s="404"/>
      <c r="AE630" s="399">
        <v>0.371999999999999</v>
      </c>
      <c r="AF630" s="404"/>
      <c r="AG630" s="404"/>
      <c r="AH630" s="404"/>
      <c r="AI630" s="404"/>
      <c r="AJ630" s="404"/>
      <c r="AK630" s="404"/>
      <c r="AL630" s="404"/>
      <c r="AM630" s="404"/>
    </row>
    <row r="631" spans="3:39" x14ac:dyDescent="0.35">
      <c r="C631" s="399">
        <v>0.370999999999999</v>
      </c>
      <c r="D631" s="404"/>
      <c r="E631" s="404"/>
      <c r="F631" s="404"/>
      <c r="G631" s="404"/>
      <c r="H631" s="404"/>
      <c r="I631" s="404"/>
      <c r="J631" s="404"/>
      <c r="K631" s="404"/>
      <c r="Q631" s="399">
        <v>0.370999999999999</v>
      </c>
      <c r="R631" s="404"/>
      <c r="S631" s="404"/>
      <c r="T631" s="404"/>
      <c r="U631" s="404"/>
      <c r="V631" s="404"/>
      <c r="W631" s="404"/>
      <c r="X631" s="404"/>
      <c r="Y631" s="404"/>
      <c r="AE631" s="399">
        <v>0.370999999999999</v>
      </c>
      <c r="AF631" s="404"/>
      <c r="AG631" s="404"/>
      <c r="AH631" s="404"/>
      <c r="AI631" s="404"/>
      <c r="AJ631" s="404"/>
      <c r="AK631" s="404"/>
      <c r="AL631" s="404"/>
      <c r="AM631" s="404"/>
    </row>
    <row r="632" spans="3:39" x14ac:dyDescent="0.35">
      <c r="C632" s="399">
        <v>0.369999999999999</v>
      </c>
      <c r="D632" s="404"/>
      <c r="E632" s="404"/>
      <c r="F632" s="404"/>
      <c r="G632" s="404"/>
      <c r="H632" s="404"/>
      <c r="I632" s="404"/>
      <c r="J632" s="404"/>
      <c r="K632" s="404"/>
      <c r="Q632" s="399">
        <v>0.369999999999999</v>
      </c>
      <c r="R632" s="404"/>
      <c r="S632" s="404"/>
      <c r="T632" s="404"/>
      <c r="U632" s="404"/>
      <c r="V632" s="404"/>
      <c r="W632" s="404"/>
      <c r="X632" s="404"/>
      <c r="Y632" s="404"/>
      <c r="AE632" s="399">
        <v>0.369999999999999</v>
      </c>
      <c r="AF632" s="404"/>
      <c r="AG632" s="404"/>
      <c r="AH632" s="404"/>
      <c r="AI632" s="404"/>
      <c r="AJ632" s="404"/>
      <c r="AK632" s="404"/>
      <c r="AL632" s="404"/>
      <c r="AM632" s="404"/>
    </row>
    <row r="633" spans="3:39" x14ac:dyDescent="0.35">
      <c r="C633" s="399">
        <v>0.368999999999999</v>
      </c>
      <c r="D633" s="404"/>
      <c r="E633" s="404"/>
      <c r="F633" s="404"/>
      <c r="G633" s="404"/>
      <c r="H633" s="404"/>
      <c r="I633" s="404"/>
      <c r="J633" s="404"/>
      <c r="K633" s="404"/>
      <c r="Q633" s="399">
        <v>0.368999999999999</v>
      </c>
      <c r="R633" s="404"/>
      <c r="S633" s="404"/>
      <c r="T633" s="404"/>
      <c r="U633" s="404"/>
      <c r="V633" s="404"/>
      <c r="W633" s="404"/>
      <c r="X633" s="404"/>
      <c r="Y633" s="404"/>
      <c r="AE633" s="399">
        <v>0.368999999999999</v>
      </c>
      <c r="AF633" s="404"/>
      <c r="AG633" s="404"/>
      <c r="AH633" s="404"/>
      <c r="AI633" s="404"/>
      <c r="AJ633" s="404"/>
      <c r="AK633" s="404"/>
      <c r="AL633" s="404"/>
      <c r="AM633" s="404"/>
    </row>
    <row r="634" spans="3:39" x14ac:dyDescent="0.35">
      <c r="C634" s="399">
        <v>0.36799999999999899</v>
      </c>
      <c r="D634" s="404"/>
      <c r="E634" s="404"/>
      <c r="F634" s="404"/>
      <c r="G634" s="404"/>
      <c r="H634" s="404"/>
      <c r="I634" s="404"/>
      <c r="J634" s="404"/>
      <c r="K634" s="404"/>
      <c r="Q634" s="399">
        <v>0.36799999999999899</v>
      </c>
      <c r="R634" s="404"/>
      <c r="S634" s="404"/>
      <c r="T634" s="404"/>
      <c r="U634" s="404"/>
      <c r="V634" s="404"/>
      <c r="W634" s="404"/>
      <c r="X634" s="404"/>
      <c r="Y634" s="404"/>
      <c r="AE634" s="399">
        <v>0.36799999999999899</v>
      </c>
      <c r="AF634" s="404"/>
      <c r="AG634" s="404"/>
      <c r="AH634" s="404"/>
      <c r="AI634" s="404"/>
      <c r="AJ634" s="404"/>
      <c r="AK634" s="404"/>
      <c r="AL634" s="404"/>
      <c r="AM634" s="404"/>
    </row>
    <row r="635" spans="3:39" x14ac:dyDescent="0.35">
      <c r="C635" s="399">
        <v>0.36699999999999899</v>
      </c>
      <c r="D635" s="404"/>
      <c r="E635" s="404"/>
      <c r="F635" s="404"/>
      <c r="G635" s="404"/>
      <c r="H635" s="404"/>
      <c r="I635" s="404"/>
      <c r="J635" s="404"/>
      <c r="K635" s="404"/>
      <c r="Q635" s="399">
        <v>0.36699999999999899</v>
      </c>
      <c r="R635" s="404"/>
      <c r="S635" s="404"/>
      <c r="T635" s="404"/>
      <c r="U635" s="404"/>
      <c r="V635" s="404"/>
      <c r="W635" s="404"/>
      <c r="X635" s="404"/>
      <c r="Y635" s="404"/>
      <c r="AE635" s="399">
        <v>0.36699999999999899</v>
      </c>
      <c r="AF635" s="404"/>
      <c r="AG635" s="404"/>
      <c r="AH635" s="404"/>
      <c r="AI635" s="404"/>
      <c r="AJ635" s="404"/>
      <c r="AK635" s="404"/>
      <c r="AL635" s="404"/>
      <c r="AM635" s="404"/>
    </row>
    <row r="636" spans="3:39" x14ac:dyDescent="0.35">
      <c r="C636" s="399">
        <v>0.36599999999999899</v>
      </c>
      <c r="D636" s="404"/>
      <c r="E636" s="404"/>
      <c r="F636" s="404"/>
      <c r="G636" s="404"/>
      <c r="H636" s="404"/>
      <c r="I636" s="404"/>
      <c r="J636" s="404"/>
      <c r="K636" s="404"/>
      <c r="Q636" s="399">
        <v>0.36599999999999899</v>
      </c>
      <c r="R636" s="404"/>
      <c r="S636" s="404"/>
      <c r="T636" s="404"/>
      <c r="U636" s="404"/>
      <c r="V636" s="404"/>
      <c r="W636" s="404"/>
      <c r="X636" s="404"/>
      <c r="Y636" s="404"/>
      <c r="AE636" s="399">
        <v>0.36599999999999899</v>
      </c>
      <c r="AF636" s="404"/>
      <c r="AG636" s="404"/>
      <c r="AH636" s="404"/>
      <c r="AI636" s="404"/>
      <c r="AJ636" s="404"/>
      <c r="AK636" s="404"/>
      <c r="AL636" s="404"/>
      <c r="AM636" s="404"/>
    </row>
    <row r="637" spans="3:39" x14ac:dyDescent="0.35">
      <c r="C637" s="399">
        <v>0.36499999999999899</v>
      </c>
      <c r="D637" s="404"/>
      <c r="E637" s="404"/>
      <c r="F637" s="404"/>
      <c r="G637" s="404"/>
      <c r="H637" s="404"/>
      <c r="I637" s="404"/>
      <c r="J637" s="404"/>
      <c r="K637" s="404"/>
      <c r="Q637" s="399">
        <v>0.36499999999999899</v>
      </c>
      <c r="R637" s="404"/>
      <c r="S637" s="404"/>
      <c r="T637" s="404"/>
      <c r="U637" s="404"/>
      <c r="V637" s="404"/>
      <c r="W637" s="404"/>
      <c r="X637" s="404"/>
      <c r="Y637" s="404"/>
      <c r="AE637" s="399">
        <v>0.36499999999999899</v>
      </c>
      <c r="AF637" s="404"/>
      <c r="AG637" s="404"/>
      <c r="AH637" s="404"/>
      <c r="AI637" s="404"/>
      <c r="AJ637" s="404"/>
      <c r="AK637" s="404"/>
      <c r="AL637" s="404"/>
      <c r="AM637" s="404"/>
    </row>
    <row r="638" spans="3:39" x14ac:dyDescent="0.35">
      <c r="C638" s="399">
        <v>0.36399999999999899</v>
      </c>
      <c r="D638" s="404"/>
      <c r="E638" s="404"/>
      <c r="F638" s="404"/>
      <c r="G638" s="404"/>
      <c r="H638" s="404"/>
      <c r="I638" s="404"/>
      <c r="J638" s="404"/>
      <c r="K638" s="404"/>
      <c r="Q638" s="399">
        <v>0.36399999999999899</v>
      </c>
      <c r="R638" s="404"/>
      <c r="S638" s="404"/>
      <c r="T638" s="404"/>
      <c r="U638" s="404"/>
      <c r="V638" s="404"/>
      <c r="W638" s="404"/>
      <c r="X638" s="404"/>
      <c r="Y638" s="404"/>
      <c r="AE638" s="399">
        <v>0.36399999999999899</v>
      </c>
      <c r="AF638" s="404"/>
      <c r="AG638" s="404"/>
      <c r="AH638" s="404"/>
      <c r="AI638" s="404"/>
      <c r="AJ638" s="404"/>
      <c r="AK638" s="404"/>
      <c r="AL638" s="404"/>
      <c r="AM638" s="404"/>
    </row>
    <row r="639" spans="3:39" x14ac:dyDescent="0.35">
      <c r="C639" s="399">
        <v>0.36299999999999899</v>
      </c>
      <c r="D639" s="404"/>
      <c r="E639" s="404"/>
      <c r="F639" s="404"/>
      <c r="G639" s="404"/>
      <c r="H639" s="404"/>
      <c r="I639" s="404"/>
      <c r="J639" s="404"/>
      <c r="K639" s="404"/>
      <c r="Q639" s="399">
        <v>0.36299999999999899</v>
      </c>
      <c r="R639" s="404"/>
      <c r="S639" s="404"/>
      <c r="T639" s="404"/>
      <c r="U639" s="404"/>
      <c r="V639" s="404"/>
      <c r="W639" s="404"/>
      <c r="X639" s="404"/>
      <c r="Y639" s="404"/>
      <c r="AE639" s="399">
        <v>0.36299999999999899</v>
      </c>
      <c r="AF639" s="404"/>
      <c r="AG639" s="404"/>
      <c r="AH639" s="404"/>
      <c r="AI639" s="404"/>
      <c r="AJ639" s="404"/>
      <c r="AK639" s="404"/>
      <c r="AL639" s="404"/>
      <c r="AM639" s="404"/>
    </row>
    <row r="640" spans="3:39" x14ac:dyDescent="0.35">
      <c r="C640" s="399">
        <v>0.36199999999999899</v>
      </c>
      <c r="D640" s="404"/>
      <c r="E640" s="404"/>
      <c r="F640" s="404"/>
      <c r="G640" s="404"/>
      <c r="H640" s="404"/>
      <c r="I640" s="404"/>
      <c r="J640" s="404"/>
      <c r="K640" s="404"/>
      <c r="Q640" s="399">
        <v>0.36199999999999899</v>
      </c>
      <c r="R640" s="404"/>
      <c r="S640" s="404"/>
      <c r="T640" s="404"/>
      <c r="U640" s="404"/>
      <c r="V640" s="404"/>
      <c r="W640" s="404"/>
      <c r="X640" s="404"/>
      <c r="Y640" s="404"/>
      <c r="AE640" s="399">
        <v>0.36199999999999899</v>
      </c>
      <c r="AF640" s="404"/>
      <c r="AG640" s="404"/>
      <c r="AH640" s="404"/>
      <c r="AI640" s="404"/>
      <c r="AJ640" s="404"/>
      <c r="AK640" s="404"/>
      <c r="AL640" s="404"/>
      <c r="AM640" s="404"/>
    </row>
    <row r="641" spans="3:39" x14ac:dyDescent="0.35">
      <c r="C641" s="399">
        <v>0.36099999999999899</v>
      </c>
      <c r="D641" s="404"/>
      <c r="E641" s="404"/>
      <c r="F641" s="404"/>
      <c r="G641" s="404"/>
      <c r="H641" s="404"/>
      <c r="I641" s="404"/>
      <c r="J641" s="404"/>
      <c r="K641" s="404"/>
      <c r="Q641" s="399">
        <v>0.36099999999999899</v>
      </c>
      <c r="R641" s="404"/>
      <c r="S641" s="404"/>
      <c r="T641" s="404"/>
      <c r="U641" s="404"/>
      <c r="V641" s="404"/>
      <c r="W641" s="404"/>
      <c r="X641" s="404"/>
      <c r="Y641" s="404"/>
      <c r="AE641" s="399">
        <v>0.36099999999999899</v>
      </c>
      <c r="AF641" s="404"/>
      <c r="AG641" s="404"/>
      <c r="AH641" s="404"/>
      <c r="AI641" s="404"/>
      <c r="AJ641" s="404"/>
      <c r="AK641" s="404"/>
      <c r="AL641" s="404"/>
      <c r="AM641" s="404"/>
    </row>
    <row r="642" spans="3:39" x14ac:dyDescent="0.35">
      <c r="C642" s="399">
        <v>0.35999999999999899</v>
      </c>
      <c r="D642" s="404"/>
      <c r="E642" s="404"/>
      <c r="F642" s="404"/>
      <c r="G642" s="404"/>
      <c r="H642" s="404"/>
      <c r="I642" s="404"/>
      <c r="J642" s="404"/>
      <c r="K642" s="404"/>
      <c r="Q642" s="399">
        <v>0.35999999999999899</v>
      </c>
      <c r="R642" s="404"/>
      <c r="S642" s="404"/>
      <c r="T642" s="404"/>
      <c r="U642" s="404"/>
      <c r="V642" s="404"/>
      <c r="W642" s="404"/>
      <c r="X642" s="404"/>
      <c r="Y642" s="404"/>
      <c r="AE642" s="399">
        <v>0.35999999999999899</v>
      </c>
      <c r="AF642" s="404"/>
      <c r="AG642" s="404"/>
      <c r="AH642" s="404"/>
      <c r="AI642" s="404"/>
      <c r="AJ642" s="404"/>
      <c r="AK642" s="404"/>
      <c r="AL642" s="404"/>
      <c r="AM642" s="404"/>
    </row>
    <row r="643" spans="3:39" x14ac:dyDescent="0.35">
      <c r="C643" s="399">
        <v>0.35899999999999899</v>
      </c>
      <c r="D643" s="404"/>
      <c r="E643" s="404"/>
      <c r="F643" s="404"/>
      <c r="G643" s="404"/>
      <c r="H643" s="404"/>
      <c r="I643" s="404"/>
      <c r="J643" s="404"/>
      <c r="K643" s="404"/>
      <c r="Q643" s="399">
        <v>0.35899999999999899</v>
      </c>
      <c r="R643" s="404"/>
      <c r="S643" s="404"/>
      <c r="T643" s="404"/>
      <c r="U643" s="404"/>
      <c r="V643" s="404"/>
      <c r="W643" s="404"/>
      <c r="X643" s="404"/>
      <c r="Y643" s="404"/>
      <c r="AE643" s="399">
        <v>0.35899999999999899</v>
      </c>
      <c r="AF643" s="404"/>
      <c r="AG643" s="404"/>
      <c r="AH643" s="404"/>
      <c r="AI643" s="404"/>
      <c r="AJ643" s="404"/>
      <c r="AK643" s="404"/>
      <c r="AL643" s="404"/>
      <c r="AM643" s="404"/>
    </row>
    <row r="644" spans="3:39" x14ac:dyDescent="0.35">
      <c r="C644" s="399">
        <v>0.35799999999999899</v>
      </c>
      <c r="D644" s="404"/>
      <c r="E644" s="404"/>
      <c r="F644" s="404"/>
      <c r="G644" s="404"/>
      <c r="H644" s="404"/>
      <c r="I644" s="404"/>
      <c r="J644" s="404"/>
      <c r="K644" s="404"/>
      <c r="Q644" s="399">
        <v>0.35799999999999899</v>
      </c>
      <c r="R644" s="404"/>
      <c r="S644" s="404"/>
      <c r="T644" s="404"/>
      <c r="U644" s="404"/>
      <c r="V644" s="404"/>
      <c r="W644" s="404"/>
      <c r="X644" s="404"/>
      <c r="Y644" s="404"/>
      <c r="AE644" s="399">
        <v>0.35799999999999899</v>
      </c>
      <c r="AF644" s="404"/>
      <c r="AG644" s="404"/>
      <c r="AH644" s="404"/>
      <c r="AI644" s="404"/>
      <c r="AJ644" s="404"/>
      <c r="AK644" s="404"/>
      <c r="AL644" s="404"/>
      <c r="AM644" s="404"/>
    </row>
    <row r="645" spans="3:39" x14ac:dyDescent="0.35">
      <c r="C645" s="399">
        <v>0.35699999999999898</v>
      </c>
      <c r="D645" s="404"/>
      <c r="E645" s="404"/>
      <c r="F645" s="404"/>
      <c r="G645" s="404"/>
      <c r="H645" s="404"/>
      <c r="I645" s="404"/>
      <c r="J645" s="404"/>
      <c r="K645" s="404"/>
      <c r="Q645" s="399">
        <v>0.35699999999999898</v>
      </c>
      <c r="R645" s="404"/>
      <c r="S645" s="404"/>
      <c r="T645" s="404"/>
      <c r="U645" s="404"/>
      <c r="V645" s="404"/>
      <c r="W645" s="404"/>
      <c r="X645" s="404"/>
      <c r="Y645" s="404"/>
      <c r="AE645" s="399">
        <v>0.35699999999999898</v>
      </c>
      <c r="AF645" s="404"/>
      <c r="AG645" s="404"/>
      <c r="AH645" s="404"/>
      <c r="AI645" s="404"/>
      <c r="AJ645" s="404"/>
      <c r="AK645" s="404"/>
      <c r="AL645" s="404"/>
      <c r="AM645" s="404"/>
    </row>
    <row r="646" spans="3:39" x14ac:dyDescent="0.35">
      <c r="C646" s="399">
        <v>0.35599999999999898</v>
      </c>
      <c r="D646" s="404"/>
      <c r="E646" s="404"/>
      <c r="F646" s="404"/>
      <c r="G646" s="404"/>
      <c r="H646" s="404"/>
      <c r="I646" s="404"/>
      <c r="J646" s="404"/>
      <c r="K646" s="404"/>
      <c r="Q646" s="399">
        <v>0.35599999999999898</v>
      </c>
      <c r="R646" s="404"/>
      <c r="S646" s="404"/>
      <c r="T646" s="404"/>
      <c r="U646" s="404"/>
      <c r="V646" s="404"/>
      <c r="W646" s="404"/>
      <c r="X646" s="404"/>
      <c r="Y646" s="404"/>
      <c r="AE646" s="399">
        <v>0.35599999999999898</v>
      </c>
      <c r="AF646" s="404"/>
      <c r="AG646" s="404"/>
      <c r="AH646" s="404"/>
      <c r="AI646" s="404"/>
      <c r="AJ646" s="404"/>
      <c r="AK646" s="404"/>
      <c r="AL646" s="404"/>
      <c r="AM646" s="404"/>
    </row>
    <row r="647" spans="3:39" x14ac:dyDescent="0.35">
      <c r="C647" s="399">
        <v>0.35499999999999898</v>
      </c>
      <c r="D647" s="404"/>
      <c r="E647" s="404"/>
      <c r="F647" s="404"/>
      <c r="G647" s="404"/>
      <c r="H647" s="404"/>
      <c r="I647" s="404"/>
      <c r="J647" s="404"/>
      <c r="K647" s="404"/>
      <c r="Q647" s="399">
        <v>0.35499999999999898</v>
      </c>
      <c r="R647" s="404"/>
      <c r="S647" s="404"/>
      <c r="T647" s="404"/>
      <c r="U647" s="404"/>
      <c r="V647" s="404"/>
      <c r="W647" s="404"/>
      <c r="X647" s="404"/>
      <c r="Y647" s="404"/>
      <c r="AE647" s="399">
        <v>0.35499999999999898</v>
      </c>
      <c r="AF647" s="404"/>
      <c r="AG647" s="404"/>
      <c r="AH647" s="404"/>
      <c r="AI647" s="404"/>
      <c r="AJ647" s="404"/>
      <c r="AK647" s="404"/>
      <c r="AL647" s="404"/>
      <c r="AM647" s="404"/>
    </row>
    <row r="648" spans="3:39" x14ac:dyDescent="0.35">
      <c r="C648" s="399">
        <v>0.35399999999999898</v>
      </c>
      <c r="D648" s="404"/>
      <c r="E648" s="404"/>
      <c r="F648" s="404"/>
      <c r="G648" s="404"/>
      <c r="H648" s="404"/>
      <c r="I648" s="404"/>
      <c r="J648" s="404"/>
      <c r="K648" s="404"/>
      <c r="Q648" s="399">
        <v>0.35399999999999898</v>
      </c>
      <c r="R648" s="404"/>
      <c r="S648" s="404"/>
      <c r="T648" s="404"/>
      <c r="U648" s="404"/>
      <c r="V648" s="404"/>
      <c r="W648" s="404"/>
      <c r="X648" s="404"/>
      <c r="Y648" s="404"/>
      <c r="AE648" s="399">
        <v>0.35399999999999898</v>
      </c>
      <c r="AF648" s="404"/>
      <c r="AG648" s="404"/>
      <c r="AH648" s="404"/>
      <c r="AI648" s="404"/>
      <c r="AJ648" s="404"/>
      <c r="AK648" s="404"/>
      <c r="AL648" s="404"/>
      <c r="AM648" s="404"/>
    </row>
    <row r="649" spans="3:39" x14ac:dyDescent="0.35">
      <c r="C649" s="399">
        <v>0.35299999999999898</v>
      </c>
      <c r="D649" s="404"/>
      <c r="E649" s="404"/>
      <c r="F649" s="404"/>
      <c r="G649" s="404"/>
      <c r="H649" s="404"/>
      <c r="I649" s="404"/>
      <c r="J649" s="404"/>
      <c r="K649" s="404"/>
      <c r="Q649" s="399">
        <v>0.35299999999999898</v>
      </c>
      <c r="R649" s="404"/>
      <c r="S649" s="404"/>
      <c r="T649" s="404"/>
      <c r="U649" s="404"/>
      <c r="V649" s="404"/>
      <c r="W649" s="404"/>
      <c r="X649" s="404"/>
      <c r="Y649" s="404"/>
      <c r="AE649" s="399">
        <v>0.35299999999999898</v>
      </c>
      <c r="AF649" s="404"/>
      <c r="AG649" s="404"/>
      <c r="AH649" s="404"/>
      <c r="AI649" s="404"/>
      <c r="AJ649" s="404"/>
      <c r="AK649" s="404"/>
      <c r="AL649" s="404"/>
      <c r="AM649" s="404"/>
    </row>
    <row r="650" spans="3:39" x14ac:dyDescent="0.35">
      <c r="C650" s="399">
        <v>0.35199999999999898</v>
      </c>
      <c r="D650" s="404"/>
      <c r="E650" s="404"/>
      <c r="F650" s="404"/>
      <c r="G650" s="404"/>
      <c r="H650" s="404"/>
      <c r="I650" s="404"/>
      <c r="J650" s="404"/>
      <c r="K650" s="404"/>
      <c r="Q650" s="399">
        <v>0.35199999999999898</v>
      </c>
      <c r="R650" s="404"/>
      <c r="S650" s="404"/>
      <c r="T650" s="404"/>
      <c r="U650" s="404"/>
      <c r="V650" s="404"/>
      <c r="W650" s="404"/>
      <c r="X650" s="404"/>
      <c r="Y650" s="404"/>
      <c r="AE650" s="399">
        <v>0.35199999999999898</v>
      </c>
      <c r="AF650" s="404"/>
      <c r="AG650" s="404"/>
      <c r="AH650" s="404"/>
      <c r="AI650" s="404"/>
      <c r="AJ650" s="404"/>
      <c r="AK650" s="404"/>
      <c r="AL650" s="404"/>
      <c r="AM650" s="404"/>
    </row>
    <row r="651" spans="3:39" x14ac:dyDescent="0.35">
      <c r="C651" s="399">
        <v>0.35099999999999898</v>
      </c>
      <c r="D651" s="404"/>
      <c r="E651" s="404"/>
      <c r="F651" s="404"/>
      <c r="G651" s="404"/>
      <c r="H651" s="404"/>
      <c r="I651" s="404"/>
      <c r="J651" s="404"/>
      <c r="K651" s="404"/>
      <c r="Q651" s="399">
        <v>0.35099999999999898</v>
      </c>
      <c r="R651" s="404"/>
      <c r="S651" s="404"/>
      <c r="T651" s="404"/>
      <c r="U651" s="404"/>
      <c r="V651" s="404"/>
      <c r="W651" s="404"/>
      <c r="X651" s="404"/>
      <c r="Y651" s="404"/>
      <c r="AE651" s="399">
        <v>0.35099999999999898</v>
      </c>
      <c r="AF651" s="404"/>
      <c r="AG651" s="404"/>
      <c r="AH651" s="404"/>
      <c r="AI651" s="404"/>
      <c r="AJ651" s="404"/>
      <c r="AK651" s="404"/>
      <c r="AL651" s="404"/>
      <c r="AM651" s="404"/>
    </row>
    <row r="652" spans="3:39" x14ac:dyDescent="0.35">
      <c r="C652" s="399">
        <v>0.34999999999999898</v>
      </c>
      <c r="D652" s="404"/>
      <c r="E652" s="404"/>
      <c r="F652" s="404"/>
      <c r="G652" s="404"/>
      <c r="H652" s="404"/>
      <c r="I652" s="404"/>
      <c r="J652" s="404"/>
      <c r="K652" s="404"/>
      <c r="Q652" s="399">
        <v>0.34999999999999898</v>
      </c>
      <c r="R652" s="404"/>
      <c r="S652" s="404"/>
      <c r="T652" s="404"/>
      <c r="U652" s="404"/>
      <c r="V652" s="404"/>
      <c r="W652" s="404"/>
      <c r="X652" s="404"/>
      <c r="Y652" s="404"/>
      <c r="AE652" s="399">
        <v>0.34999999999999898</v>
      </c>
      <c r="AF652" s="404"/>
      <c r="AG652" s="404"/>
      <c r="AH652" s="404"/>
      <c r="AI652" s="404"/>
      <c r="AJ652" s="404"/>
      <c r="AK652" s="404"/>
      <c r="AL652" s="404"/>
      <c r="AM652" s="404"/>
    </row>
    <row r="653" spans="3:39" x14ac:dyDescent="0.35">
      <c r="C653" s="399">
        <v>0.34899999999999898</v>
      </c>
      <c r="D653" s="404"/>
      <c r="E653" s="404"/>
      <c r="F653" s="404"/>
      <c r="G653" s="404"/>
      <c r="H653" s="404"/>
      <c r="I653" s="404"/>
      <c r="J653" s="404"/>
      <c r="K653" s="404"/>
      <c r="Q653" s="399">
        <v>0.34899999999999898</v>
      </c>
      <c r="R653" s="404"/>
      <c r="S653" s="404"/>
      <c r="T653" s="404"/>
      <c r="U653" s="404"/>
      <c r="V653" s="404"/>
      <c r="W653" s="404"/>
      <c r="X653" s="404"/>
      <c r="Y653" s="404"/>
      <c r="AE653" s="399">
        <v>0.34899999999999898</v>
      </c>
      <c r="AF653" s="404"/>
      <c r="AG653" s="404"/>
      <c r="AH653" s="404"/>
      <c r="AI653" s="404"/>
      <c r="AJ653" s="404"/>
      <c r="AK653" s="404"/>
      <c r="AL653" s="404"/>
      <c r="AM653" s="404"/>
    </row>
    <row r="654" spans="3:39" x14ac:dyDescent="0.35">
      <c r="C654" s="399">
        <v>0.34799999999999898</v>
      </c>
      <c r="D654" s="404"/>
      <c r="E654" s="404"/>
      <c r="F654" s="404"/>
      <c r="G654" s="404"/>
      <c r="H654" s="404"/>
      <c r="I654" s="404"/>
      <c r="J654" s="404"/>
      <c r="K654" s="404"/>
      <c r="Q654" s="399">
        <v>0.34799999999999898</v>
      </c>
      <c r="R654" s="404"/>
      <c r="S654" s="404"/>
      <c r="T654" s="404"/>
      <c r="U654" s="404"/>
      <c r="V654" s="404"/>
      <c r="W654" s="404"/>
      <c r="X654" s="404"/>
      <c r="Y654" s="404"/>
      <c r="AE654" s="399">
        <v>0.34799999999999898</v>
      </c>
      <c r="AF654" s="404"/>
      <c r="AG654" s="404"/>
      <c r="AH654" s="404"/>
      <c r="AI654" s="404"/>
      <c r="AJ654" s="404"/>
      <c r="AK654" s="404"/>
      <c r="AL654" s="404"/>
      <c r="AM654" s="404"/>
    </row>
    <row r="655" spans="3:39" x14ac:dyDescent="0.35">
      <c r="C655" s="399">
        <v>0.34699999999999898</v>
      </c>
      <c r="D655" s="404"/>
      <c r="E655" s="404"/>
      <c r="F655" s="404"/>
      <c r="G655" s="404"/>
      <c r="H655" s="404"/>
      <c r="I655" s="404"/>
      <c r="J655" s="404"/>
      <c r="K655" s="404"/>
      <c r="Q655" s="399">
        <v>0.34699999999999898</v>
      </c>
      <c r="R655" s="404"/>
      <c r="S655" s="404"/>
      <c r="T655" s="404"/>
      <c r="U655" s="404"/>
      <c r="V655" s="404"/>
      <c r="W655" s="404"/>
      <c r="X655" s="404"/>
      <c r="Y655" s="404"/>
      <c r="AE655" s="399">
        <v>0.34699999999999898</v>
      </c>
      <c r="AF655" s="404"/>
      <c r="AG655" s="404"/>
      <c r="AH655" s="404"/>
      <c r="AI655" s="404"/>
      <c r="AJ655" s="404"/>
      <c r="AK655" s="404"/>
      <c r="AL655" s="404"/>
      <c r="AM655" s="404"/>
    </row>
    <row r="656" spans="3:39" x14ac:dyDescent="0.35">
      <c r="C656" s="399">
        <v>0.34599999999999898</v>
      </c>
      <c r="D656" s="404"/>
      <c r="E656" s="404"/>
      <c r="F656" s="404"/>
      <c r="G656" s="404"/>
      <c r="H656" s="404"/>
      <c r="I656" s="404"/>
      <c r="J656" s="404"/>
      <c r="K656" s="404"/>
      <c r="Q656" s="399">
        <v>0.34599999999999898</v>
      </c>
      <c r="R656" s="404"/>
      <c r="S656" s="404"/>
      <c r="T656" s="404"/>
      <c r="U656" s="404"/>
      <c r="V656" s="404"/>
      <c r="W656" s="404"/>
      <c r="X656" s="404"/>
      <c r="Y656" s="404"/>
      <c r="AE656" s="399">
        <v>0.34599999999999898</v>
      </c>
      <c r="AF656" s="404"/>
      <c r="AG656" s="404"/>
      <c r="AH656" s="404"/>
      <c r="AI656" s="404"/>
      <c r="AJ656" s="404"/>
      <c r="AK656" s="404"/>
      <c r="AL656" s="404"/>
      <c r="AM656" s="404"/>
    </row>
    <row r="657" spans="3:39" x14ac:dyDescent="0.35">
      <c r="C657" s="399">
        <v>0.34499999999999897</v>
      </c>
      <c r="D657" s="404"/>
      <c r="E657" s="404"/>
      <c r="F657" s="404"/>
      <c r="G657" s="404"/>
      <c r="H657" s="404"/>
      <c r="I657" s="404"/>
      <c r="J657" s="404"/>
      <c r="K657" s="404"/>
      <c r="Q657" s="399">
        <v>0.34499999999999897</v>
      </c>
      <c r="R657" s="404"/>
      <c r="S657" s="404"/>
      <c r="T657" s="404"/>
      <c r="U657" s="404"/>
      <c r="V657" s="404"/>
      <c r="W657" s="404"/>
      <c r="X657" s="404"/>
      <c r="Y657" s="404"/>
      <c r="AE657" s="399">
        <v>0.34499999999999897</v>
      </c>
      <c r="AF657" s="404"/>
      <c r="AG657" s="404"/>
      <c r="AH657" s="404"/>
      <c r="AI657" s="404"/>
      <c r="AJ657" s="404"/>
      <c r="AK657" s="404"/>
      <c r="AL657" s="404"/>
      <c r="AM657" s="404"/>
    </row>
    <row r="658" spans="3:39" x14ac:dyDescent="0.35">
      <c r="C658" s="399">
        <v>0.34399999999999897</v>
      </c>
      <c r="D658" s="404"/>
      <c r="E658" s="404"/>
      <c r="F658" s="404"/>
      <c r="G658" s="404"/>
      <c r="H658" s="404"/>
      <c r="I658" s="404"/>
      <c r="J658" s="404"/>
      <c r="K658" s="404"/>
      <c r="Q658" s="399">
        <v>0.34399999999999897</v>
      </c>
      <c r="R658" s="404"/>
      <c r="S658" s="404"/>
      <c r="T658" s="404"/>
      <c r="U658" s="404"/>
      <c r="V658" s="404"/>
      <c r="W658" s="404"/>
      <c r="X658" s="404"/>
      <c r="Y658" s="404"/>
      <c r="AE658" s="399">
        <v>0.34399999999999897</v>
      </c>
      <c r="AF658" s="404"/>
      <c r="AG658" s="404"/>
      <c r="AH658" s="404"/>
      <c r="AI658" s="404"/>
      <c r="AJ658" s="404"/>
      <c r="AK658" s="404"/>
      <c r="AL658" s="404"/>
      <c r="AM658" s="404"/>
    </row>
    <row r="659" spans="3:39" x14ac:dyDescent="0.35">
      <c r="C659" s="399">
        <v>0.34299999999999897</v>
      </c>
      <c r="D659" s="404"/>
      <c r="E659" s="404"/>
      <c r="F659" s="404"/>
      <c r="G659" s="404"/>
      <c r="H659" s="404"/>
      <c r="I659" s="404"/>
      <c r="J659" s="404"/>
      <c r="K659" s="404"/>
      <c r="Q659" s="399">
        <v>0.34299999999999897</v>
      </c>
      <c r="R659" s="404"/>
      <c r="S659" s="404"/>
      <c r="T659" s="404"/>
      <c r="U659" s="404"/>
      <c r="V659" s="404"/>
      <c r="W659" s="404"/>
      <c r="X659" s="404"/>
      <c r="Y659" s="404"/>
      <c r="AE659" s="399">
        <v>0.34299999999999897</v>
      </c>
      <c r="AF659" s="404"/>
      <c r="AG659" s="404"/>
      <c r="AH659" s="404"/>
      <c r="AI659" s="404"/>
      <c r="AJ659" s="404"/>
      <c r="AK659" s="404"/>
      <c r="AL659" s="404"/>
      <c r="AM659" s="404"/>
    </row>
    <row r="660" spans="3:39" x14ac:dyDescent="0.35">
      <c r="C660" s="399">
        <v>0.34199999999999903</v>
      </c>
      <c r="D660" s="404"/>
      <c r="E660" s="404"/>
      <c r="F660" s="404"/>
      <c r="G660" s="404"/>
      <c r="H660" s="404"/>
      <c r="I660" s="404"/>
      <c r="J660" s="404"/>
      <c r="K660" s="404"/>
      <c r="Q660" s="399">
        <v>0.34199999999999903</v>
      </c>
      <c r="R660" s="404"/>
      <c r="S660" s="404"/>
      <c r="T660" s="404"/>
      <c r="U660" s="404"/>
      <c r="V660" s="404"/>
      <c r="W660" s="404"/>
      <c r="X660" s="404"/>
      <c r="Y660" s="404"/>
      <c r="AE660" s="399">
        <v>0.34199999999999903</v>
      </c>
      <c r="AF660" s="404"/>
      <c r="AG660" s="404"/>
      <c r="AH660" s="404"/>
      <c r="AI660" s="404"/>
      <c r="AJ660" s="404"/>
      <c r="AK660" s="404"/>
      <c r="AL660" s="404"/>
      <c r="AM660" s="404"/>
    </row>
    <row r="661" spans="3:39" x14ac:dyDescent="0.35">
      <c r="C661" s="399">
        <v>0.34099999999999903</v>
      </c>
      <c r="D661" s="404"/>
      <c r="E661" s="404"/>
      <c r="F661" s="404"/>
      <c r="G661" s="404"/>
      <c r="H661" s="404"/>
      <c r="I661" s="404"/>
      <c r="J661" s="404"/>
      <c r="K661" s="404"/>
      <c r="Q661" s="399">
        <v>0.34099999999999903</v>
      </c>
      <c r="R661" s="404"/>
      <c r="S661" s="404"/>
      <c r="T661" s="404"/>
      <c r="U661" s="404"/>
      <c r="V661" s="404"/>
      <c r="W661" s="404"/>
      <c r="X661" s="404"/>
      <c r="Y661" s="404"/>
      <c r="AE661" s="399">
        <v>0.34099999999999903</v>
      </c>
      <c r="AF661" s="404"/>
      <c r="AG661" s="404"/>
      <c r="AH661" s="404"/>
      <c r="AI661" s="404"/>
      <c r="AJ661" s="404"/>
      <c r="AK661" s="404"/>
      <c r="AL661" s="404"/>
      <c r="AM661" s="404"/>
    </row>
    <row r="662" spans="3:39" x14ac:dyDescent="0.35">
      <c r="C662" s="399">
        <v>0.33999999999999903</v>
      </c>
      <c r="D662" s="404"/>
      <c r="E662" s="404"/>
      <c r="F662" s="404"/>
      <c r="G662" s="404"/>
      <c r="H662" s="404"/>
      <c r="I662" s="404"/>
      <c r="J662" s="404"/>
      <c r="K662" s="404"/>
      <c r="Q662" s="399">
        <v>0.33999999999999903</v>
      </c>
      <c r="R662" s="404"/>
      <c r="S662" s="404"/>
      <c r="T662" s="404"/>
      <c r="U662" s="404"/>
      <c r="V662" s="404"/>
      <c r="W662" s="404"/>
      <c r="X662" s="404"/>
      <c r="Y662" s="404"/>
      <c r="AE662" s="399">
        <v>0.33999999999999903</v>
      </c>
      <c r="AF662" s="404"/>
      <c r="AG662" s="404"/>
      <c r="AH662" s="404"/>
      <c r="AI662" s="404"/>
      <c r="AJ662" s="404"/>
      <c r="AK662" s="404"/>
      <c r="AL662" s="404"/>
      <c r="AM662" s="404"/>
    </row>
    <row r="663" spans="3:39" x14ac:dyDescent="0.35">
      <c r="C663" s="399">
        <v>0.33899999999999902</v>
      </c>
      <c r="D663" s="404"/>
      <c r="E663" s="404"/>
      <c r="F663" s="404"/>
      <c r="G663" s="404"/>
      <c r="H663" s="404"/>
      <c r="I663" s="404"/>
      <c r="J663" s="404"/>
      <c r="K663" s="404"/>
      <c r="Q663" s="399">
        <v>0.33899999999999902</v>
      </c>
      <c r="R663" s="404"/>
      <c r="S663" s="404"/>
      <c r="T663" s="404"/>
      <c r="U663" s="404"/>
      <c r="V663" s="404"/>
      <c r="W663" s="404"/>
      <c r="X663" s="404"/>
      <c r="Y663" s="404"/>
      <c r="AE663" s="399">
        <v>0.33899999999999902</v>
      </c>
      <c r="AF663" s="404"/>
      <c r="AG663" s="404"/>
      <c r="AH663" s="404"/>
      <c r="AI663" s="404"/>
      <c r="AJ663" s="404"/>
      <c r="AK663" s="404"/>
      <c r="AL663" s="404"/>
      <c r="AM663" s="404"/>
    </row>
    <row r="664" spans="3:39" x14ac:dyDescent="0.35">
      <c r="C664" s="399">
        <v>0.33799999999999902</v>
      </c>
      <c r="D664" s="404"/>
      <c r="E664" s="404"/>
      <c r="F664" s="404"/>
      <c r="G664" s="404"/>
      <c r="H664" s="404"/>
      <c r="I664" s="404"/>
      <c r="J664" s="404"/>
      <c r="K664" s="404"/>
      <c r="Q664" s="399">
        <v>0.33799999999999902</v>
      </c>
      <c r="R664" s="404"/>
      <c r="S664" s="404"/>
      <c r="T664" s="404"/>
      <c r="U664" s="404"/>
      <c r="V664" s="404"/>
      <c r="W664" s="404"/>
      <c r="X664" s="404"/>
      <c r="Y664" s="404"/>
      <c r="AE664" s="399">
        <v>0.33799999999999902</v>
      </c>
      <c r="AF664" s="404"/>
      <c r="AG664" s="404"/>
      <c r="AH664" s="404"/>
      <c r="AI664" s="404"/>
      <c r="AJ664" s="404"/>
      <c r="AK664" s="404"/>
      <c r="AL664" s="404"/>
      <c r="AM664" s="404"/>
    </row>
    <row r="665" spans="3:39" x14ac:dyDescent="0.35">
      <c r="C665" s="399">
        <v>0.33699999999999902</v>
      </c>
      <c r="D665" s="404"/>
      <c r="E665" s="404"/>
      <c r="F665" s="404"/>
      <c r="G665" s="404"/>
      <c r="H665" s="404"/>
      <c r="I665" s="404"/>
      <c r="J665" s="404"/>
      <c r="K665" s="404"/>
      <c r="Q665" s="399">
        <v>0.33699999999999902</v>
      </c>
      <c r="R665" s="404"/>
      <c r="S665" s="404"/>
      <c r="T665" s="404"/>
      <c r="U665" s="404"/>
      <c r="V665" s="404"/>
      <c r="W665" s="404"/>
      <c r="X665" s="404"/>
      <c r="Y665" s="404"/>
      <c r="AE665" s="399">
        <v>0.33699999999999902</v>
      </c>
      <c r="AF665" s="404"/>
      <c r="AG665" s="404"/>
      <c r="AH665" s="404"/>
      <c r="AI665" s="404"/>
      <c r="AJ665" s="404"/>
      <c r="AK665" s="404"/>
      <c r="AL665" s="404"/>
      <c r="AM665" s="404"/>
    </row>
    <row r="666" spans="3:39" x14ac:dyDescent="0.35">
      <c r="C666" s="399">
        <v>0.33599999999999902</v>
      </c>
      <c r="D666" s="404"/>
      <c r="E666" s="404"/>
      <c r="F666" s="404"/>
      <c r="G666" s="404"/>
      <c r="H666" s="404"/>
      <c r="I666" s="404"/>
      <c r="J666" s="404"/>
      <c r="K666" s="404"/>
      <c r="Q666" s="399">
        <v>0.33599999999999902</v>
      </c>
      <c r="R666" s="404"/>
      <c r="S666" s="404"/>
      <c r="T666" s="404"/>
      <c r="U666" s="404"/>
      <c r="V666" s="404"/>
      <c r="W666" s="404"/>
      <c r="X666" s="404"/>
      <c r="Y666" s="404"/>
      <c r="AE666" s="399">
        <v>0.33599999999999902</v>
      </c>
      <c r="AF666" s="404"/>
      <c r="AG666" s="404"/>
      <c r="AH666" s="404"/>
      <c r="AI666" s="404"/>
      <c r="AJ666" s="404"/>
      <c r="AK666" s="404"/>
      <c r="AL666" s="404"/>
      <c r="AM666" s="404"/>
    </row>
    <row r="667" spans="3:39" x14ac:dyDescent="0.35">
      <c r="C667" s="399">
        <v>0.33499999999999902</v>
      </c>
      <c r="D667" s="404"/>
      <c r="E667" s="404"/>
      <c r="F667" s="404"/>
      <c r="G667" s="404"/>
      <c r="H667" s="404"/>
      <c r="I667" s="404"/>
      <c r="J667" s="404"/>
      <c r="K667" s="404"/>
      <c r="Q667" s="399">
        <v>0.33499999999999902</v>
      </c>
      <c r="R667" s="404"/>
      <c r="S667" s="404"/>
      <c r="T667" s="404"/>
      <c r="U667" s="404"/>
      <c r="V667" s="404"/>
      <c r="W667" s="404"/>
      <c r="X667" s="404"/>
      <c r="Y667" s="404"/>
      <c r="AE667" s="399">
        <v>0.33499999999999902</v>
      </c>
      <c r="AF667" s="404"/>
      <c r="AG667" s="404"/>
      <c r="AH667" s="404"/>
      <c r="AI667" s="404"/>
      <c r="AJ667" s="404"/>
      <c r="AK667" s="404"/>
      <c r="AL667" s="404"/>
      <c r="AM667" s="404"/>
    </row>
    <row r="668" spans="3:39" x14ac:dyDescent="0.35">
      <c r="C668" s="399">
        <v>0.33399999999999902</v>
      </c>
      <c r="D668" s="404"/>
      <c r="E668" s="404"/>
      <c r="F668" s="404"/>
      <c r="G668" s="404"/>
      <c r="H668" s="404"/>
      <c r="I668" s="404"/>
      <c r="J668" s="404"/>
      <c r="K668" s="404"/>
      <c r="Q668" s="399">
        <v>0.33399999999999902</v>
      </c>
      <c r="R668" s="404"/>
      <c r="S668" s="404"/>
      <c r="T668" s="404"/>
      <c r="U668" s="404"/>
      <c r="V668" s="404"/>
      <c r="W668" s="404"/>
      <c r="X668" s="404"/>
      <c r="Y668" s="404"/>
      <c r="AE668" s="399">
        <v>0.33399999999999902</v>
      </c>
      <c r="AF668" s="404"/>
      <c r="AG668" s="404"/>
      <c r="AH668" s="404"/>
      <c r="AI668" s="404"/>
      <c r="AJ668" s="404"/>
      <c r="AK668" s="404"/>
      <c r="AL668" s="404"/>
      <c r="AM668" s="404"/>
    </row>
    <row r="669" spans="3:39" x14ac:dyDescent="0.35">
      <c r="C669" s="399">
        <v>0.33299999999999902</v>
      </c>
      <c r="D669" s="404"/>
      <c r="E669" s="404"/>
      <c r="F669" s="404"/>
      <c r="G669" s="404"/>
      <c r="H669" s="404"/>
      <c r="I669" s="404"/>
      <c r="J669" s="404"/>
      <c r="K669" s="404"/>
      <c r="Q669" s="399">
        <v>0.33299999999999902</v>
      </c>
      <c r="R669" s="404"/>
      <c r="S669" s="404"/>
      <c r="T669" s="404"/>
      <c r="U669" s="404"/>
      <c r="V669" s="404"/>
      <c r="W669" s="404"/>
      <c r="X669" s="404"/>
      <c r="Y669" s="404"/>
      <c r="AE669" s="399">
        <v>0.33299999999999902</v>
      </c>
      <c r="AF669" s="404"/>
      <c r="AG669" s="404"/>
      <c r="AH669" s="404"/>
      <c r="AI669" s="404"/>
      <c r="AJ669" s="404"/>
      <c r="AK669" s="404"/>
      <c r="AL669" s="404"/>
      <c r="AM669" s="404"/>
    </row>
    <row r="670" spans="3:39" x14ac:dyDescent="0.35">
      <c r="C670" s="399">
        <v>0.33199999999999902</v>
      </c>
      <c r="D670" s="404"/>
      <c r="E670" s="404"/>
      <c r="F670" s="404"/>
      <c r="G670" s="404"/>
      <c r="H670" s="404"/>
      <c r="I670" s="404"/>
      <c r="J670" s="404"/>
      <c r="K670" s="404"/>
      <c r="Q670" s="399">
        <v>0.33199999999999902</v>
      </c>
      <c r="R670" s="404"/>
      <c r="S670" s="404"/>
      <c r="T670" s="404"/>
      <c r="U670" s="404"/>
      <c r="V670" s="404"/>
      <c r="W670" s="404"/>
      <c r="X670" s="404"/>
      <c r="Y670" s="404"/>
      <c r="AE670" s="399">
        <v>0.33199999999999902</v>
      </c>
      <c r="AF670" s="404"/>
      <c r="AG670" s="404"/>
      <c r="AH670" s="404"/>
      <c r="AI670" s="404"/>
      <c r="AJ670" s="404"/>
      <c r="AK670" s="404"/>
      <c r="AL670" s="404"/>
      <c r="AM670" s="404"/>
    </row>
    <row r="671" spans="3:39" x14ac:dyDescent="0.35">
      <c r="C671" s="399">
        <v>0.33099999999999902</v>
      </c>
      <c r="D671" s="404"/>
      <c r="E671" s="404"/>
      <c r="F671" s="404"/>
      <c r="G671" s="404"/>
      <c r="H671" s="404"/>
      <c r="I671" s="404"/>
      <c r="J671" s="404"/>
      <c r="K671" s="404"/>
      <c r="Q671" s="399">
        <v>0.33099999999999902</v>
      </c>
      <c r="R671" s="404"/>
      <c r="S671" s="404"/>
      <c r="T671" s="404"/>
      <c r="U671" s="404"/>
      <c r="V671" s="404"/>
      <c r="W671" s="404"/>
      <c r="X671" s="404"/>
      <c r="Y671" s="404"/>
      <c r="AE671" s="399">
        <v>0.33099999999999902</v>
      </c>
      <c r="AF671" s="404"/>
      <c r="AG671" s="404"/>
      <c r="AH671" s="404"/>
      <c r="AI671" s="404"/>
      <c r="AJ671" s="404"/>
      <c r="AK671" s="404"/>
      <c r="AL671" s="404"/>
      <c r="AM671" s="404"/>
    </row>
    <row r="672" spans="3:39" x14ac:dyDescent="0.35">
      <c r="C672" s="399">
        <v>0.32999999999999902</v>
      </c>
      <c r="D672" s="404"/>
      <c r="E672" s="404"/>
      <c r="F672" s="404"/>
      <c r="G672" s="404"/>
      <c r="H672" s="404"/>
      <c r="I672" s="404"/>
      <c r="J672" s="404"/>
      <c r="K672" s="404"/>
      <c r="Q672" s="399">
        <v>0.32999999999999902</v>
      </c>
      <c r="R672" s="404"/>
      <c r="S672" s="404"/>
      <c r="T672" s="404"/>
      <c r="U672" s="404"/>
      <c r="V672" s="404"/>
      <c r="W672" s="404"/>
      <c r="X672" s="404"/>
      <c r="Y672" s="404"/>
      <c r="AE672" s="399">
        <v>0.32999999999999902</v>
      </c>
      <c r="AF672" s="404"/>
      <c r="AG672" s="404"/>
      <c r="AH672" s="404"/>
      <c r="AI672" s="404"/>
      <c r="AJ672" s="404"/>
      <c r="AK672" s="404"/>
      <c r="AL672" s="404"/>
      <c r="AM672" s="404"/>
    </row>
    <row r="673" spans="3:39" x14ac:dyDescent="0.35">
      <c r="C673" s="399">
        <v>0.32899999999999902</v>
      </c>
      <c r="D673" s="404"/>
      <c r="E673" s="404"/>
      <c r="F673" s="404"/>
      <c r="G673" s="404"/>
      <c r="H673" s="404"/>
      <c r="I673" s="404"/>
      <c r="J673" s="404"/>
      <c r="K673" s="404"/>
      <c r="Q673" s="399">
        <v>0.32899999999999902</v>
      </c>
      <c r="R673" s="404"/>
      <c r="S673" s="404"/>
      <c r="T673" s="404"/>
      <c r="U673" s="404"/>
      <c r="V673" s="404"/>
      <c r="W673" s="404"/>
      <c r="X673" s="404"/>
      <c r="Y673" s="404"/>
      <c r="AE673" s="399">
        <v>0.32899999999999902</v>
      </c>
      <c r="AF673" s="404"/>
      <c r="AG673" s="404"/>
      <c r="AH673" s="404"/>
      <c r="AI673" s="404"/>
      <c r="AJ673" s="404"/>
      <c r="AK673" s="404"/>
      <c r="AL673" s="404"/>
      <c r="AM673" s="404"/>
    </row>
    <row r="674" spans="3:39" x14ac:dyDescent="0.35">
      <c r="C674" s="399">
        <v>0.32799999999999901</v>
      </c>
      <c r="D674" s="404"/>
      <c r="E674" s="404"/>
      <c r="F674" s="404"/>
      <c r="G674" s="404"/>
      <c r="H674" s="404"/>
      <c r="I674" s="404"/>
      <c r="J674" s="404"/>
      <c r="K674" s="404"/>
      <c r="Q674" s="399">
        <v>0.32799999999999901</v>
      </c>
      <c r="R674" s="404"/>
      <c r="S674" s="404"/>
      <c r="T674" s="404"/>
      <c r="U674" s="404"/>
      <c r="V674" s="404"/>
      <c r="W674" s="404"/>
      <c r="X674" s="404"/>
      <c r="Y674" s="404"/>
      <c r="AE674" s="399">
        <v>0.32799999999999901</v>
      </c>
      <c r="AF674" s="404"/>
      <c r="AG674" s="404"/>
      <c r="AH674" s="404"/>
      <c r="AI674" s="404"/>
      <c r="AJ674" s="404"/>
      <c r="AK674" s="404"/>
      <c r="AL674" s="404"/>
      <c r="AM674" s="404"/>
    </row>
    <row r="675" spans="3:39" x14ac:dyDescent="0.35">
      <c r="C675" s="399">
        <v>0.32699999999999901</v>
      </c>
      <c r="D675" s="404"/>
      <c r="E675" s="404"/>
      <c r="F675" s="404"/>
      <c r="G675" s="404"/>
      <c r="H675" s="404"/>
      <c r="I675" s="404"/>
      <c r="J675" s="404"/>
      <c r="K675" s="404"/>
      <c r="Q675" s="399">
        <v>0.32699999999999901</v>
      </c>
      <c r="R675" s="404"/>
      <c r="S675" s="404"/>
      <c r="T675" s="404"/>
      <c r="U675" s="404"/>
      <c r="V675" s="404"/>
      <c r="W675" s="404"/>
      <c r="X675" s="404"/>
      <c r="Y675" s="404"/>
      <c r="AE675" s="399">
        <v>0.32699999999999901</v>
      </c>
      <c r="AF675" s="404"/>
      <c r="AG675" s="404"/>
      <c r="AH675" s="404"/>
      <c r="AI675" s="404"/>
      <c r="AJ675" s="404"/>
      <c r="AK675" s="404"/>
      <c r="AL675" s="404"/>
      <c r="AM675" s="404"/>
    </row>
    <row r="676" spans="3:39" x14ac:dyDescent="0.35">
      <c r="C676" s="399">
        <v>0.32599999999999901</v>
      </c>
      <c r="D676" s="404"/>
      <c r="E676" s="404"/>
      <c r="F676" s="404"/>
      <c r="G676" s="404"/>
      <c r="H676" s="404"/>
      <c r="I676" s="404"/>
      <c r="J676" s="404"/>
      <c r="K676" s="404"/>
      <c r="Q676" s="399">
        <v>0.32599999999999901</v>
      </c>
      <c r="R676" s="404"/>
      <c r="S676" s="404"/>
      <c r="T676" s="404"/>
      <c r="U676" s="404"/>
      <c r="V676" s="404"/>
      <c r="W676" s="404"/>
      <c r="X676" s="404"/>
      <c r="Y676" s="404"/>
      <c r="AE676" s="399">
        <v>0.32599999999999901</v>
      </c>
      <c r="AF676" s="404"/>
      <c r="AG676" s="404"/>
      <c r="AH676" s="404"/>
      <c r="AI676" s="404"/>
      <c r="AJ676" s="404"/>
      <c r="AK676" s="404"/>
      <c r="AL676" s="404"/>
      <c r="AM676" s="404"/>
    </row>
    <row r="677" spans="3:39" x14ac:dyDescent="0.35">
      <c r="C677" s="399">
        <v>0.32499999999999901</v>
      </c>
      <c r="D677" s="404"/>
      <c r="E677" s="404"/>
      <c r="F677" s="404"/>
      <c r="G677" s="404"/>
      <c r="H677" s="404"/>
      <c r="I677" s="404"/>
      <c r="J677" s="404"/>
      <c r="K677" s="404"/>
      <c r="Q677" s="399">
        <v>0.32499999999999901</v>
      </c>
      <c r="R677" s="404"/>
      <c r="S677" s="404"/>
      <c r="T677" s="404"/>
      <c r="U677" s="404"/>
      <c r="V677" s="404"/>
      <c r="W677" s="404"/>
      <c r="X677" s="404"/>
      <c r="Y677" s="404"/>
      <c r="AE677" s="399">
        <v>0.32499999999999901</v>
      </c>
      <c r="AF677" s="404"/>
      <c r="AG677" s="404"/>
      <c r="AH677" s="404"/>
      <c r="AI677" s="404"/>
      <c r="AJ677" s="404"/>
      <c r="AK677" s="404"/>
      <c r="AL677" s="404"/>
      <c r="AM677" s="404"/>
    </row>
    <row r="678" spans="3:39" x14ac:dyDescent="0.35">
      <c r="C678" s="399">
        <v>0.32399999999999901</v>
      </c>
      <c r="D678" s="404"/>
      <c r="E678" s="404"/>
      <c r="F678" s="404"/>
      <c r="G678" s="404"/>
      <c r="H678" s="404"/>
      <c r="I678" s="404"/>
      <c r="J678" s="404"/>
      <c r="K678" s="404"/>
      <c r="Q678" s="399">
        <v>0.32399999999999901</v>
      </c>
      <c r="R678" s="404"/>
      <c r="S678" s="404"/>
      <c r="T678" s="404"/>
      <c r="U678" s="404"/>
      <c r="V678" s="404"/>
      <c r="W678" s="404"/>
      <c r="X678" s="404"/>
      <c r="Y678" s="404"/>
      <c r="AE678" s="399">
        <v>0.32399999999999901</v>
      </c>
      <c r="AF678" s="404"/>
      <c r="AG678" s="404"/>
      <c r="AH678" s="404"/>
      <c r="AI678" s="404"/>
      <c r="AJ678" s="404"/>
      <c r="AK678" s="404"/>
      <c r="AL678" s="404"/>
      <c r="AM678" s="404"/>
    </row>
    <row r="679" spans="3:39" x14ac:dyDescent="0.35">
      <c r="C679" s="399">
        <v>0.32299999999999901</v>
      </c>
      <c r="D679" s="404"/>
      <c r="E679" s="404"/>
      <c r="F679" s="404"/>
      <c r="G679" s="404"/>
      <c r="H679" s="404"/>
      <c r="I679" s="404"/>
      <c r="J679" s="404"/>
      <c r="K679" s="404"/>
      <c r="Q679" s="399">
        <v>0.32299999999999901</v>
      </c>
      <c r="R679" s="404"/>
      <c r="S679" s="404"/>
      <c r="T679" s="404"/>
      <c r="U679" s="404"/>
      <c r="V679" s="404"/>
      <c r="W679" s="404"/>
      <c r="X679" s="404"/>
      <c r="Y679" s="404"/>
      <c r="AE679" s="399">
        <v>0.32299999999999901</v>
      </c>
      <c r="AF679" s="404"/>
      <c r="AG679" s="404"/>
      <c r="AH679" s="404"/>
      <c r="AI679" s="404"/>
      <c r="AJ679" s="404"/>
      <c r="AK679" s="404"/>
      <c r="AL679" s="404"/>
      <c r="AM679" s="404"/>
    </row>
    <row r="680" spans="3:39" x14ac:dyDescent="0.35">
      <c r="C680" s="399">
        <v>0.32199999999999901</v>
      </c>
      <c r="D680" s="404"/>
      <c r="E680" s="404"/>
      <c r="F680" s="404"/>
      <c r="G680" s="404"/>
      <c r="H680" s="404"/>
      <c r="I680" s="404"/>
      <c r="J680" s="404"/>
      <c r="K680" s="404"/>
      <c r="Q680" s="399">
        <v>0.32199999999999901</v>
      </c>
      <c r="R680" s="404"/>
      <c r="S680" s="404"/>
      <c r="T680" s="404"/>
      <c r="U680" s="404"/>
      <c r="V680" s="404"/>
      <c r="W680" s="404"/>
      <c r="X680" s="404"/>
      <c r="Y680" s="404"/>
      <c r="AE680" s="399">
        <v>0.32199999999999901</v>
      </c>
      <c r="AF680" s="404"/>
      <c r="AG680" s="404"/>
      <c r="AH680" s="404"/>
      <c r="AI680" s="404"/>
      <c r="AJ680" s="404"/>
      <c r="AK680" s="404"/>
      <c r="AL680" s="404"/>
      <c r="AM680" s="404"/>
    </row>
    <row r="681" spans="3:39" x14ac:dyDescent="0.35">
      <c r="C681" s="399">
        <v>0.32099999999999901</v>
      </c>
      <c r="D681" s="404"/>
      <c r="E681" s="404"/>
      <c r="F681" s="404"/>
      <c r="G681" s="404"/>
      <c r="H681" s="404"/>
      <c r="I681" s="404"/>
      <c r="J681" s="404"/>
      <c r="K681" s="404"/>
      <c r="Q681" s="399">
        <v>0.32099999999999901</v>
      </c>
      <c r="R681" s="404"/>
      <c r="S681" s="404"/>
      <c r="T681" s="404"/>
      <c r="U681" s="404"/>
      <c r="V681" s="404"/>
      <c r="W681" s="404"/>
      <c r="X681" s="404"/>
      <c r="Y681" s="404"/>
      <c r="AE681" s="399">
        <v>0.32099999999999901</v>
      </c>
      <c r="AF681" s="404"/>
      <c r="AG681" s="404"/>
      <c r="AH681" s="404"/>
      <c r="AI681" s="404"/>
      <c r="AJ681" s="404"/>
      <c r="AK681" s="404"/>
      <c r="AL681" s="404"/>
      <c r="AM681" s="404"/>
    </row>
    <row r="682" spans="3:39" x14ac:dyDescent="0.35">
      <c r="C682" s="399">
        <v>0.31999999999999901</v>
      </c>
      <c r="D682" s="404"/>
      <c r="E682" s="404"/>
      <c r="F682" s="404"/>
      <c r="G682" s="404"/>
      <c r="H682" s="404"/>
      <c r="I682" s="404"/>
      <c r="J682" s="404"/>
      <c r="K682" s="404"/>
      <c r="Q682" s="399">
        <v>0.31999999999999901</v>
      </c>
      <c r="R682" s="404"/>
      <c r="S682" s="404"/>
      <c r="T682" s="404"/>
      <c r="U682" s="404"/>
      <c r="V682" s="404"/>
      <c r="W682" s="404"/>
      <c r="X682" s="404"/>
      <c r="Y682" s="404"/>
      <c r="AE682" s="399">
        <v>0.31999999999999901</v>
      </c>
      <c r="AF682" s="404"/>
      <c r="AG682" s="404"/>
      <c r="AH682" s="404"/>
      <c r="AI682" s="404"/>
      <c r="AJ682" s="404"/>
      <c r="AK682" s="404"/>
      <c r="AL682" s="404"/>
      <c r="AM682" s="404"/>
    </row>
    <row r="683" spans="3:39" x14ac:dyDescent="0.35">
      <c r="C683" s="399">
        <v>0.31899999999999901</v>
      </c>
      <c r="D683" s="404"/>
      <c r="E683" s="404"/>
      <c r="F683" s="404"/>
      <c r="G683" s="404"/>
      <c r="H683" s="404"/>
      <c r="I683" s="404"/>
      <c r="J683" s="404"/>
      <c r="K683" s="404"/>
      <c r="Q683" s="399">
        <v>0.31899999999999901</v>
      </c>
      <c r="R683" s="404"/>
      <c r="S683" s="404"/>
      <c r="T683" s="404"/>
      <c r="U683" s="404"/>
      <c r="V683" s="404"/>
      <c r="W683" s="404"/>
      <c r="X683" s="404"/>
      <c r="Y683" s="404"/>
      <c r="AE683" s="399">
        <v>0.31899999999999901</v>
      </c>
      <c r="AF683" s="404"/>
      <c r="AG683" s="404"/>
      <c r="AH683" s="404"/>
      <c r="AI683" s="404"/>
      <c r="AJ683" s="404"/>
      <c r="AK683" s="404"/>
      <c r="AL683" s="404"/>
      <c r="AM683" s="404"/>
    </row>
    <row r="684" spans="3:39" x14ac:dyDescent="0.35">
      <c r="C684" s="399">
        <v>0.31799999999999901</v>
      </c>
      <c r="D684" s="404"/>
      <c r="E684" s="404"/>
      <c r="F684" s="404"/>
      <c r="G684" s="404"/>
      <c r="H684" s="404"/>
      <c r="I684" s="404"/>
      <c r="J684" s="404"/>
      <c r="K684" s="404"/>
      <c r="Q684" s="399">
        <v>0.31799999999999901</v>
      </c>
      <c r="R684" s="404"/>
      <c r="S684" s="404"/>
      <c r="T684" s="404"/>
      <c r="U684" s="404"/>
      <c r="V684" s="404"/>
      <c r="W684" s="404"/>
      <c r="X684" s="404"/>
      <c r="Y684" s="404"/>
      <c r="AE684" s="399">
        <v>0.31799999999999901</v>
      </c>
      <c r="AF684" s="404"/>
      <c r="AG684" s="404"/>
      <c r="AH684" s="404"/>
      <c r="AI684" s="404"/>
      <c r="AJ684" s="404"/>
      <c r="AK684" s="404"/>
      <c r="AL684" s="404"/>
      <c r="AM684" s="404"/>
    </row>
    <row r="685" spans="3:39" x14ac:dyDescent="0.35">
      <c r="C685" s="399">
        <v>0.316999999999999</v>
      </c>
      <c r="D685" s="404"/>
      <c r="E685" s="404"/>
      <c r="F685" s="404"/>
      <c r="G685" s="404"/>
      <c r="H685" s="404"/>
      <c r="I685" s="404"/>
      <c r="J685" s="404"/>
      <c r="K685" s="404"/>
      <c r="Q685" s="399">
        <v>0.316999999999999</v>
      </c>
      <c r="R685" s="404"/>
      <c r="S685" s="404"/>
      <c r="T685" s="404"/>
      <c r="U685" s="404"/>
      <c r="V685" s="404"/>
      <c r="W685" s="404"/>
      <c r="X685" s="404"/>
      <c r="Y685" s="404"/>
      <c r="AE685" s="399">
        <v>0.316999999999999</v>
      </c>
      <c r="AF685" s="404"/>
      <c r="AG685" s="404"/>
      <c r="AH685" s="404"/>
      <c r="AI685" s="404"/>
      <c r="AJ685" s="404"/>
      <c r="AK685" s="404"/>
      <c r="AL685" s="404"/>
      <c r="AM685" s="404"/>
    </row>
    <row r="686" spans="3:39" x14ac:dyDescent="0.35">
      <c r="C686" s="399">
        <v>0.315999999999999</v>
      </c>
      <c r="D686" s="404"/>
      <c r="E686" s="404"/>
      <c r="F686" s="404"/>
      <c r="G686" s="404"/>
      <c r="H686" s="404"/>
      <c r="I686" s="404"/>
      <c r="J686" s="404"/>
      <c r="K686" s="404"/>
      <c r="Q686" s="399">
        <v>0.315999999999999</v>
      </c>
      <c r="R686" s="404"/>
      <c r="S686" s="404"/>
      <c r="T686" s="404"/>
      <c r="U686" s="404"/>
      <c r="V686" s="404"/>
      <c r="W686" s="404"/>
      <c r="X686" s="404"/>
      <c r="Y686" s="404"/>
      <c r="AE686" s="399">
        <v>0.315999999999999</v>
      </c>
      <c r="AF686" s="404"/>
      <c r="AG686" s="404"/>
      <c r="AH686" s="404"/>
      <c r="AI686" s="404"/>
      <c r="AJ686" s="404"/>
      <c r="AK686" s="404"/>
      <c r="AL686" s="404"/>
      <c r="AM686" s="404"/>
    </row>
    <row r="687" spans="3:39" x14ac:dyDescent="0.35">
      <c r="C687" s="399">
        <v>0.314999999999999</v>
      </c>
      <c r="D687" s="404"/>
      <c r="E687" s="404"/>
      <c r="F687" s="404"/>
      <c r="G687" s="404"/>
      <c r="H687" s="404"/>
      <c r="I687" s="404"/>
      <c r="J687" s="404"/>
      <c r="K687" s="404"/>
      <c r="Q687" s="399">
        <v>0.314999999999999</v>
      </c>
      <c r="R687" s="404"/>
      <c r="S687" s="404"/>
      <c r="T687" s="404"/>
      <c r="U687" s="404"/>
      <c r="V687" s="404"/>
      <c r="W687" s="404"/>
      <c r="X687" s="404"/>
      <c r="Y687" s="404"/>
      <c r="AE687" s="399">
        <v>0.314999999999999</v>
      </c>
      <c r="AF687" s="404"/>
      <c r="AG687" s="404"/>
      <c r="AH687" s="404"/>
      <c r="AI687" s="404"/>
      <c r="AJ687" s="404"/>
      <c r="AK687" s="404"/>
      <c r="AL687" s="404"/>
      <c r="AM687" s="404"/>
    </row>
    <row r="688" spans="3:39" x14ac:dyDescent="0.35">
      <c r="C688" s="399">
        <v>0.313999999999999</v>
      </c>
      <c r="D688" s="404"/>
      <c r="E688" s="404"/>
      <c r="F688" s="404"/>
      <c r="G688" s="404"/>
      <c r="H688" s="404"/>
      <c r="I688" s="404"/>
      <c r="J688" s="404"/>
      <c r="K688" s="404"/>
      <c r="Q688" s="399">
        <v>0.313999999999999</v>
      </c>
      <c r="R688" s="404"/>
      <c r="S688" s="404"/>
      <c r="T688" s="404"/>
      <c r="U688" s="404"/>
      <c r="V688" s="404"/>
      <c r="W688" s="404"/>
      <c r="X688" s="404"/>
      <c r="Y688" s="404"/>
      <c r="AE688" s="399">
        <v>0.313999999999999</v>
      </c>
      <c r="AF688" s="404"/>
      <c r="AG688" s="404"/>
      <c r="AH688" s="404"/>
      <c r="AI688" s="404"/>
      <c r="AJ688" s="404"/>
      <c r="AK688" s="404"/>
      <c r="AL688" s="404"/>
      <c r="AM688" s="404"/>
    </row>
    <row r="689" spans="1:43" x14ac:dyDescent="0.35">
      <c r="C689" s="399">
        <v>0.312999999999999</v>
      </c>
      <c r="D689" s="404"/>
      <c r="E689" s="404"/>
      <c r="F689" s="404"/>
      <c r="G689" s="404"/>
      <c r="H689" s="404"/>
      <c r="I689" s="404"/>
      <c r="J689" s="404"/>
      <c r="K689" s="404"/>
      <c r="Q689" s="399">
        <v>0.312999999999999</v>
      </c>
      <c r="R689" s="404"/>
      <c r="S689" s="404"/>
      <c r="T689" s="404"/>
      <c r="U689" s="404"/>
      <c r="V689" s="404"/>
      <c r="W689" s="404"/>
      <c r="X689" s="404"/>
      <c r="Y689" s="404"/>
      <c r="AE689" s="399">
        <v>0.312999999999999</v>
      </c>
      <c r="AF689" s="404"/>
      <c r="AG689" s="404"/>
      <c r="AH689" s="404"/>
      <c r="AI689" s="404"/>
      <c r="AJ689" s="404"/>
      <c r="AK689" s="404"/>
      <c r="AL689" s="404"/>
      <c r="AM689" s="404"/>
    </row>
    <row r="690" spans="1:43" x14ac:dyDescent="0.35">
      <c r="C690" s="399">
        <v>0.311999999999999</v>
      </c>
      <c r="D690" s="404"/>
      <c r="E690" s="404"/>
      <c r="F690" s="404"/>
      <c r="G690" s="404"/>
      <c r="H690" s="404"/>
      <c r="I690" s="404"/>
      <c r="J690" s="404"/>
      <c r="K690" s="404"/>
      <c r="Q690" s="399">
        <v>0.311999999999999</v>
      </c>
      <c r="R690" s="404"/>
      <c r="S690" s="404"/>
      <c r="T690" s="404"/>
      <c r="U690" s="404"/>
      <c r="V690" s="404"/>
      <c r="W690" s="404"/>
      <c r="X690" s="404"/>
      <c r="Y690" s="404"/>
      <c r="AE690" s="399">
        <v>0.311999999999999</v>
      </c>
      <c r="AF690" s="404"/>
      <c r="AG690" s="404"/>
      <c r="AH690" s="404"/>
      <c r="AI690" s="404"/>
      <c r="AJ690" s="404"/>
      <c r="AK690" s="404"/>
      <c r="AL690" s="404"/>
      <c r="AM690" s="404"/>
    </row>
    <row r="691" spans="1:43" x14ac:dyDescent="0.35">
      <c r="C691" s="399">
        <v>0.310999999999999</v>
      </c>
      <c r="D691" s="404"/>
      <c r="E691" s="404"/>
      <c r="F691" s="404"/>
      <c r="G691" s="404"/>
      <c r="H691" s="404"/>
      <c r="I691" s="404"/>
      <c r="J691" s="404"/>
      <c r="K691" s="404"/>
      <c r="Q691" s="399">
        <v>0.310999999999999</v>
      </c>
      <c r="R691" s="404"/>
      <c r="S691" s="404"/>
      <c r="T691" s="404"/>
      <c r="U691" s="404"/>
      <c r="V691" s="404"/>
      <c r="W691" s="404"/>
      <c r="X691" s="404"/>
      <c r="Y691" s="404"/>
      <c r="AE691" s="399">
        <v>0.310999999999999</v>
      </c>
      <c r="AF691" s="404"/>
      <c r="AG691" s="404"/>
      <c r="AH691" s="404"/>
      <c r="AI691" s="404"/>
      <c r="AJ691" s="404"/>
      <c r="AK691" s="404"/>
      <c r="AL691" s="404"/>
      <c r="AM691" s="404"/>
    </row>
    <row r="692" spans="1:43" x14ac:dyDescent="0.35">
      <c r="C692" s="399">
        <v>0.309999999999999</v>
      </c>
      <c r="D692" s="404"/>
      <c r="E692" s="404"/>
      <c r="F692" s="404"/>
      <c r="G692" s="404"/>
      <c r="H692" s="404"/>
      <c r="I692" s="404"/>
      <c r="J692" s="404"/>
      <c r="K692" s="404"/>
      <c r="Q692" s="399">
        <v>0.309999999999999</v>
      </c>
      <c r="R692" s="404"/>
      <c r="S692" s="404"/>
      <c r="T692" s="404"/>
      <c r="U692" s="404"/>
      <c r="V692" s="404"/>
      <c r="W692" s="404"/>
      <c r="X692" s="404"/>
      <c r="Y692" s="404"/>
      <c r="AE692" s="399">
        <v>0.309999999999999</v>
      </c>
      <c r="AF692" s="404"/>
      <c r="AG692" s="404"/>
      <c r="AH692" s="404"/>
      <c r="AI692" s="404"/>
      <c r="AJ692" s="404"/>
      <c r="AK692" s="404"/>
      <c r="AL692" s="404"/>
      <c r="AM692" s="404"/>
    </row>
    <row r="693" spans="1:43" x14ac:dyDescent="0.35">
      <c r="C693" s="399">
        <v>0.308999999999999</v>
      </c>
      <c r="D693" s="404"/>
      <c r="E693" s="404"/>
      <c r="F693" s="404"/>
      <c r="G693" s="404"/>
      <c r="H693" s="404"/>
      <c r="I693" s="404"/>
      <c r="J693" s="404"/>
      <c r="K693" s="404"/>
      <c r="Q693" s="399">
        <v>0.308999999999999</v>
      </c>
      <c r="R693" s="404"/>
      <c r="S693" s="404"/>
      <c r="T693" s="404"/>
      <c r="U693" s="404"/>
      <c r="V693" s="404"/>
      <c r="W693" s="404"/>
      <c r="X693" s="404"/>
      <c r="Y693" s="404"/>
      <c r="AE693" s="399">
        <v>0.308999999999999</v>
      </c>
      <c r="AF693" s="404"/>
      <c r="AG693" s="404"/>
      <c r="AH693" s="404"/>
      <c r="AI693" s="404"/>
      <c r="AJ693" s="404"/>
      <c r="AK693" s="404"/>
      <c r="AL693" s="404"/>
      <c r="AM693" s="404"/>
    </row>
    <row r="694" spans="1:43" x14ac:dyDescent="0.35">
      <c r="C694" s="399">
        <v>0.307999999999999</v>
      </c>
      <c r="D694" s="404"/>
      <c r="E694" s="404"/>
      <c r="F694" s="404"/>
      <c r="G694" s="404"/>
      <c r="H694" s="404"/>
      <c r="I694" s="404"/>
      <c r="J694" s="404"/>
      <c r="K694" s="404"/>
      <c r="Q694" s="399">
        <v>0.307999999999999</v>
      </c>
      <c r="R694" s="404"/>
      <c r="S694" s="404"/>
      <c r="T694" s="404"/>
      <c r="U694" s="404"/>
      <c r="V694" s="404"/>
      <c r="W694" s="404"/>
      <c r="X694" s="404"/>
      <c r="Y694" s="404"/>
      <c r="AE694" s="399">
        <v>0.307999999999999</v>
      </c>
      <c r="AF694" s="404"/>
      <c r="AG694" s="404"/>
      <c r="AH694" s="404"/>
      <c r="AI694" s="404"/>
      <c r="AJ694" s="404"/>
      <c r="AK694" s="404"/>
      <c r="AL694" s="404"/>
      <c r="AM694" s="404"/>
    </row>
    <row r="695" spans="1:43" x14ac:dyDescent="0.35">
      <c r="C695" s="399">
        <v>0.306999999999999</v>
      </c>
      <c r="D695" s="404"/>
      <c r="E695" s="404"/>
      <c r="F695" s="404"/>
      <c r="G695" s="404"/>
      <c r="H695" s="404"/>
      <c r="I695" s="404"/>
      <c r="J695" s="404"/>
      <c r="K695" s="404"/>
      <c r="Q695" s="399">
        <v>0.306999999999999</v>
      </c>
      <c r="R695" s="404"/>
      <c r="S695" s="404"/>
      <c r="T695" s="404"/>
      <c r="U695" s="404"/>
      <c r="V695" s="404"/>
      <c r="W695" s="404"/>
      <c r="X695" s="404"/>
      <c r="Y695" s="404"/>
      <c r="AE695" s="399">
        <v>0.306999999999999</v>
      </c>
      <c r="AF695" s="404"/>
      <c r="AG695" s="404"/>
      <c r="AH695" s="404"/>
      <c r="AI695" s="404"/>
      <c r="AJ695" s="404"/>
      <c r="AK695" s="404"/>
      <c r="AL695" s="404"/>
      <c r="AM695" s="404"/>
    </row>
    <row r="696" spans="1:43" x14ac:dyDescent="0.35">
      <c r="C696" s="399">
        <v>0.305999999999999</v>
      </c>
      <c r="D696" s="404"/>
      <c r="E696" s="404"/>
      <c r="F696" s="404"/>
      <c r="G696" s="404"/>
      <c r="H696" s="404"/>
      <c r="I696" s="404"/>
      <c r="J696" s="404"/>
      <c r="K696" s="404"/>
      <c r="Q696" s="399">
        <v>0.305999999999999</v>
      </c>
      <c r="R696" s="404"/>
      <c r="S696" s="404"/>
      <c r="T696" s="404"/>
      <c r="U696" s="404"/>
      <c r="V696" s="404"/>
      <c r="W696" s="404"/>
      <c r="X696" s="404"/>
      <c r="Y696" s="404"/>
      <c r="AE696" s="399">
        <v>0.305999999999999</v>
      </c>
      <c r="AF696" s="404"/>
      <c r="AG696" s="404"/>
      <c r="AH696" s="404"/>
      <c r="AI696" s="404"/>
      <c r="AJ696" s="404"/>
      <c r="AK696" s="404"/>
      <c r="AL696" s="404"/>
      <c r="AM696" s="404"/>
    </row>
    <row r="697" spans="1:43" x14ac:dyDescent="0.35">
      <c r="C697" s="399">
        <v>0.30499999999999899</v>
      </c>
      <c r="D697" s="404"/>
      <c r="E697" s="404"/>
      <c r="F697" s="404"/>
      <c r="G697" s="404"/>
      <c r="H697" s="404"/>
      <c r="I697" s="404"/>
      <c r="J697" s="404"/>
      <c r="K697" s="404"/>
      <c r="Q697" s="399">
        <v>0.30499999999999899</v>
      </c>
      <c r="R697" s="404"/>
      <c r="S697" s="404"/>
      <c r="T697" s="404"/>
      <c r="U697" s="404"/>
      <c r="V697" s="404"/>
      <c r="W697" s="404"/>
      <c r="X697" s="404"/>
      <c r="Y697" s="404"/>
      <c r="AE697" s="399">
        <v>0.30499999999999899</v>
      </c>
      <c r="AF697" s="404"/>
      <c r="AG697" s="404"/>
      <c r="AH697" s="404"/>
      <c r="AI697" s="404"/>
      <c r="AJ697" s="404"/>
      <c r="AK697" s="404"/>
      <c r="AL697" s="404"/>
      <c r="AM697" s="404"/>
    </row>
    <row r="698" spans="1:43" x14ac:dyDescent="0.35">
      <c r="C698" s="399">
        <v>0.30399999999999899</v>
      </c>
      <c r="D698" s="404"/>
      <c r="E698" s="404"/>
      <c r="F698" s="404"/>
      <c r="G698" s="404"/>
      <c r="H698" s="404"/>
      <c r="I698" s="404"/>
      <c r="J698" s="404"/>
      <c r="K698" s="404"/>
      <c r="Q698" s="399">
        <v>0.30399999999999899</v>
      </c>
      <c r="R698" s="404"/>
      <c r="S698" s="404"/>
      <c r="T698" s="404"/>
      <c r="U698" s="404"/>
      <c r="V698" s="404"/>
      <c r="W698" s="404"/>
      <c r="X698" s="404"/>
      <c r="Y698" s="404"/>
      <c r="AE698" s="399">
        <v>0.30399999999999899</v>
      </c>
      <c r="AF698" s="404"/>
      <c r="AG698" s="404"/>
      <c r="AH698" s="404"/>
      <c r="AI698" s="404"/>
      <c r="AJ698" s="404"/>
      <c r="AK698" s="404"/>
      <c r="AL698" s="404"/>
      <c r="AM698" s="404"/>
    </row>
    <row r="699" spans="1:43" x14ac:dyDescent="0.35">
      <c r="C699" s="399">
        <v>0.30299999999999899</v>
      </c>
      <c r="D699" s="404"/>
      <c r="E699" s="404"/>
      <c r="F699" s="404"/>
      <c r="G699" s="404"/>
      <c r="H699" s="404"/>
      <c r="I699" s="404"/>
      <c r="J699" s="404"/>
      <c r="K699" s="404"/>
      <c r="Q699" s="399">
        <v>0.30299999999999899</v>
      </c>
      <c r="R699" s="404"/>
      <c r="S699" s="404"/>
      <c r="T699" s="404"/>
      <c r="U699" s="404"/>
      <c r="V699" s="404"/>
      <c r="W699" s="404"/>
      <c r="X699" s="404"/>
      <c r="Y699" s="404"/>
      <c r="AE699" s="399">
        <v>0.30299999999999899</v>
      </c>
      <c r="AF699" s="404"/>
      <c r="AG699" s="404"/>
      <c r="AH699" s="404"/>
      <c r="AI699" s="404"/>
      <c r="AJ699" s="404"/>
      <c r="AK699" s="404"/>
      <c r="AL699" s="404"/>
      <c r="AM699" s="404"/>
    </row>
    <row r="700" spans="1:43" x14ac:dyDescent="0.35">
      <c r="C700" s="399">
        <v>0.30199999999999899</v>
      </c>
      <c r="D700" s="404"/>
      <c r="E700" s="404"/>
      <c r="F700" s="404"/>
      <c r="G700" s="404"/>
      <c r="H700" s="404"/>
      <c r="I700" s="404"/>
      <c r="J700" s="404"/>
      <c r="K700" s="404"/>
      <c r="Q700" s="399">
        <v>0.30199999999999899</v>
      </c>
      <c r="R700" s="404"/>
      <c r="S700" s="404"/>
      <c r="T700" s="404"/>
      <c r="U700" s="404"/>
      <c r="V700" s="404"/>
      <c r="W700" s="404"/>
      <c r="X700" s="404"/>
      <c r="Y700" s="404"/>
      <c r="AE700" s="399">
        <v>0.30199999999999899</v>
      </c>
      <c r="AF700" s="404"/>
      <c r="AG700" s="404"/>
      <c r="AH700" s="404"/>
      <c r="AI700" s="404"/>
      <c r="AJ700" s="404"/>
      <c r="AK700" s="404"/>
      <c r="AL700" s="404"/>
      <c r="AM700" s="404"/>
    </row>
    <row r="701" spans="1:43" x14ac:dyDescent="0.35">
      <c r="C701" s="399">
        <v>0.30099999999999899</v>
      </c>
      <c r="D701" s="404"/>
      <c r="E701" s="404"/>
      <c r="F701" s="404"/>
      <c r="G701" s="404"/>
      <c r="H701" s="404"/>
      <c r="I701" s="404"/>
      <c r="J701" s="404"/>
      <c r="K701" s="404"/>
      <c r="Q701" s="399">
        <v>0.30099999999999899</v>
      </c>
      <c r="R701" s="404"/>
      <c r="S701" s="404"/>
      <c r="T701" s="404"/>
      <c r="U701" s="404"/>
      <c r="V701" s="404"/>
      <c r="W701" s="404"/>
      <c r="X701" s="404"/>
      <c r="Y701" s="404"/>
      <c r="AE701" s="399">
        <v>0.30099999999999899</v>
      </c>
      <c r="AF701" s="404"/>
      <c r="AG701" s="404"/>
      <c r="AH701" s="404"/>
      <c r="AI701" s="404"/>
      <c r="AJ701" s="404"/>
      <c r="AK701" s="404"/>
      <c r="AL701" s="404"/>
      <c r="AM701" s="404"/>
    </row>
    <row r="702" spans="1:43" x14ac:dyDescent="0.35">
      <c r="A702" s="406"/>
      <c r="B702" s="406"/>
      <c r="C702" s="407">
        <v>0.29999999999999899</v>
      </c>
      <c r="D702" s="404"/>
      <c r="E702" s="404"/>
      <c r="F702" s="404"/>
      <c r="G702" s="404"/>
      <c r="H702" s="404"/>
      <c r="I702" s="404"/>
      <c r="J702" s="404"/>
      <c r="K702" s="404"/>
      <c r="L702" s="406"/>
      <c r="M702" s="406"/>
      <c r="N702" s="406"/>
      <c r="O702" s="406"/>
      <c r="P702" s="406"/>
      <c r="Q702" s="407">
        <v>0.29999999999999899</v>
      </c>
      <c r="R702" s="404"/>
      <c r="S702" s="404"/>
      <c r="T702" s="404"/>
      <c r="U702" s="404"/>
      <c r="V702" s="404"/>
      <c r="W702" s="404"/>
      <c r="X702" s="404"/>
      <c r="Y702" s="404"/>
      <c r="Z702" s="406"/>
      <c r="AA702" s="406"/>
      <c r="AB702" s="406"/>
      <c r="AC702" s="406"/>
      <c r="AD702" s="406"/>
      <c r="AE702" s="407">
        <v>0.29999999999999899</v>
      </c>
      <c r="AF702" s="404"/>
      <c r="AG702" s="404"/>
      <c r="AH702" s="404"/>
      <c r="AI702" s="404"/>
      <c r="AJ702" s="404"/>
      <c r="AK702" s="404"/>
      <c r="AL702" s="404"/>
      <c r="AM702" s="404"/>
      <c r="AN702" s="405"/>
      <c r="AO702" s="405"/>
      <c r="AP702" s="405"/>
      <c r="AQ702" s="405"/>
    </row>
    <row r="703" spans="1:43" x14ac:dyDescent="0.35">
      <c r="C703" s="399">
        <v>0.29899999999999899</v>
      </c>
      <c r="D703" s="404"/>
      <c r="E703" s="404"/>
      <c r="F703" s="404"/>
      <c r="G703" s="404"/>
      <c r="H703" s="404"/>
      <c r="I703" s="404"/>
      <c r="J703" s="404"/>
      <c r="K703" s="404"/>
      <c r="Q703" s="399">
        <v>0.29899999999999899</v>
      </c>
      <c r="R703" s="404"/>
      <c r="S703" s="404"/>
      <c r="T703" s="404"/>
      <c r="U703" s="404"/>
      <c r="V703" s="404"/>
      <c r="W703" s="404"/>
      <c r="X703" s="404"/>
      <c r="Y703" s="404"/>
      <c r="AE703" s="399">
        <v>0.29899999999999899</v>
      </c>
      <c r="AF703" s="404"/>
      <c r="AG703" s="404"/>
      <c r="AH703" s="404"/>
      <c r="AI703" s="404"/>
      <c r="AJ703" s="404"/>
      <c r="AK703" s="404"/>
      <c r="AL703" s="404"/>
      <c r="AM703" s="404"/>
    </row>
    <row r="704" spans="1:43" x14ac:dyDescent="0.35">
      <c r="C704" s="399">
        <v>0.29799999999999899</v>
      </c>
      <c r="D704" s="404"/>
      <c r="E704" s="404"/>
      <c r="F704" s="404"/>
      <c r="G704" s="404"/>
      <c r="H704" s="404"/>
      <c r="I704" s="404"/>
      <c r="J704" s="404"/>
      <c r="K704" s="404"/>
      <c r="Q704" s="399">
        <v>0.29799999999999899</v>
      </c>
      <c r="R704" s="404"/>
      <c r="S704" s="404"/>
      <c r="T704" s="404"/>
      <c r="U704" s="404"/>
      <c r="V704" s="404"/>
      <c r="W704" s="404"/>
      <c r="X704" s="404"/>
      <c r="Y704" s="404"/>
      <c r="AE704" s="399">
        <v>0.29799999999999899</v>
      </c>
      <c r="AF704" s="404"/>
      <c r="AG704" s="404"/>
      <c r="AH704" s="404"/>
      <c r="AI704" s="404"/>
      <c r="AJ704" s="404"/>
      <c r="AK704" s="404"/>
      <c r="AL704" s="404"/>
      <c r="AM704" s="404"/>
    </row>
    <row r="705" spans="3:39" x14ac:dyDescent="0.35">
      <c r="C705" s="399">
        <v>0.29699999999999899</v>
      </c>
      <c r="D705" s="404"/>
      <c r="E705" s="404"/>
      <c r="F705" s="404"/>
      <c r="G705" s="404"/>
      <c r="H705" s="404"/>
      <c r="I705" s="404"/>
      <c r="J705" s="404"/>
      <c r="K705" s="404"/>
      <c r="Q705" s="399">
        <v>0.29699999999999899</v>
      </c>
      <c r="R705" s="404"/>
      <c r="S705" s="404"/>
      <c r="T705" s="404"/>
      <c r="U705" s="404"/>
      <c r="V705" s="404"/>
      <c r="W705" s="404"/>
      <c r="X705" s="404"/>
      <c r="Y705" s="404"/>
      <c r="AE705" s="399">
        <v>0.29699999999999899</v>
      </c>
      <c r="AF705" s="404"/>
      <c r="AG705" s="404"/>
      <c r="AH705" s="404"/>
      <c r="AI705" s="404"/>
      <c r="AJ705" s="404"/>
      <c r="AK705" s="404"/>
      <c r="AL705" s="404"/>
      <c r="AM705" s="404"/>
    </row>
    <row r="706" spans="3:39" x14ac:dyDescent="0.35">
      <c r="C706" s="399">
        <v>0.29599999999999899</v>
      </c>
      <c r="D706" s="404"/>
      <c r="E706" s="404"/>
      <c r="F706" s="404"/>
      <c r="G706" s="404"/>
      <c r="H706" s="404"/>
      <c r="I706" s="404"/>
      <c r="J706" s="404"/>
      <c r="K706" s="404"/>
      <c r="Q706" s="399">
        <v>0.29599999999999899</v>
      </c>
      <c r="R706" s="404"/>
      <c r="S706" s="404"/>
      <c r="T706" s="404"/>
      <c r="U706" s="404"/>
      <c r="V706" s="404"/>
      <c r="W706" s="404"/>
      <c r="X706" s="404"/>
      <c r="Y706" s="404"/>
      <c r="AE706" s="399">
        <v>0.29599999999999899</v>
      </c>
      <c r="AF706" s="404"/>
      <c r="AG706" s="404"/>
      <c r="AH706" s="404"/>
      <c r="AI706" s="404"/>
      <c r="AJ706" s="404"/>
      <c r="AK706" s="404"/>
      <c r="AL706" s="404"/>
      <c r="AM706" s="404"/>
    </row>
    <row r="707" spans="3:39" x14ac:dyDescent="0.35">
      <c r="C707" s="399">
        <v>0.29499999999999899</v>
      </c>
      <c r="D707" s="404"/>
      <c r="E707" s="404"/>
      <c r="F707" s="404"/>
      <c r="G707" s="404"/>
      <c r="H707" s="404"/>
      <c r="I707" s="404"/>
      <c r="J707" s="404"/>
      <c r="K707" s="404"/>
      <c r="Q707" s="399">
        <v>0.29499999999999899</v>
      </c>
      <c r="R707" s="404"/>
      <c r="S707" s="404"/>
      <c r="T707" s="404"/>
      <c r="U707" s="404"/>
      <c r="V707" s="404"/>
      <c r="W707" s="404"/>
      <c r="X707" s="404"/>
      <c r="Y707" s="404"/>
      <c r="AE707" s="399">
        <v>0.29499999999999899</v>
      </c>
      <c r="AF707" s="404"/>
      <c r="AG707" s="404"/>
      <c r="AH707" s="404"/>
      <c r="AI707" s="404"/>
      <c r="AJ707" s="404"/>
      <c r="AK707" s="404"/>
      <c r="AL707" s="404"/>
      <c r="AM707" s="404"/>
    </row>
    <row r="708" spans="3:39" x14ac:dyDescent="0.35">
      <c r="C708" s="399">
        <v>0.29399999999999898</v>
      </c>
      <c r="D708" s="404"/>
      <c r="E708" s="404"/>
      <c r="F708" s="404"/>
      <c r="G708" s="404"/>
      <c r="H708" s="404"/>
      <c r="I708" s="404"/>
      <c r="J708" s="404"/>
      <c r="K708" s="404"/>
      <c r="Q708" s="399">
        <v>0.29399999999999898</v>
      </c>
      <c r="R708" s="404"/>
      <c r="S708" s="404"/>
      <c r="T708" s="404"/>
      <c r="U708" s="404"/>
      <c r="V708" s="404"/>
      <c r="W708" s="404"/>
      <c r="X708" s="404"/>
      <c r="Y708" s="404"/>
      <c r="AE708" s="399">
        <v>0.29399999999999898</v>
      </c>
      <c r="AF708" s="404"/>
      <c r="AG708" s="404"/>
      <c r="AH708" s="404"/>
      <c r="AI708" s="404"/>
      <c r="AJ708" s="404"/>
      <c r="AK708" s="404"/>
      <c r="AL708" s="404"/>
      <c r="AM708" s="404"/>
    </row>
    <row r="709" spans="3:39" x14ac:dyDescent="0.35">
      <c r="C709" s="399">
        <v>0.29299999999999898</v>
      </c>
      <c r="D709" s="404"/>
      <c r="E709" s="404"/>
      <c r="F709" s="404"/>
      <c r="G709" s="404"/>
      <c r="H709" s="404"/>
      <c r="I709" s="404"/>
      <c r="J709" s="404"/>
      <c r="K709" s="404"/>
      <c r="Q709" s="399">
        <v>0.29299999999999898</v>
      </c>
      <c r="R709" s="404"/>
      <c r="S709" s="404"/>
      <c r="T709" s="404"/>
      <c r="U709" s="404"/>
      <c r="V709" s="404"/>
      <c r="W709" s="404"/>
      <c r="X709" s="404"/>
      <c r="Y709" s="404"/>
      <c r="AE709" s="399">
        <v>0.29299999999999898</v>
      </c>
      <c r="AF709" s="404"/>
      <c r="AG709" s="404"/>
      <c r="AH709" s="404"/>
      <c r="AI709" s="404"/>
      <c r="AJ709" s="404"/>
      <c r="AK709" s="404"/>
      <c r="AL709" s="404"/>
      <c r="AM709" s="404"/>
    </row>
    <row r="710" spans="3:39" x14ac:dyDescent="0.35">
      <c r="C710" s="399">
        <v>0.29199999999999898</v>
      </c>
      <c r="D710" s="404"/>
      <c r="E710" s="404"/>
      <c r="F710" s="404"/>
      <c r="G710" s="404"/>
      <c r="H710" s="404"/>
      <c r="I710" s="404"/>
      <c r="J710" s="404"/>
      <c r="K710" s="404"/>
      <c r="Q710" s="399">
        <v>0.29199999999999898</v>
      </c>
      <c r="R710" s="404"/>
      <c r="S710" s="404"/>
      <c r="T710" s="404"/>
      <c r="U710" s="404"/>
      <c r="V710" s="404"/>
      <c r="W710" s="404"/>
      <c r="X710" s="404"/>
      <c r="Y710" s="404"/>
      <c r="AE710" s="399">
        <v>0.29199999999999898</v>
      </c>
      <c r="AF710" s="404"/>
      <c r="AG710" s="404"/>
      <c r="AH710" s="404"/>
      <c r="AI710" s="404"/>
      <c r="AJ710" s="404"/>
      <c r="AK710" s="404"/>
      <c r="AL710" s="404"/>
      <c r="AM710" s="404"/>
    </row>
    <row r="711" spans="3:39" x14ac:dyDescent="0.35">
      <c r="C711" s="399">
        <v>0.29099999999999898</v>
      </c>
      <c r="D711" s="404"/>
      <c r="E711" s="404"/>
      <c r="F711" s="404"/>
      <c r="G711" s="404"/>
      <c r="H711" s="404"/>
      <c r="I711" s="404"/>
      <c r="J711" s="404"/>
      <c r="K711" s="404"/>
      <c r="Q711" s="399">
        <v>0.29099999999999898</v>
      </c>
      <c r="R711" s="404"/>
      <c r="S711" s="404"/>
      <c r="T711" s="404"/>
      <c r="U711" s="404"/>
      <c r="V711" s="404"/>
      <c r="W711" s="404"/>
      <c r="X711" s="404"/>
      <c r="Y711" s="404"/>
      <c r="AE711" s="399">
        <v>0.29099999999999898</v>
      </c>
      <c r="AF711" s="404"/>
      <c r="AG711" s="404"/>
      <c r="AH711" s="404"/>
      <c r="AI711" s="404"/>
      <c r="AJ711" s="404"/>
      <c r="AK711" s="404"/>
      <c r="AL711" s="404"/>
      <c r="AM711" s="404"/>
    </row>
    <row r="712" spans="3:39" x14ac:dyDescent="0.35">
      <c r="C712" s="399">
        <v>0.28999999999999898</v>
      </c>
      <c r="D712" s="404"/>
      <c r="E712" s="404"/>
      <c r="F712" s="404"/>
      <c r="G712" s="404"/>
      <c r="H712" s="404"/>
      <c r="I712" s="404"/>
      <c r="J712" s="404"/>
      <c r="K712" s="404"/>
      <c r="Q712" s="399">
        <v>0.28999999999999898</v>
      </c>
      <c r="R712" s="404"/>
      <c r="S712" s="404"/>
      <c r="T712" s="404"/>
      <c r="U712" s="404"/>
      <c r="V712" s="404"/>
      <c r="W712" s="404"/>
      <c r="X712" s="404"/>
      <c r="Y712" s="404"/>
      <c r="AE712" s="399">
        <v>0.28999999999999898</v>
      </c>
      <c r="AF712" s="404"/>
      <c r="AG712" s="404"/>
      <c r="AH712" s="404"/>
      <c r="AI712" s="404"/>
      <c r="AJ712" s="404"/>
      <c r="AK712" s="404"/>
      <c r="AL712" s="404"/>
      <c r="AM712" s="404"/>
    </row>
    <row r="713" spans="3:39" x14ac:dyDescent="0.35">
      <c r="C713" s="399">
        <v>0.28899999999999898</v>
      </c>
      <c r="D713" s="404"/>
      <c r="E713" s="404"/>
      <c r="F713" s="404"/>
      <c r="G713" s="404"/>
      <c r="H713" s="404"/>
      <c r="I713" s="404"/>
      <c r="J713" s="404"/>
      <c r="K713" s="404"/>
      <c r="Q713" s="399">
        <v>0.28899999999999898</v>
      </c>
      <c r="R713" s="404"/>
      <c r="S713" s="404"/>
      <c r="T713" s="404"/>
      <c r="U713" s="404"/>
      <c r="V713" s="404"/>
      <c r="W713" s="404"/>
      <c r="X713" s="404"/>
      <c r="Y713" s="404"/>
      <c r="AE713" s="399">
        <v>0.28899999999999898</v>
      </c>
      <c r="AF713" s="404"/>
      <c r="AG713" s="404"/>
      <c r="AH713" s="404"/>
      <c r="AI713" s="404"/>
      <c r="AJ713" s="404"/>
      <c r="AK713" s="404"/>
      <c r="AL713" s="404"/>
      <c r="AM713" s="404"/>
    </row>
    <row r="714" spans="3:39" x14ac:dyDescent="0.35">
      <c r="C714" s="399">
        <v>0.28799999999999898</v>
      </c>
      <c r="D714" s="404"/>
      <c r="E714" s="404"/>
      <c r="F714" s="404"/>
      <c r="G714" s="404"/>
      <c r="H714" s="404"/>
      <c r="I714" s="404"/>
      <c r="J714" s="404"/>
      <c r="K714" s="404"/>
      <c r="Q714" s="399">
        <v>0.28799999999999898</v>
      </c>
      <c r="R714" s="404"/>
      <c r="S714" s="404"/>
      <c r="T714" s="404"/>
      <c r="U714" s="404"/>
      <c r="V714" s="404"/>
      <c r="W714" s="404"/>
      <c r="X714" s="404"/>
      <c r="Y714" s="404"/>
      <c r="AE714" s="399">
        <v>0.28799999999999898</v>
      </c>
      <c r="AF714" s="404"/>
      <c r="AG714" s="404"/>
      <c r="AH714" s="404"/>
      <c r="AI714" s="404"/>
      <c r="AJ714" s="404"/>
      <c r="AK714" s="404"/>
      <c r="AL714" s="404"/>
      <c r="AM714" s="404"/>
    </row>
    <row r="715" spans="3:39" x14ac:dyDescent="0.35">
      <c r="C715" s="399">
        <v>0.28699999999999898</v>
      </c>
      <c r="D715" s="404"/>
      <c r="E715" s="404"/>
      <c r="F715" s="404"/>
      <c r="G715" s="404"/>
      <c r="H715" s="404"/>
      <c r="I715" s="404"/>
      <c r="J715" s="404"/>
      <c r="K715" s="404"/>
      <c r="Q715" s="399">
        <v>0.28699999999999898</v>
      </c>
      <c r="R715" s="404"/>
      <c r="S715" s="404"/>
      <c r="T715" s="404"/>
      <c r="U715" s="404"/>
      <c r="V715" s="404"/>
      <c r="W715" s="404"/>
      <c r="X715" s="404"/>
      <c r="Y715" s="404"/>
      <c r="AE715" s="399">
        <v>0.28699999999999898</v>
      </c>
      <c r="AF715" s="404"/>
      <c r="AG715" s="404"/>
      <c r="AH715" s="404"/>
      <c r="AI715" s="404"/>
      <c r="AJ715" s="404"/>
      <c r="AK715" s="404"/>
      <c r="AL715" s="404"/>
      <c r="AM715" s="404"/>
    </row>
    <row r="716" spans="3:39" x14ac:dyDescent="0.35">
      <c r="C716" s="399">
        <v>0.28599999999999898</v>
      </c>
      <c r="D716" s="404"/>
      <c r="E716" s="404"/>
      <c r="F716" s="404"/>
      <c r="G716" s="404"/>
      <c r="H716" s="404"/>
      <c r="I716" s="404"/>
      <c r="J716" s="404"/>
      <c r="K716" s="404"/>
      <c r="Q716" s="399">
        <v>0.28599999999999898</v>
      </c>
      <c r="R716" s="404"/>
      <c r="S716" s="404"/>
      <c r="T716" s="404"/>
      <c r="U716" s="404"/>
      <c r="V716" s="404"/>
      <c r="W716" s="404"/>
      <c r="X716" s="404"/>
      <c r="Y716" s="404"/>
      <c r="AE716" s="399">
        <v>0.28599999999999898</v>
      </c>
      <c r="AF716" s="404"/>
      <c r="AG716" s="404"/>
      <c r="AH716" s="404"/>
      <c r="AI716" s="404"/>
      <c r="AJ716" s="404"/>
      <c r="AK716" s="404"/>
      <c r="AL716" s="404"/>
      <c r="AM716" s="404"/>
    </row>
    <row r="717" spans="3:39" x14ac:dyDescent="0.35">
      <c r="C717" s="399">
        <v>0.28499999999999898</v>
      </c>
      <c r="D717" s="404"/>
      <c r="E717" s="404"/>
      <c r="F717" s="404"/>
      <c r="G717" s="404"/>
      <c r="H717" s="404"/>
      <c r="I717" s="404"/>
      <c r="J717" s="404"/>
      <c r="K717" s="404"/>
      <c r="Q717" s="399">
        <v>0.28499999999999898</v>
      </c>
      <c r="R717" s="404"/>
      <c r="S717" s="404"/>
      <c r="T717" s="404"/>
      <c r="U717" s="404"/>
      <c r="V717" s="404"/>
      <c r="W717" s="404"/>
      <c r="X717" s="404"/>
      <c r="Y717" s="404"/>
      <c r="AE717" s="399">
        <v>0.28499999999999898</v>
      </c>
      <c r="AF717" s="404"/>
      <c r="AG717" s="404"/>
      <c r="AH717" s="404"/>
      <c r="AI717" s="404"/>
      <c r="AJ717" s="404"/>
      <c r="AK717" s="404"/>
      <c r="AL717" s="404"/>
      <c r="AM717" s="404"/>
    </row>
    <row r="718" spans="3:39" x14ac:dyDescent="0.35">
      <c r="C718" s="399">
        <v>0.28399999999999898</v>
      </c>
      <c r="D718" s="404"/>
      <c r="E718" s="404"/>
      <c r="F718" s="404"/>
      <c r="G718" s="404"/>
      <c r="H718" s="404"/>
      <c r="I718" s="404"/>
      <c r="J718" s="404"/>
      <c r="K718" s="404"/>
      <c r="Q718" s="399">
        <v>0.28399999999999898</v>
      </c>
      <c r="R718" s="404"/>
      <c r="S718" s="404"/>
      <c r="T718" s="404"/>
      <c r="U718" s="404"/>
      <c r="V718" s="404"/>
      <c r="W718" s="404"/>
      <c r="X718" s="404"/>
      <c r="Y718" s="404"/>
      <c r="AE718" s="399">
        <v>0.28399999999999898</v>
      </c>
      <c r="AF718" s="404"/>
      <c r="AG718" s="404"/>
      <c r="AH718" s="404"/>
      <c r="AI718" s="404"/>
      <c r="AJ718" s="404"/>
      <c r="AK718" s="404"/>
      <c r="AL718" s="404"/>
      <c r="AM718" s="404"/>
    </row>
    <row r="719" spans="3:39" x14ac:dyDescent="0.35">
      <c r="C719" s="399">
        <v>0.28299999999999897</v>
      </c>
      <c r="D719" s="404"/>
      <c r="E719" s="404"/>
      <c r="F719" s="404"/>
      <c r="G719" s="404"/>
      <c r="H719" s="404"/>
      <c r="I719" s="404"/>
      <c r="J719" s="404"/>
      <c r="K719" s="404"/>
      <c r="Q719" s="399">
        <v>0.28299999999999897</v>
      </c>
      <c r="R719" s="404"/>
      <c r="S719" s="404"/>
      <c r="T719" s="404"/>
      <c r="U719" s="404"/>
      <c r="V719" s="404"/>
      <c r="W719" s="404"/>
      <c r="X719" s="404"/>
      <c r="Y719" s="404"/>
      <c r="AE719" s="399">
        <v>0.28299999999999897</v>
      </c>
      <c r="AF719" s="404"/>
      <c r="AG719" s="404"/>
      <c r="AH719" s="404"/>
      <c r="AI719" s="404"/>
      <c r="AJ719" s="404"/>
      <c r="AK719" s="404"/>
      <c r="AL719" s="404"/>
      <c r="AM719" s="404"/>
    </row>
    <row r="720" spans="3:39" x14ac:dyDescent="0.35">
      <c r="C720" s="399">
        <v>0.28199999999999897</v>
      </c>
      <c r="D720" s="404"/>
      <c r="E720" s="404"/>
      <c r="F720" s="404"/>
      <c r="G720" s="404"/>
      <c r="H720" s="404"/>
      <c r="I720" s="404"/>
      <c r="J720" s="404"/>
      <c r="K720" s="404"/>
      <c r="Q720" s="399">
        <v>0.28199999999999897</v>
      </c>
      <c r="R720" s="404"/>
      <c r="S720" s="404"/>
      <c r="T720" s="404"/>
      <c r="U720" s="404"/>
      <c r="V720" s="404"/>
      <c r="W720" s="404"/>
      <c r="X720" s="404"/>
      <c r="Y720" s="404"/>
      <c r="AE720" s="399">
        <v>0.28199999999999897</v>
      </c>
      <c r="AF720" s="404"/>
      <c r="AG720" s="404"/>
      <c r="AH720" s="404"/>
      <c r="AI720" s="404"/>
      <c r="AJ720" s="404"/>
      <c r="AK720" s="404"/>
      <c r="AL720" s="404"/>
      <c r="AM720" s="404"/>
    </row>
    <row r="721" spans="3:39" x14ac:dyDescent="0.35">
      <c r="C721" s="399">
        <v>0.28099999999999897</v>
      </c>
      <c r="D721" s="404"/>
      <c r="E721" s="404"/>
      <c r="F721" s="404"/>
      <c r="G721" s="404"/>
      <c r="H721" s="404"/>
      <c r="I721" s="404"/>
      <c r="J721" s="404"/>
      <c r="K721" s="404"/>
      <c r="Q721" s="399">
        <v>0.28099999999999897</v>
      </c>
      <c r="R721" s="404"/>
      <c r="S721" s="404"/>
      <c r="T721" s="404"/>
      <c r="U721" s="404"/>
      <c r="V721" s="404"/>
      <c r="W721" s="404"/>
      <c r="X721" s="404"/>
      <c r="Y721" s="404"/>
      <c r="AE721" s="399">
        <v>0.28099999999999897</v>
      </c>
      <c r="AF721" s="404"/>
      <c r="AG721" s="404"/>
      <c r="AH721" s="404"/>
      <c r="AI721" s="404"/>
      <c r="AJ721" s="404"/>
      <c r="AK721" s="404"/>
      <c r="AL721" s="404"/>
      <c r="AM721" s="404"/>
    </row>
    <row r="722" spans="3:39" x14ac:dyDescent="0.35">
      <c r="C722" s="399">
        <v>0.27999999999999903</v>
      </c>
      <c r="D722" s="404"/>
      <c r="E722" s="404"/>
      <c r="F722" s="404"/>
      <c r="G722" s="404"/>
      <c r="H722" s="404"/>
      <c r="I722" s="404"/>
      <c r="J722" s="404"/>
      <c r="K722" s="404"/>
      <c r="Q722" s="399">
        <v>0.27999999999999903</v>
      </c>
      <c r="R722" s="404"/>
      <c r="S722" s="404"/>
      <c r="T722" s="404"/>
      <c r="U722" s="404"/>
      <c r="V722" s="404"/>
      <c r="W722" s="404"/>
      <c r="X722" s="404"/>
      <c r="Y722" s="404"/>
      <c r="AE722" s="399">
        <v>0.27999999999999903</v>
      </c>
      <c r="AF722" s="404"/>
      <c r="AG722" s="404"/>
      <c r="AH722" s="404"/>
      <c r="AI722" s="404"/>
      <c r="AJ722" s="404"/>
      <c r="AK722" s="404"/>
      <c r="AL722" s="404"/>
      <c r="AM722" s="404"/>
    </row>
    <row r="723" spans="3:39" x14ac:dyDescent="0.35">
      <c r="C723" s="399">
        <v>0.27899999999999903</v>
      </c>
      <c r="D723" s="404"/>
      <c r="E723" s="404"/>
      <c r="F723" s="404"/>
      <c r="G723" s="404"/>
      <c r="H723" s="404"/>
      <c r="I723" s="404"/>
      <c r="J723" s="404"/>
      <c r="K723" s="404"/>
      <c r="Q723" s="399">
        <v>0.27899999999999903</v>
      </c>
      <c r="R723" s="404"/>
      <c r="S723" s="404"/>
      <c r="T723" s="404"/>
      <c r="U723" s="404"/>
      <c r="V723" s="404"/>
      <c r="W723" s="404"/>
      <c r="X723" s="404"/>
      <c r="Y723" s="404"/>
      <c r="AE723" s="399">
        <v>0.27899999999999903</v>
      </c>
      <c r="AF723" s="404"/>
      <c r="AG723" s="404"/>
      <c r="AH723" s="404"/>
      <c r="AI723" s="404"/>
      <c r="AJ723" s="404"/>
      <c r="AK723" s="404"/>
      <c r="AL723" s="404"/>
      <c r="AM723" s="404"/>
    </row>
    <row r="724" spans="3:39" x14ac:dyDescent="0.35">
      <c r="C724" s="399">
        <v>0.27799999999999903</v>
      </c>
      <c r="D724" s="404"/>
      <c r="E724" s="404"/>
      <c r="F724" s="404"/>
      <c r="G724" s="404"/>
      <c r="H724" s="404"/>
      <c r="I724" s="404"/>
      <c r="J724" s="404"/>
      <c r="K724" s="404"/>
      <c r="Q724" s="399">
        <v>0.27799999999999903</v>
      </c>
      <c r="R724" s="404"/>
      <c r="S724" s="404"/>
      <c r="T724" s="404"/>
      <c r="U724" s="404"/>
      <c r="V724" s="404"/>
      <c r="W724" s="404"/>
      <c r="X724" s="404"/>
      <c r="Y724" s="404"/>
      <c r="AE724" s="399">
        <v>0.27799999999999903</v>
      </c>
      <c r="AF724" s="404"/>
      <c r="AG724" s="404"/>
      <c r="AH724" s="404"/>
      <c r="AI724" s="404"/>
      <c r="AJ724" s="404"/>
      <c r="AK724" s="404"/>
      <c r="AL724" s="404"/>
      <c r="AM724" s="404"/>
    </row>
    <row r="725" spans="3:39" x14ac:dyDescent="0.35">
      <c r="C725" s="399">
        <v>0.27699999999999902</v>
      </c>
      <c r="D725" s="404"/>
      <c r="E725" s="404"/>
      <c r="F725" s="404"/>
      <c r="G725" s="404"/>
      <c r="H725" s="404"/>
      <c r="I725" s="404"/>
      <c r="J725" s="404"/>
      <c r="K725" s="404"/>
      <c r="Q725" s="399">
        <v>0.27699999999999902</v>
      </c>
      <c r="R725" s="404"/>
      <c r="S725" s="404"/>
      <c r="T725" s="404"/>
      <c r="U725" s="404"/>
      <c r="V725" s="404"/>
      <c r="W725" s="404"/>
      <c r="X725" s="404"/>
      <c r="Y725" s="404"/>
      <c r="AE725" s="399">
        <v>0.27699999999999902</v>
      </c>
      <c r="AF725" s="404"/>
      <c r="AG725" s="404"/>
      <c r="AH725" s="404"/>
      <c r="AI725" s="404"/>
      <c r="AJ725" s="404"/>
      <c r="AK725" s="404"/>
      <c r="AL725" s="404"/>
      <c r="AM725" s="404"/>
    </row>
    <row r="726" spans="3:39" x14ac:dyDescent="0.35">
      <c r="C726" s="399">
        <v>0.27599999999999902</v>
      </c>
      <c r="D726" s="404"/>
      <c r="E726" s="404"/>
      <c r="F726" s="404"/>
      <c r="G726" s="404"/>
      <c r="H726" s="404"/>
      <c r="I726" s="404"/>
      <c r="J726" s="404"/>
      <c r="K726" s="404"/>
      <c r="Q726" s="399">
        <v>0.27599999999999902</v>
      </c>
      <c r="R726" s="404"/>
      <c r="S726" s="404"/>
      <c r="T726" s="404"/>
      <c r="U726" s="404"/>
      <c r="V726" s="404"/>
      <c r="W726" s="404"/>
      <c r="X726" s="404"/>
      <c r="Y726" s="404"/>
      <c r="AE726" s="399">
        <v>0.27599999999999902</v>
      </c>
      <c r="AF726" s="404"/>
      <c r="AG726" s="404"/>
      <c r="AH726" s="404"/>
      <c r="AI726" s="404"/>
      <c r="AJ726" s="404"/>
      <c r="AK726" s="404"/>
      <c r="AL726" s="404"/>
      <c r="AM726" s="404"/>
    </row>
    <row r="727" spans="3:39" x14ac:dyDescent="0.35">
      <c r="C727" s="399">
        <v>0.27499999999999902</v>
      </c>
      <c r="D727" s="404"/>
      <c r="E727" s="404"/>
      <c r="F727" s="404"/>
      <c r="G727" s="404"/>
      <c r="H727" s="404"/>
      <c r="I727" s="404"/>
      <c r="J727" s="404"/>
      <c r="K727" s="404"/>
      <c r="Q727" s="399">
        <v>0.27499999999999902</v>
      </c>
      <c r="R727" s="404"/>
      <c r="S727" s="404"/>
      <c r="T727" s="404"/>
      <c r="U727" s="404"/>
      <c r="V727" s="404"/>
      <c r="W727" s="404"/>
      <c r="X727" s="404"/>
      <c r="Y727" s="404"/>
      <c r="AE727" s="399">
        <v>0.27499999999999902</v>
      </c>
      <c r="AF727" s="404"/>
      <c r="AG727" s="404"/>
      <c r="AH727" s="404"/>
      <c r="AI727" s="404"/>
      <c r="AJ727" s="404"/>
      <c r="AK727" s="404"/>
      <c r="AL727" s="404"/>
      <c r="AM727" s="404"/>
    </row>
    <row r="728" spans="3:39" x14ac:dyDescent="0.35">
      <c r="C728" s="399">
        <v>0.27399999999999902</v>
      </c>
      <c r="D728" s="404"/>
      <c r="E728" s="404"/>
      <c r="F728" s="404"/>
      <c r="G728" s="404"/>
      <c r="H728" s="404"/>
      <c r="I728" s="404"/>
      <c r="J728" s="404"/>
      <c r="K728" s="404"/>
      <c r="Q728" s="399">
        <v>0.27399999999999902</v>
      </c>
      <c r="R728" s="404"/>
      <c r="S728" s="404"/>
      <c r="T728" s="404"/>
      <c r="U728" s="404"/>
      <c r="V728" s="404"/>
      <c r="W728" s="404"/>
      <c r="X728" s="404"/>
      <c r="Y728" s="404"/>
      <c r="AE728" s="399">
        <v>0.27399999999999902</v>
      </c>
      <c r="AF728" s="404"/>
      <c r="AG728" s="404"/>
      <c r="AH728" s="404"/>
      <c r="AI728" s="404"/>
      <c r="AJ728" s="404"/>
      <c r="AK728" s="404"/>
      <c r="AL728" s="404"/>
      <c r="AM728" s="404"/>
    </row>
    <row r="729" spans="3:39" x14ac:dyDescent="0.35">
      <c r="C729" s="399">
        <v>0.27299999999999902</v>
      </c>
      <c r="D729" s="404"/>
      <c r="E729" s="404"/>
      <c r="F729" s="404"/>
      <c r="G729" s="404"/>
      <c r="H729" s="404"/>
      <c r="I729" s="404"/>
      <c r="J729" s="404"/>
      <c r="K729" s="404"/>
      <c r="Q729" s="399">
        <v>0.27299999999999902</v>
      </c>
      <c r="R729" s="404"/>
      <c r="S729" s="404"/>
      <c r="T729" s="404"/>
      <c r="U729" s="404"/>
      <c r="V729" s="404"/>
      <c r="W729" s="404"/>
      <c r="X729" s="404"/>
      <c r="Y729" s="404"/>
      <c r="AE729" s="399">
        <v>0.27299999999999902</v>
      </c>
      <c r="AF729" s="404"/>
      <c r="AG729" s="404"/>
      <c r="AH729" s="404"/>
      <c r="AI729" s="404"/>
      <c r="AJ729" s="404"/>
      <c r="AK729" s="404"/>
      <c r="AL729" s="404"/>
      <c r="AM729" s="404"/>
    </row>
    <row r="730" spans="3:39" x14ac:dyDescent="0.35">
      <c r="C730" s="399">
        <v>0.27199999999999902</v>
      </c>
      <c r="D730" s="404"/>
      <c r="E730" s="404"/>
      <c r="F730" s="404"/>
      <c r="G730" s="404"/>
      <c r="H730" s="404"/>
      <c r="I730" s="404"/>
      <c r="J730" s="404"/>
      <c r="K730" s="404"/>
      <c r="Q730" s="399">
        <v>0.27199999999999902</v>
      </c>
      <c r="R730" s="404"/>
      <c r="S730" s="404"/>
      <c r="T730" s="404"/>
      <c r="U730" s="404"/>
      <c r="V730" s="404"/>
      <c r="W730" s="404"/>
      <c r="X730" s="404"/>
      <c r="Y730" s="404"/>
      <c r="AE730" s="399">
        <v>0.27199999999999902</v>
      </c>
      <c r="AF730" s="404"/>
      <c r="AG730" s="404"/>
      <c r="AH730" s="404"/>
      <c r="AI730" s="404"/>
      <c r="AJ730" s="404"/>
      <c r="AK730" s="404"/>
      <c r="AL730" s="404"/>
      <c r="AM730" s="404"/>
    </row>
    <row r="731" spans="3:39" x14ac:dyDescent="0.35">
      <c r="C731" s="399">
        <v>0.27099999999999902</v>
      </c>
      <c r="D731" s="404"/>
      <c r="E731" s="404"/>
      <c r="F731" s="404"/>
      <c r="G731" s="404"/>
      <c r="H731" s="404"/>
      <c r="I731" s="404"/>
      <c r="J731" s="404"/>
      <c r="K731" s="404"/>
      <c r="Q731" s="399">
        <v>0.27099999999999902</v>
      </c>
      <c r="R731" s="404"/>
      <c r="S731" s="404"/>
      <c r="T731" s="404"/>
      <c r="U731" s="404"/>
      <c r="V731" s="404"/>
      <c r="W731" s="404"/>
      <c r="X731" s="404"/>
      <c r="Y731" s="404"/>
      <c r="AE731" s="399">
        <v>0.27099999999999902</v>
      </c>
      <c r="AF731" s="404"/>
      <c r="AG731" s="404"/>
      <c r="AH731" s="404"/>
      <c r="AI731" s="404"/>
      <c r="AJ731" s="404"/>
      <c r="AK731" s="404"/>
      <c r="AL731" s="404"/>
      <c r="AM731" s="404"/>
    </row>
    <row r="732" spans="3:39" x14ac:dyDescent="0.35">
      <c r="C732" s="399">
        <v>0.26999999999999902</v>
      </c>
      <c r="D732" s="404"/>
      <c r="E732" s="404"/>
      <c r="F732" s="404"/>
      <c r="G732" s="404"/>
      <c r="H732" s="404"/>
      <c r="I732" s="404"/>
      <c r="J732" s="404"/>
      <c r="K732" s="404"/>
      <c r="Q732" s="399">
        <v>0.26999999999999902</v>
      </c>
      <c r="R732" s="404"/>
      <c r="S732" s="404"/>
      <c r="T732" s="404"/>
      <c r="U732" s="404"/>
      <c r="V732" s="404"/>
      <c r="W732" s="404"/>
      <c r="X732" s="404"/>
      <c r="Y732" s="404"/>
      <c r="AE732" s="399">
        <v>0.26999999999999902</v>
      </c>
      <c r="AF732" s="404"/>
      <c r="AG732" s="404"/>
      <c r="AH732" s="404"/>
      <c r="AI732" s="404"/>
      <c r="AJ732" s="404"/>
      <c r="AK732" s="404"/>
      <c r="AL732" s="404"/>
      <c r="AM732" s="404"/>
    </row>
    <row r="733" spans="3:39" x14ac:dyDescent="0.35">
      <c r="C733" s="399">
        <v>0.26899999999999902</v>
      </c>
      <c r="D733" s="404"/>
      <c r="E733" s="404"/>
      <c r="F733" s="404"/>
      <c r="G733" s="404"/>
      <c r="H733" s="404"/>
      <c r="I733" s="404"/>
      <c r="J733" s="404"/>
      <c r="K733" s="404"/>
      <c r="Q733" s="399">
        <v>0.26899999999999902</v>
      </c>
      <c r="R733" s="404"/>
      <c r="S733" s="404"/>
      <c r="T733" s="404"/>
      <c r="U733" s="404"/>
      <c r="V733" s="404"/>
      <c r="W733" s="404"/>
      <c r="X733" s="404"/>
      <c r="Y733" s="404"/>
      <c r="AE733" s="399">
        <v>0.26899999999999902</v>
      </c>
      <c r="AF733" s="404"/>
      <c r="AG733" s="404"/>
      <c r="AH733" s="404"/>
      <c r="AI733" s="404"/>
      <c r="AJ733" s="404"/>
      <c r="AK733" s="404"/>
      <c r="AL733" s="404"/>
      <c r="AM733" s="404"/>
    </row>
    <row r="734" spans="3:39" x14ac:dyDescent="0.35">
      <c r="C734" s="399">
        <v>0.26799999999999902</v>
      </c>
      <c r="D734" s="404"/>
      <c r="E734" s="404"/>
      <c r="F734" s="404"/>
      <c r="G734" s="404"/>
      <c r="H734" s="404"/>
      <c r="I734" s="404"/>
      <c r="J734" s="404"/>
      <c r="K734" s="404"/>
      <c r="Q734" s="399">
        <v>0.26799999999999902</v>
      </c>
      <c r="R734" s="404"/>
      <c r="S734" s="404"/>
      <c r="T734" s="404"/>
      <c r="U734" s="404"/>
      <c r="V734" s="404"/>
      <c r="W734" s="404"/>
      <c r="X734" s="404"/>
      <c r="Y734" s="404"/>
      <c r="AE734" s="399">
        <v>0.26799999999999902</v>
      </c>
      <c r="AF734" s="404"/>
      <c r="AG734" s="404"/>
      <c r="AH734" s="404"/>
      <c r="AI734" s="404"/>
      <c r="AJ734" s="404"/>
      <c r="AK734" s="404"/>
      <c r="AL734" s="404"/>
      <c r="AM734" s="404"/>
    </row>
    <row r="735" spans="3:39" x14ac:dyDescent="0.35">
      <c r="C735" s="399">
        <v>0.26699999999999902</v>
      </c>
      <c r="D735" s="404"/>
      <c r="E735" s="404"/>
      <c r="F735" s="404"/>
      <c r="G735" s="404"/>
      <c r="H735" s="404"/>
      <c r="I735" s="404"/>
      <c r="J735" s="404"/>
      <c r="K735" s="404"/>
      <c r="Q735" s="399">
        <v>0.26699999999999902</v>
      </c>
      <c r="R735" s="404"/>
      <c r="S735" s="404"/>
      <c r="T735" s="404"/>
      <c r="U735" s="404"/>
      <c r="V735" s="404"/>
      <c r="W735" s="404"/>
      <c r="X735" s="404"/>
      <c r="Y735" s="404"/>
      <c r="AE735" s="399">
        <v>0.26699999999999902</v>
      </c>
      <c r="AF735" s="404"/>
      <c r="AG735" s="404"/>
      <c r="AH735" s="404"/>
      <c r="AI735" s="404"/>
      <c r="AJ735" s="404"/>
      <c r="AK735" s="404"/>
      <c r="AL735" s="404"/>
      <c r="AM735" s="404"/>
    </row>
    <row r="736" spans="3:39" x14ac:dyDescent="0.35">
      <c r="C736" s="399">
        <v>0.26599999999999902</v>
      </c>
      <c r="D736" s="404"/>
      <c r="E736" s="404"/>
      <c r="F736" s="404"/>
      <c r="G736" s="404"/>
      <c r="H736" s="404"/>
      <c r="I736" s="404"/>
      <c r="J736" s="404"/>
      <c r="K736" s="404"/>
      <c r="Q736" s="399">
        <v>0.26599999999999902</v>
      </c>
      <c r="R736" s="404"/>
      <c r="S736" s="404"/>
      <c r="T736" s="404"/>
      <c r="U736" s="404"/>
      <c r="V736" s="404"/>
      <c r="W736" s="404"/>
      <c r="X736" s="404"/>
      <c r="Y736" s="404"/>
      <c r="AE736" s="399">
        <v>0.26599999999999902</v>
      </c>
      <c r="AF736" s="404"/>
      <c r="AG736" s="404"/>
      <c r="AH736" s="404"/>
      <c r="AI736" s="404"/>
      <c r="AJ736" s="404"/>
      <c r="AK736" s="404"/>
      <c r="AL736" s="404"/>
      <c r="AM736" s="404"/>
    </row>
    <row r="737" spans="3:39" x14ac:dyDescent="0.35">
      <c r="C737" s="399">
        <v>0.26499999999999901</v>
      </c>
      <c r="D737" s="404"/>
      <c r="E737" s="404"/>
      <c r="F737" s="404"/>
      <c r="G737" s="404"/>
      <c r="H737" s="404"/>
      <c r="I737" s="404"/>
      <c r="J737" s="404"/>
      <c r="K737" s="404"/>
      <c r="Q737" s="399">
        <v>0.26499999999999901</v>
      </c>
      <c r="R737" s="404"/>
      <c r="S737" s="404"/>
      <c r="T737" s="404"/>
      <c r="U737" s="404"/>
      <c r="V737" s="404"/>
      <c r="W737" s="404"/>
      <c r="X737" s="404"/>
      <c r="Y737" s="404"/>
      <c r="AE737" s="399">
        <v>0.26499999999999901</v>
      </c>
      <c r="AF737" s="404"/>
      <c r="AG737" s="404"/>
      <c r="AH737" s="404"/>
      <c r="AI737" s="404"/>
      <c r="AJ737" s="404"/>
      <c r="AK737" s="404"/>
      <c r="AL737" s="404"/>
      <c r="AM737" s="404"/>
    </row>
    <row r="738" spans="3:39" x14ac:dyDescent="0.35">
      <c r="C738" s="399">
        <v>0.26399999999999901</v>
      </c>
      <c r="D738" s="404"/>
      <c r="E738" s="404"/>
      <c r="F738" s="404"/>
      <c r="G738" s="404"/>
      <c r="H738" s="404"/>
      <c r="I738" s="404"/>
      <c r="J738" s="404"/>
      <c r="K738" s="404"/>
      <c r="Q738" s="399">
        <v>0.26399999999999901</v>
      </c>
      <c r="R738" s="404"/>
      <c r="S738" s="404"/>
      <c r="T738" s="404"/>
      <c r="U738" s="404"/>
      <c r="V738" s="404"/>
      <c r="W738" s="404"/>
      <c r="X738" s="404"/>
      <c r="Y738" s="404"/>
      <c r="AE738" s="399">
        <v>0.26399999999999901</v>
      </c>
      <c r="AF738" s="404"/>
      <c r="AG738" s="404"/>
      <c r="AH738" s="404"/>
      <c r="AI738" s="404"/>
      <c r="AJ738" s="404"/>
      <c r="AK738" s="404"/>
      <c r="AL738" s="404"/>
      <c r="AM738" s="404"/>
    </row>
    <row r="739" spans="3:39" x14ac:dyDescent="0.35">
      <c r="C739" s="399">
        <v>0.26299999999999901</v>
      </c>
      <c r="D739" s="404"/>
      <c r="E739" s="404"/>
      <c r="F739" s="404"/>
      <c r="G739" s="404"/>
      <c r="H739" s="404"/>
      <c r="I739" s="404"/>
      <c r="J739" s="404"/>
      <c r="K739" s="404"/>
      <c r="Q739" s="399">
        <v>0.26299999999999901</v>
      </c>
      <c r="R739" s="404"/>
      <c r="S739" s="404"/>
      <c r="T739" s="404"/>
      <c r="U739" s="404"/>
      <c r="V739" s="404"/>
      <c r="W739" s="404"/>
      <c r="X739" s="404"/>
      <c r="Y739" s="404"/>
      <c r="AE739" s="399">
        <v>0.26299999999999901</v>
      </c>
      <c r="AF739" s="404"/>
      <c r="AG739" s="404"/>
      <c r="AH739" s="404"/>
      <c r="AI739" s="404"/>
      <c r="AJ739" s="404"/>
      <c r="AK739" s="404"/>
      <c r="AL739" s="404"/>
      <c r="AM739" s="404"/>
    </row>
    <row r="740" spans="3:39" x14ac:dyDescent="0.35">
      <c r="C740" s="399">
        <v>0.26199999999999901</v>
      </c>
      <c r="D740" s="404"/>
      <c r="E740" s="404"/>
      <c r="F740" s="404"/>
      <c r="G740" s="404"/>
      <c r="H740" s="404"/>
      <c r="I740" s="404"/>
      <c r="J740" s="404"/>
      <c r="K740" s="404"/>
      <c r="Q740" s="399">
        <v>0.26199999999999901</v>
      </c>
      <c r="R740" s="404"/>
      <c r="S740" s="404"/>
      <c r="T740" s="404"/>
      <c r="U740" s="404"/>
      <c r="V740" s="404"/>
      <c r="W740" s="404"/>
      <c r="X740" s="404"/>
      <c r="Y740" s="404"/>
      <c r="AE740" s="399">
        <v>0.26199999999999901</v>
      </c>
      <c r="AF740" s="404"/>
      <c r="AG740" s="404"/>
      <c r="AH740" s="404"/>
      <c r="AI740" s="404"/>
      <c r="AJ740" s="404"/>
      <c r="AK740" s="404"/>
      <c r="AL740" s="404"/>
      <c r="AM740" s="404"/>
    </row>
    <row r="741" spans="3:39" x14ac:dyDescent="0.35">
      <c r="C741" s="399">
        <v>0.26099999999999901</v>
      </c>
      <c r="D741" s="404"/>
      <c r="E741" s="404"/>
      <c r="F741" s="404"/>
      <c r="G741" s="404"/>
      <c r="H741" s="404"/>
      <c r="I741" s="404"/>
      <c r="J741" s="404"/>
      <c r="K741" s="404"/>
      <c r="Q741" s="399">
        <v>0.26099999999999901</v>
      </c>
      <c r="R741" s="404"/>
      <c r="S741" s="404"/>
      <c r="T741" s="404"/>
      <c r="U741" s="404"/>
      <c r="V741" s="404"/>
      <c r="W741" s="404"/>
      <c r="X741" s="404"/>
      <c r="Y741" s="404"/>
      <c r="AE741" s="399">
        <v>0.26099999999999901</v>
      </c>
      <c r="AF741" s="404"/>
      <c r="AG741" s="404"/>
      <c r="AH741" s="404"/>
      <c r="AI741" s="404"/>
      <c r="AJ741" s="404"/>
      <c r="AK741" s="404"/>
      <c r="AL741" s="404"/>
      <c r="AM741" s="404"/>
    </row>
    <row r="742" spans="3:39" x14ac:dyDescent="0.35">
      <c r="C742" s="399">
        <v>0.25999999999999901</v>
      </c>
      <c r="D742" s="404"/>
      <c r="E742" s="404"/>
      <c r="F742" s="404"/>
      <c r="G742" s="404"/>
      <c r="H742" s="404"/>
      <c r="I742" s="404"/>
      <c r="J742" s="404"/>
      <c r="K742" s="404"/>
      <c r="Q742" s="399">
        <v>0.25999999999999901</v>
      </c>
      <c r="R742" s="404"/>
      <c r="S742" s="404"/>
      <c r="T742" s="404"/>
      <c r="U742" s="404"/>
      <c r="V742" s="404"/>
      <c r="W742" s="404"/>
      <c r="X742" s="404"/>
      <c r="Y742" s="404"/>
      <c r="AE742" s="399">
        <v>0.25999999999999901</v>
      </c>
      <c r="AF742" s="404"/>
      <c r="AG742" s="404"/>
      <c r="AH742" s="404"/>
      <c r="AI742" s="404"/>
      <c r="AJ742" s="404"/>
      <c r="AK742" s="404"/>
      <c r="AL742" s="404"/>
      <c r="AM742" s="404"/>
    </row>
    <row r="743" spans="3:39" x14ac:dyDescent="0.35">
      <c r="C743" s="399">
        <v>0.25899999999999901</v>
      </c>
      <c r="D743" s="404"/>
      <c r="E743" s="404"/>
      <c r="F743" s="404"/>
      <c r="G743" s="404"/>
      <c r="H743" s="404"/>
      <c r="I743" s="404"/>
      <c r="J743" s="404"/>
      <c r="K743" s="404"/>
      <c r="Q743" s="399">
        <v>0.25899999999999901</v>
      </c>
      <c r="R743" s="404"/>
      <c r="S743" s="404"/>
      <c r="T743" s="404"/>
      <c r="U743" s="404"/>
      <c r="V743" s="404"/>
      <c r="W743" s="404"/>
      <c r="X743" s="404"/>
      <c r="Y743" s="404"/>
      <c r="AE743" s="399">
        <v>0.25899999999999901</v>
      </c>
      <c r="AF743" s="404"/>
      <c r="AG743" s="404"/>
      <c r="AH743" s="404"/>
      <c r="AI743" s="404"/>
      <c r="AJ743" s="404"/>
      <c r="AK743" s="404"/>
      <c r="AL743" s="404"/>
      <c r="AM743" s="404"/>
    </row>
    <row r="744" spans="3:39" x14ac:dyDescent="0.35">
      <c r="C744" s="399">
        <v>0.25799999999999901</v>
      </c>
      <c r="D744" s="404"/>
      <c r="E744" s="404"/>
      <c r="F744" s="404"/>
      <c r="G744" s="404"/>
      <c r="H744" s="404"/>
      <c r="I744" s="404"/>
      <c r="J744" s="404"/>
      <c r="K744" s="404"/>
      <c r="Q744" s="399">
        <v>0.25799999999999901</v>
      </c>
      <c r="R744" s="404"/>
      <c r="S744" s="404"/>
      <c r="T744" s="404"/>
      <c r="U744" s="404"/>
      <c r="V744" s="404"/>
      <c r="W744" s="404"/>
      <c r="X744" s="404"/>
      <c r="Y744" s="404"/>
      <c r="AE744" s="399">
        <v>0.25799999999999901</v>
      </c>
      <c r="AF744" s="404"/>
      <c r="AG744" s="404"/>
      <c r="AH744" s="404"/>
      <c r="AI744" s="404"/>
      <c r="AJ744" s="404"/>
      <c r="AK744" s="404"/>
      <c r="AL744" s="404"/>
      <c r="AM744" s="404"/>
    </row>
    <row r="745" spans="3:39" x14ac:dyDescent="0.35">
      <c r="C745" s="399">
        <v>0.25699999999999901</v>
      </c>
      <c r="D745" s="404"/>
      <c r="E745" s="404"/>
      <c r="F745" s="404"/>
      <c r="G745" s="404"/>
      <c r="H745" s="404"/>
      <c r="I745" s="404"/>
      <c r="J745" s="404"/>
      <c r="K745" s="404"/>
      <c r="Q745" s="399">
        <v>0.25699999999999901</v>
      </c>
      <c r="R745" s="404"/>
      <c r="S745" s="404"/>
      <c r="T745" s="404"/>
      <c r="U745" s="404"/>
      <c r="V745" s="404"/>
      <c r="W745" s="404"/>
      <c r="X745" s="404"/>
      <c r="Y745" s="404"/>
      <c r="AE745" s="399">
        <v>0.25699999999999901</v>
      </c>
      <c r="AF745" s="404"/>
      <c r="AG745" s="404"/>
      <c r="AH745" s="404"/>
      <c r="AI745" s="404"/>
      <c r="AJ745" s="404"/>
      <c r="AK745" s="404"/>
      <c r="AL745" s="404"/>
      <c r="AM745" s="404"/>
    </row>
    <row r="746" spans="3:39" x14ac:dyDescent="0.35">
      <c r="C746" s="399">
        <v>0.25599999999999901</v>
      </c>
      <c r="D746" s="404"/>
      <c r="E746" s="404"/>
      <c r="F746" s="404"/>
      <c r="G746" s="404"/>
      <c r="H746" s="404"/>
      <c r="I746" s="404"/>
      <c r="J746" s="404"/>
      <c r="K746" s="404"/>
      <c r="Q746" s="399">
        <v>0.25599999999999901</v>
      </c>
      <c r="R746" s="404"/>
      <c r="S746" s="404"/>
      <c r="T746" s="404"/>
      <c r="U746" s="404"/>
      <c r="V746" s="404"/>
      <c r="W746" s="404"/>
      <c r="X746" s="404"/>
      <c r="Y746" s="404"/>
      <c r="AE746" s="399">
        <v>0.25599999999999901</v>
      </c>
      <c r="AF746" s="404"/>
      <c r="AG746" s="404"/>
      <c r="AH746" s="404"/>
      <c r="AI746" s="404"/>
      <c r="AJ746" s="404"/>
      <c r="AK746" s="404"/>
      <c r="AL746" s="404"/>
      <c r="AM746" s="404"/>
    </row>
    <row r="747" spans="3:39" x14ac:dyDescent="0.35">
      <c r="C747" s="399">
        <v>0.25499999999999901</v>
      </c>
      <c r="D747" s="404"/>
      <c r="E747" s="404"/>
      <c r="F747" s="404"/>
      <c r="G747" s="404"/>
      <c r="H747" s="404"/>
      <c r="I747" s="404"/>
      <c r="J747" s="404"/>
      <c r="K747" s="404"/>
      <c r="Q747" s="399">
        <v>0.25499999999999901</v>
      </c>
      <c r="R747" s="404"/>
      <c r="S747" s="404"/>
      <c r="T747" s="404"/>
      <c r="U747" s="404"/>
      <c r="V747" s="404"/>
      <c r="W747" s="404"/>
      <c r="X747" s="404"/>
      <c r="Y747" s="404"/>
      <c r="AE747" s="399">
        <v>0.25499999999999901</v>
      </c>
      <c r="AF747" s="404"/>
      <c r="AG747" s="404"/>
      <c r="AH747" s="404"/>
      <c r="AI747" s="404"/>
      <c r="AJ747" s="404"/>
      <c r="AK747" s="404"/>
      <c r="AL747" s="404"/>
      <c r="AM747" s="404"/>
    </row>
    <row r="748" spans="3:39" x14ac:dyDescent="0.35">
      <c r="C748" s="399">
        <v>0.253999999999999</v>
      </c>
      <c r="D748" s="404"/>
      <c r="E748" s="404"/>
      <c r="F748" s="404"/>
      <c r="G748" s="404"/>
      <c r="H748" s="404"/>
      <c r="I748" s="404"/>
      <c r="J748" s="404"/>
      <c r="K748" s="404"/>
      <c r="Q748" s="399">
        <v>0.253999999999999</v>
      </c>
      <c r="R748" s="404"/>
      <c r="S748" s="404"/>
      <c r="T748" s="404"/>
      <c r="U748" s="404"/>
      <c r="V748" s="404"/>
      <c r="W748" s="404"/>
      <c r="X748" s="404"/>
      <c r="Y748" s="404"/>
      <c r="AE748" s="399">
        <v>0.253999999999999</v>
      </c>
      <c r="AF748" s="404"/>
      <c r="AG748" s="404"/>
      <c r="AH748" s="404"/>
      <c r="AI748" s="404"/>
      <c r="AJ748" s="404"/>
      <c r="AK748" s="404"/>
      <c r="AL748" s="404"/>
      <c r="AM748" s="404"/>
    </row>
    <row r="749" spans="3:39" x14ac:dyDescent="0.35">
      <c r="C749" s="399">
        <v>0.252999999999999</v>
      </c>
      <c r="D749" s="404"/>
      <c r="E749" s="404"/>
      <c r="F749" s="404"/>
      <c r="G749" s="404"/>
      <c r="H749" s="404"/>
      <c r="I749" s="404"/>
      <c r="J749" s="404"/>
      <c r="K749" s="404"/>
      <c r="Q749" s="399">
        <v>0.252999999999999</v>
      </c>
      <c r="R749" s="404"/>
      <c r="S749" s="404"/>
      <c r="T749" s="404"/>
      <c r="U749" s="404"/>
      <c r="V749" s="404"/>
      <c r="W749" s="404"/>
      <c r="X749" s="404"/>
      <c r="Y749" s="404"/>
      <c r="AE749" s="399">
        <v>0.252999999999999</v>
      </c>
      <c r="AF749" s="404"/>
      <c r="AG749" s="404"/>
      <c r="AH749" s="404"/>
      <c r="AI749" s="404"/>
      <c r="AJ749" s="404"/>
      <c r="AK749" s="404"/>
      <c r="AL749" s="404"/>
      <c r="AM749" s="404"/>
    </row>
    <row r="750" spans="3:39" x14ac:dyDescent="0.35">
      <c r="C750" s="399">
        <v>0.251999999999999</v>
      </c>
      <c r="D750" s="404"/>
      <c r="E750" s="404"/>
      <c r="F750" s="404"/>
      <c r="G750" s="404"/>
      <c r="H750" s="404"/>
      <c r="I750" s="404"/>
      <c r="J750" s="404"/>
      <c r="K750" s="404"/>
      <c r="Q750" s="399">
        <v>0.251999999999999</v>
      </c>
      <c r="R750" s="404"/>
      <c r="S750" s="404"/>
      <c r="T750" s="404"/>
      <c r="U750" s="404"/>
      <c r="V750" s="404"/>
      <c r="W750" s="404"/>
      <c r="X750" s="404"/>
      <c r="Y750" s="404"/>
      <c r="AE750" s="399">
        <v>0.251999999999999</v>
      </c>
      <c r="AF750" s="404"/>
      <c r="AG750" s="404"/>
      <c r="AH750" s="404"/>
      <c r="AI750" s="404"/>
      <c r="AJ750" s="404"/>
      <c r="AK750" s="404"/>
      <c r="AL750" s="404"/>
      <c r="AM750" s="404"/>
    </row>
    <row r="751" spans="3:39" x14ac:dyDescent="0.35">
      <c r="C751" s="399">
        <v>0.250999999999999</v>
      </c>
      <c r="D751" s="404"/>
      <c r="E751" s="404"/>
      <c r="F751" s="404"/>
      <c r="G751" s="404"/>
      <c r="H751" s="404"/>
      <c r="I751" s="404"/>
      <c r="J751" s="404"/>
      <c r="K751" s="404"/>
      <c r="Q751" s="399">
        <v>0.250999999999999</v>
      </c>
      <c r="R751" s="404"/>
      <c r="S751" s="404"/>
      <c r="T751" s="404"/>
      <c r="U751" s="404"/>
      <c r="V751" s="404"/>
      <c r="W751" s="404"/>
      <c r="X751" s="404"/>
      <c r="Y751" s="404"/>
      <c r="AE751" s="399">
        <v>0.250999999999999</v>
      </c>
      <c r="AF751" s="404"/>
      <c r="AG751" s="404"/>
      <c r="AH751" s="404"/>
      <c r="AI751" s="404"/>
      <c r="AJ751" s="404"/>
      <c r="AK751" s="404"/>
      <c r="AL751" s="404"/>
      <c r="AM751" s="404"/>
    </row>
    <row r="752" spans="3:39" x14ac:dyDescent="0.35">
      <c r="C752" s="399">
        <v>0.249999999999999</v>
      </c>
      <c r="D752" s="404"/>
      <c r="E752" s="404"/>
      <c r="F752" s="404"/>
      <c r="G752" s="404"/>
      <c r="H752" s="404"/>
      <c r="I752" s="404"/>
      <c r="J752" s="404"/>
      <c r="K752" s="404"/>
      <c r="Q752" s="399">
        <v>0.249999999999999</v>
      </c>
      <c r="R752" s="404"/>
      <c r="S752" s="404"/>
      <c r="T752" s="404"/>
      <c r="U752" s="404"/>
      <c r="V752" s="404"/>
      <c r="W752" s="404"/>
      <c r="X752" s="404"/>
      <c r="Y752" s="404"/>
      <c r="AE752" s="399">
        <v>0.249999999999999</v>
      </c>
      <c r="AF752" s="404"/>
      <c r="AG752" s="404"/>
      <c r="AH752" s="404"/>
      <c r="AI752" s="404"/>
      <c r="AJ752" s="404"/>
      <c r="AK752" s="404"/>
      <c r="AL752" s="404"/>
      <c r="AM752" s="404"/>
    </row>
    <row r="753" spans="3:39" x14ac:dyDescent="0.35">
      <c r="C753" s="399">
        <v>0.248999999999999</v>
      </c>
      <c r="D753" s="404"/>
      <c r="E753" s="404"/>
      <c r="F753" s="404"/>
      <c r="G753" s="404"/>
      <c r="H753" s="404"/>
      <c r="I753" s="404"/>
      <c r="J753" s="404"/>
      <c r="K753" s="404"/>
      <c r="Q753" s="399">
        <v>0.248999999999999</v>
      </c>
      <c r="R753" s="404"/>
      <c r="S753" s="404"/>
      <c r="T753" s="404"/>
      <c r="U753" s="404"/>
      <c r="V753" s="404"/>
      <c r="W753" s="404"/>
      <c r="X753" s="404"/>
      <c r="Y753" s="404"/>
      <c r="AE753" s="399">
        <v>0.248999999999999</v>
      </c>
      <c r="AF753" s="404"/>
      <c r="AG753" s="404"/>
      <c r="AH753" s="404"/>
      <c r="AI753" s="404"/>
      <c r="AJ753" s="404"/>
      <c r="AK753" s="404"/>
      <c r="AL753" s="404"/>
      <c r="AM753" s="404"/>
    </row>
    <row r="754" spans="3:39" x14ac:dyDescent="0.35">
      <c r="C754" s="399">
        <v>0.247999999999999</v>
      </c>
      <c r="D754" s="404"/>
      <c r="E754" s="404"/>
      <c r="F754" s="404"/>
      <c r="G754" s="404"/>
      <c r="H754" s="404"/>
      <c r="I754" s="404"/>
      <c r="J754" s="404"/>
      <c r="K754" s="404"/>
      <c r="Q754" s="399">
        <v>0.247999999999999</v>
      </c>
      <c r="R754" s="404"/>
      <c r="S754" s="404"/>
      <c r="T754" s="404"/>
      <c r="U754" s="404"/>
      <c r="V754" s="404"/>
      <c r="W754" s="404"/>
      <c r="X754" s="404"/>
      <c r="Y754" s="404"/>
      <c r="AE754" s="399">
        <v>0.247999999999999</v>
      </c>
      <c r="AF754" s="404"/>
      <c r="AG754" s="404"/>
      <c r="AH754" s="404"/>
      <c r="AI754" s="404"/>
      <c r="AJ754" s="404"/>
      <c r="AK754" s="404"/>
      <c r="AL754" s="404"/>
      <c r="AM754" s="404"/>
    </row>
    <row r="755" spans="3:39" x14ac:dyDescent="0.35">
      <c r="C755" s="399">
        <v>0.246999999999999</v>
      </c>
      <c r="D755" s="404"/>
      <c r="E755" s="404"/>
      <c r="F755" s="404"/>
      <c r="G755" s="404"/>
      <c r="H755" s="404"/>
      <c r="I755" s="404"/>
      <c r="J755" s="404"/>
      <c r="K755" s="404"/>
      <c r="Q755" s="399">
        <v>0.246999999999999</v>
      </c>
      <c r="R755" s="404"/>
      <c r="S755" s="404"/>
      <c r="T755" s="404"/>
      <c r="U755" s="404"/>
      <c r="V755" s="404"/>
      <c r="W755" s="404"/>
      <c r="X755" s="404"/>
      <c r="Y755" s="404"/>
      <c r="AE755" s="399">
        <v>0.246999999999999</v>
      </c>
      <c r="AF755" s="404"/>
      <c r="AG755" s="404"/>
      <c r="AH755" s="404"/>
      <c r="AI755" s="404"/>
      <c r="AJ755" s="404"/>
      <c r="AK755" s="404"/>
      <c r="AL755" s="404"/>
      <c r="AM755" s="404"/>
    </row>
    <row r="756" spans="3:39" x14ac:dyDescent="0.35">
      <c r="C756" s="399">
        <v>0.245999999999999</v>
      </c>
      <c r="D756" s="404"/>
      <c r="E756" s="404"/>
      <c r="F756" s="404"/>
      <c r="G756" s="404"/>
      <c r="H756" s="404"/>
      <c r="I756" s="404"/>
      <c r="J756" s="404"/>
      <c r="K756" s="404"/>
      <c r="Q756" s="399">
        <v>0.245999999999999</v>
      </c>
      <c r="R756" s="404"/>
      <c r="S756" s="404"/>
      <c r="T756" s="404"/>
      <c r="U756" s="404"/>
      <c r="V756" s="404"/>
      <c r="W756" s="404"/>
      <c r="X756" s="404"/>
      <c r="Y756" s="404"/>
      <c r="AE756" s="399">
        <v>0.245999999999999</v>
      </c>
      <c r="AF756" s="404"/>
      <c r="AG756" s="404"/>
      <c r="AH756" s="404"/>
      <c r="AI756" s="404"/>
      <c r="AJ756" s="404"/>
      <c r="AK756" s="404"/>
      <c r="AL756" s="404"/>
      <c r="AM756" s="404"/>
    </row>
    <row r="757" spans="3:39" x14ac:dyDescent="0.35">
      <c r="C757" s="399">
        <v>0.244999999999999</v>
      </c>
      <c r="D757" s="404"/>
      <c r="E757" s="404"/>
      <c r="F757" s="404"/>
      <c r="G757" s="404"/>
      <c r="H757" s="404"/>
      <c r="I757" s="404"/>
      <c r="J757" s="404"/>
      <c r="K757" s="404"/>
      <c r="Q757" s="399">
        <v>0.244999999999999</v>
      </c>
      <c r="R757" s="404"/>
      <c r="S757" s="404"/>
      <c r="T757" s="404"/>
      <c r="U757" s="404"/>
      <c r="V757" s="404"/>
      <c r="W757" s="404"/>
      <c r="X757" s="404"/>
      <c r="Y757" s="404"/>
      <c r="AE757" s="399">
        <v>0.244999999999999</v>
      </c>
      <c r="AF757" s="404"/>
      <c r="AG757" s="404"/>
      <c r="AH757" s="404"/>
      <c r="AI757" s="404"/>
      <c r="AJ757" s="404"/>
      <c r="AK757" s="404"/>
      <c r="AL757" s="404"/>
      <c r="AM757" s="404"/>
    </row>
    <row r="758" spans="3:39" x14ac:dyDescent="0.35">
      <c r="C758" s="399">
        <v>0.243999999999999</v>
      </c>
      <c r="D758" s="404"/>
      <c r="E758" s="404"/>
      <c r="F758" s="404"/>
      <c r="G758" s="404"/>
      <c r="H758" s="404"/>
      <c r="I758" s="404"/>
      <c r="J758" s="404"/>
      <c r="K758" s="404"/>
      <c r="Q758" s="399">
        <v>0.243999999999999</v>
      </c>
      <c r="R758" s="404"/>
      <c r="S758" s="404"/>
      <c r="T758" s="404"/>
      <c r="U758" s="404"/>
      <c r="V758" s="404"/>
      <c r="W758" s="404"/>
      <c r="X758" s="404"/>
      <c r="Y758" s="404"/>
      <c r="AE758" s="399">
        <v>0.243999999999999</v>
      </c>
      <c r="AF758" s="404"/>
      <c r="AG758" s="404"/>
      <c r="AH758" s="404"/>
      <c r="AI758" s="404"/>
      <c r="AJ758" s="404"/>
      <c r="AK758" s="404"/>
      <c r="AL758" s="404"/>
      <c r="AM758" s="404"/>
    </row>
    <row r="759" spans="3:39" x14ac:dyDescent="0.35">
      <c r="C759" s="399">
        <v>0.24299999999999899</v>
      </c>
      <c r="D759" s="404"/>
      <c r="E759" s="404"/>
      <c r="F759" s="404"/>
      <c r="G759" s="404"/>
      <c r="H759" s="404"/>
      <c r="I759" s="404"/>
      <c r="J759" s="404"/>
      <c r="K759" s="404"/>
      <c r="Q759" s="399">
        <v>0.24299999999999899</v>
      </c>
      <c r="R759" s="404"/>
      <c r="S759" s="404"/>
      <c r="T759" s="404"/>
      <c r="U759" s="404"/>
      <c r="V759" s="404"/>
      <c r="W759" s="404"/>
      <c r="X759" s="404"/>
      <c r="Y759" s="404"/>
      <c r="AE759" s="399">
        <v>0.24299999999999899</v>
      </c>
      <c r="AF759" s="404"/>
      <c r="AG759" s="404"/>
      <c r="AH759" s="404"/>
      <c r="AI759" s="404"/>
      <c r="AJ759" s="404"/>
      <c r="AK759" s="404"/>
      <c r="AL759" s="404"/>
      <c r="AM759" s="404"/>
    </row>
    <row r="760" spans="3:39" x14ac:dyDescent="0.35">
      <c r="C760" s="399">
        <v>0.24199999999999899</v>
      </c>
      <c r="D760" s="404"/>
      <c r="E760" s="404"/>
      <c r="F760" s="404"/>
      <c r="G760" s="404"/>
      <c r="H760" s="404"/>
      <c r="I760" s="404"/>
      <c r="J760" s="404"/>
      <c r="K760" s="404"/>
      <c r="Q760" s="399">
        <v>0.24199999999999899</v>
      </c>
      <c r="R760" s="404"/>
      <c r="S760" s="404"/>
      <c r="T760" s="404"/>
      <c r="U760" s="404"/>
      <c r="V760" s="404"/>
      <c r="W760" s="404"/>
      <c r="X760" s="404"/>
      <c r="Y760" s="404"/>
      <c r="AE760" s="399">
        <v>0.24199999999999899</v>
      </c>
      <c r="AF760" s="404"/>
      <c r="AG760" s="404"/>
      <c r="AH760" s="404"/>
      <c r="AI760" s="404"/>
      <c r="AJ760" s="404"/>
      <c r="AK760" s="404"/>
      <c r="AL760" s="404"/>
      <c r="AM760" s="404"/>
    </row>
    <row r="761" spans="3:39" x14ac:dyDescent="0.35">
      <c r="C761" s="399">
        <v>0.24099999999999899</v>
      </c>
      <c r="D761" s="404"/>
      <c r="E761" s="404"/>
      <c r="F761" s="404"/>
      <c r="G761" s="404"/>
      <c r="H761" s="404"/>
      <c r="I761" s="404"/>
      <c r="J761" s="404"/>
      <c r="K761" s="404"/>
      <c r="Q761" s="399">
        <v>0.24099999999999899</v>
      </c>
      <c r="R761" s="404"/>
      <c r="S761" s="404"/>
      <c r="T761" s="404"/>
      <c r="U761" s="404"/>
      <c r="V761" s="404"/>
      <c r="W761" s="404"/>
      <c r="X761" s="404"/>
      <c r="Y761" s="404"/>
      <c r="AE761" s="399">
        <v>0.24099999999999899</v>
      </c>
      <c r="AF761" s="404"/>
      <c r="AG761" s="404"/>
      <c r="AH761" s="404"/>
      <c r="AI761" s="404"/>
      <c r="AJ761" s="404"/>
      <c r="AK761" s="404"/>
      <c r="AL761" s="404"/>
      <c r="AM761" s="404"/>
    </row>
    <row r="762" spans="3:39" x14ac:dyDescent="0.35">
      <c r="C762" s="399">
        <v>0.23999999999999899</v>
      </c>
      <c r="D762" s="404"/>
      <c r="E762" s="404"/>
      <c r="F762" s="404"/>
      <c r="G762" s="404"/>
      <c r="H762" s="404"/>
      <c r="I762" s="404"/>
      <c r="J762" s="404"/>
      <c r="K762" s="404"/>
      <c r="Q762" s="399">
        <v>0.23999999999999899</v>
      </c>
      <c r="R762" s="404"/>
      <c r="S762" s="404"/>
      <c r="T762" s="404"/>
      <c r="U762" s="404"/>
      <c r="V762" s="404"/>
      <c r="W762" s="404"/>
      <c r="X762" s="404"/>
      <c r="Y762" s="404"/>
      <c r="AE762" s="399">
        <v>0.23999999999999899</v>
      </c>
      <c r="AF762" s="404"/>
      <c r="AG762" s="404"/>
      <c r="AH762" s="404"/>
      <c r="AI762" s="404"/>
      <c r="AJ762" s="404"/>
      <c r="AK762" s="404"/>
      <c r="AL762" s="404"/>
      <c r="AM762" s="404"/>
    </row>
    <row r="763" spans="3:39" x14ac:dyDescent="0.35">
      <c r="C763" s="399">
        <v>0.23899999999999899</v>
      </c>
      <c r="D763" s="404"/>
      <c r="E763" s="404"/>
      <c r="F763" s="404"/>
      <c r="G763" s="404"/>
      <c r="H763" s="404"/>
      <c r="I763" s="404"/>
      <c r="J763" s="404"/>
      <c r="K763" s="404"/>
      <c r="Q763" s="399">
        <v>0.23899999999999899</v>
      </c>
      <c r="R763" s="404"/>
      <c r="S763" s="404"/>
      <c r="T763" s="404"/>
      <c r="U763" s="404"/>
      <c r="V763" s="404"/>
      <c r="W763" s="404"/>
      <c r="X763" s="404"/>
      <c r="Y763" s="404"/>
      <c r="AE763" s="399">
        <v>0.23899999999999899</v>
      </c>
      <c r="AF763" s="404"/>
      <c r="AG763" s="404"/>
      <c r="AH763" s="404"/>
      <c r="AI763" s="404"/>
      <c r="AJ763" s="404"/>
      <c r="AK763" s="404"/>
      <c r="AL763" s="404"/>
      <c r="AM763" s="404"/>
    </row>
    <row r="764" spans="3:39" x14ac:dyDescent="0.35">
      <c r="C764" s="399">
        <v>0.23799999999999899</v>
      </c>
      <c r="D764" s="404"/>
      <c r="E764" s="404"/>
      <c r="F764" s="404"/>
      <c r="G764" s="404"/>
      <c r="H764" s="404"/>
      <c r="I764" s="404"/>
      <c r="J764" s="404"/>
      <c r="K764" s="404"/>
      <c r="Q764" s="399">
        <v>0.23799999999999899</v>
      </c>
      <c r="R764" s="404"/>
      <c r="S764" s="404"/>
      <c r="T764" s="404"/>
      <c r="U764" s="404"/>
      <c r="V764" s="404"/>
      <c r="W764" s="404"/>
      <c r="X764" s="404"/>
      <c r="Y764" s="404"/>
      <c r="AE764" s="399">
        <v>0.23799999999999899</v>
      </c>
      <c r="AF764" s="404"/>
      <c r="AG764" s="404"/>
      <c r="AH764" s="404"/>
      <c r="AI764" s="404"/>
      <c r="AJ764" s="404"/>
      <c r="AK764" s="404"/>
      <c r="AL764" s="404"/>
      <c r="AM764" s="404"/>
    </row>
    <row r="765" spans="3:39" x14ac:dyDescent="0.35">
      <c r="C765" s="399">
        <v>0.23699999999999899</v>
      </c>
      <c r="D765" s="404"/>
      <c r="E765" s="404"/>
      <c r="F765" s="404"/>
      <c r="G765" s="404"/>
      <c r="H765" s="404"/>
      <c r="I765" s="404"/>
      <c r="J765" s="404"/>
      <c r="K765" s="404"/>
      <c r="Q765" s="399">
        <v>0.23699999999999899</v>
      </c>
      <c r="R765" s="404"/>
      <c r="S765" s="404"/>
      <c r="T765" s="404"/>
      <c r="U765" s="404"/>
      <c r="V765" s="404"/>
      <c r="W765" s="404"/>
      <c r="X765" s="404"/>
      <c r="Y765" s="404"/>
      <c r="AE765" s="399">
        <v>0.23699999999999899</v>
      </c>
      <c r="AF765" s="404"/>
      <c r="AG765" s="404"/>
      <c r="AH765" s="404"/>
      <c r="AI765" s="404"/>
      <c r="AJ765" s="404"/>
      <c r="AK765" s="404"/>
      <c r="AL765" s="404"/>
      <c r="AM765" s="404"/>
    </row>
    <row r="766" spans="3:39" x14ac:dyDescent="0.35">
      <c r="C766" s="399">
        <v>0.23599999999999899</v>
      </c>
      <c r="D766" s="404"/>
      <c r="E766" s="404"/>
      <c r="F766" s="404"/>
      <c r="G766" s="404"/>
      <c r="H766" s="404"/>
      <c r="I766" s="404"/>
      <c r="J766" s="404"/>
      <c r="K766" s="404"/>
      <c r="Q766" s="399">
        <v>0.23599999999999899</v>
      </c>
      <c r="R766" s="404"/>
      <c r="S766" s="404"/>
      <c r="T766" s="404"/>
      <c r="U766" s="404"/>
      <c r="V766" s="404"/>
      <c r="W766" s="404"/>
      <c r="X766" s="404"/>
      <c r="Y766" s="404"/>
      <c r="AE766" s="399">
        <v>0.23599999999999899</v>
      </c>
      <c r="AF766" s="404"/>
      <c r="AG766" s="404"/>
      <c r="AH766" s="404"/>
      <c r="AI766" s="404"/>
      <c r="AJ766" s="404"/>
      <c r="AK766" s="404"/>
      <c r="AL766" s="404"/>
      <c r="AM766" s="404"/>
    </row>
    <row r="767" spans="3:39" x14ac:dyDescent="0.35">
      <c r="C767" s="399">
        <v>0.23499999999999899</v>
      </c>
      <c r="D767" s="404"/>
      <c r="E767" s="404"/>
      <c r="F767" s="404"/>
      <c r="G767" s="404"/>
      <c r="H767" s="404"/>
      <c r="I767" s="404"/>
      <c r="J767" s="404"/>
      <c r="K767" s="404"/>
      <c r="Q767" s="399">
        <v>0.23499999999999899</v>
      </c>
      <c r="R767" s="404"/>
      <c r="S767" s="404"/>
      <c r="T767" s="404"/>
      <c r="U767" s="404"/>
      <c r="V767" s="404"/>
      <c r="W767" s="404"/>
      <c r="X767" s="404"/>
      <c r="Y767" s="404"/>
      <c r="AE767" s="399">
        <v>0.23499999999999899</v>
      </c>
      <c r="AF767" s="404"/>
      <c r="AG767" s="404"/>
      <c r="AH767" s="404"/>
      <c r="AI767" s="404"/>
      <c r="AJ767" s="404"/>
      <c r="AK767" s="404"/>
      <c r="AL767" s="404"/>
      <c r="AM767" s="404"/>
    </row>
    <row r="768" spans="3:39" x14ac:dyDescent="0.35">
      <c r="C768" s="399">
        <v>0.23399999999999899</v>
      </c>
      <c r="D768" s="404"/>
      <c r="E768" s="404"/>
      <c r="F768" s="404"/>
      <c r="G768" s="404"/>
      <c r="H768" s="404"/>
      <c r="I768" s="404"/>
      <c r="J768" s="404"/>
      <c r="K768" s="404"/>
      <c r="Q768" s="399">
        <v>0.23399999999999899</v>
      </c>
      <c r="R768" s="404"/>
      <c r="S768" s="404"/>
      <c r="T768" s="404"/>
      <c r="U768" s="404"/>
      <c r="V768" s="404"/>
      <c r="W768" s="404"/>
      <c r="X768" s="404"/>
      <c r="Y768" s="404"/>
      <c r="AE768" s="399">
        <v>0.23399999999999899</v>
      </c>
      <c r="AF768" s="404"/>
      <c r="AG768" s="404"/>
      <c r="AH768" s="404"/>
      <c r="AI768" s="404"/>
      <c r="AJ768" s="404"/>
      <c r="AK768" s="404"/>
      <c r="AL768" s="404"/>
      <c r="AM768" s="404"/>
    </row>
    <row r="769" spans="3:39" x14ac:dyDescent="0.35">
      <c r="C769" s="399">
        <v>0.23299999999999901</v>
      </c>
      <c r="D769" s="404"/>
      <c r="E769" s="404"/>
      <c r="F769" s="404"/>
      <c r="G769" s="404"/>
      <c r="H769" s="404"/>
      <c r="I769" s="404"/>
      <c r="J769" s="404"/>
      <c r="K769" s="404"/>
      <c r="Q769" s="399">
        <v>0.23299999999999901</v>
      </c>
      <c r="R769" s="404"/>
      <c r="S769" s="404"/>
      <c r="T769" s="404"/>
      <c r="U769" s="404"/>
      <c r="V769" s="404"/>
      <c r="W769" s="404"/>
      <c r="X769" s="404"/>
      <c r="Y769" s="404"/>
      <c r="AE769" s="399">
        <v>0.23299999999999901</v>
      </c>
      <c r="AF769" s="404"/>
      <c r="AG769" s="404"/>
      <c r="AH769" s="404"/>
      <c r="AI769" s="404"/>
      <c r="AJ769" s="404"/>
      <c r="AK769" s="404"/>
      <c r="AL769" s="404"/>
      <c r="AM769" s="404"/>
    </row>
    <row r="770" spans="3:39" x14ac:dyDescent="0.35">
      <c r="C770" s="399">
        <v>0.23199999999999901</v>
      </c>
      <c r="D770" s="404"/>
      <c r="E770" s="404"/>
      <c r="F770" s="404"/>
      <c r="G770" s="404"/>
      <c r="H770" s="404"/>
      <c r="I770" s="404"/>
      <c r="J770" s="404"/>
      <c r="K770" s="404"/>
      <c r="Q770" s="399">
        <v>0.23199999999999901</v>
      </c>
      <c r="R770" s="404"/>
      <c r="S770" s="404"/>
      <c r="T770" s="404"/>
      <c r="U770" s="404"/>
      <c r="V770" s="404"/>
      <c r="W770" s="404"/>
      <c r="X770" s="404"/>
      <c r="Y770" s="404"/>
      <c r="AE770" s="399">
        <v>0.23199999999999901</v>
      </c>
      <c r="AF770" s="404"/>
      <c r="AG770" s="404"/>
      <c r="AH770" s="404"/>
      <c r="AI770" s="404"/>
      <c r="AJ770" s="404"/>
      <c r="AK770" s="404"/>
      <c r="AL770" s="404"/>
      <c r="AM770" s="404"/>
    </row>
    <row r="771" spans="3:39" x14ac:dyDescent="0.35">
      <c r="C771" s="399">
        <v>0.23099999999999901</v>
      </c>
      <c r="D771" s="404"/>
      <c r="E771" s="404"/>
      <c r="F771" s="404"/>
      <c r="G771" s="404"/>
      <c r="H771" s="404"/>
      <c r="I771" s="404"/>
      <c r="J771" s="404"/>
      <c r="K771" s="404"/>
      <c r="Q771" s="399">
        <v>0.23099999999999901</v>
      </c>
      <c r="R771" s="404"/>
      <c r="S771" s="404"/>
      <c r="T771" s="404"/>
      <c r="U771" s="404"/>
      <c r="V771" s="404"/>
      <c r="W771" s="404"/>
      <c r="X771" s="404"/>
      <c r="Y771" s="404"/>
      <c r="AE771" s="399">
        <v>0.23099999999999901</v>
      </c>
      <c r="AF771" s="404"/>
      <c r="AG771" s="404"/>
      <c r="AH771" s="404"/>
      <c r="AI771" s="404"/>
      <c r="AJ771" s="404"/>
      <c r="AK771" s="404"/>
      <c r="AL771" s="404"/>
      <c r="AM771" s="404"/>
    </row>
    <row r="772" spans="3:39" x14ac:dyDescent="0.35">
      <c r="C772" s="399">
        <v>0.22999999999999901</v>
      </c>
      <c r="D772" s="404"/>
      <c r="E772" s="404"/>
      <c r="F772" s="404"/>
      <c r="G772" s="404"/>
      <c r="H772" s="404"/>
      <c r="I772" s="404"/>
      <c r="J772" s="404"/>
      <c r="K772" s="404"/>
      <c r="Q772" s="399">
        <v>0.22999999999999901</v>
      </c>
      <c r="R772" s="404"/>
      <c r="S772" s="404"/>
      <c r="T772" s="404"/>
      <c r="U772" s="404"/>
      <c r="V772" s="404"/>
      <c r="W772" s="404"/>
      <c r="X772" s="404"/>
      <c r="Y772" s="404"/>
      <c r="AE772" s="399">
        <v>0.22999999999999901</v>
      </c>
      <c r="AF772" s="404"/>
      <c r="AG772" s="404"/>
      <c r="AH772" s="404"/>
      <c r="AI772" s="404"/>
      <c r="AJ772" s="404"/>
      <c r="AK772" s="404"/>
      <c r="AL772" s="404"/>
      <c r="AM772" s="404"/>
    </row>
    <row r="773" spans="3:39" x14ac:dyDescent="0.35">
      <c r="C773" s="399">
        <v>0.22899999999999901</v>
      </c>
      <c r="D773" s="404"/>
      <c r="E773" s="404"/>
      <c r="F773" s="404"/>
      <c r="G773" s="404"/>
      <c r="H773" s="404"/>
      <c r="I773" s="404"/>
      <c r="J773" s="404"/>
      <c r="K773" s="404"/>
      <c r="Q773" s="399">
        <v>0.22899999999999901</v>
      </c>
      <c r="R773" s="404"/>
      <c r="S773" s="404"/>
      <c r="T773" s="404"/>
      <c r="U773" s="404"/>
      <c r="V773" s="404"/>
      <c r="W773" s="404"/>
      <c r="X773" s="404"/>
      <c r="Y773" s="404"/>
      <c r="AE773" s="399">
        <v>0.22899999999999901</v>
      </c>
      <c r="AF773" s="404"/>
      <c r="AG773" s="404"/>
      <c r="AH773" s="404"/>
      <c r="AI773" s="404"/>
      <c r="AJ773" s="404"/>
      <c r="AK773" s="404"/>
      <c r="AL773" s="404"/>
      <c r="AM773" s="404"/>
    </row>
    <row r="774" spans="3:39" x14ac:dyDescent="0.35">
      <c r="C774" s="399">
        <v>0.22799999999999901</v>
      </c>
      <c r="D774" s="404"/>
      <c r="E774" s="404"/>
      <c r="F774" s="404"/>
      <c r="G774" s="404"/>
      <c r="H774" s="404"/>
      <c r="I774" s="404"/>
      <c r="J774" s="404"/>
      <c r="K774" s="404"/>
      <c r="Q774" s="399">
        <v>0.22799999999999901</v>
      </c>
      <c r="R774" s="404"/>
      <c r="S774" s="404"/>
      <c r="T774" s="404"/>
      <c r="U774" s="404"/>
      <c r="V774" s="404"/>
      <c r="W774" s="404"/>
      <c r="X774" s="404"/>
      <c r="Y774" s="404"/>
      <c r="AE774" s="399">
        <v>0.22799999999999901</v>
      </c>
      <c r="AF774" s="404"/>
      <c r="AG774" s="404"/>
      <c r="AH774" s="404"/>
      <c r="AI774" s="404"/>
      <c r="AJ774" s="404"/>
      <c r="AK774" s="404"/>
      <c r="AL774" s="404"/>
      <c r="AM774" s="404"/>
    </row>
    <row r="775" spans="3:39" x14ac:dyDescent="0.35">
      <c r="C775" s="399">
        <v>0.22699999999999901</v>
      </c>
      <c r="D775" s="404"/>
      <c r="E775" s="404"/>
      <c r="F775" s="404"/>
      <c r="G775" s="404"/>
      <c r="H775" s="404"/>
      <c r="I775" s="404"/>
      <c r="J775" s="404"/>
      <c r="K775" s="404"/>
      <c r="Q775" s="399">
        <v>0.22699999999999901</v>
      </c>
      <c r="R775" s="404"/>
      <c r="S775" s="404"/>
      <c r="T775" s="404"/>
      <c r="U775" s="404"/>
      <c r="V775" s="404"/>
      <c r="W775" s="404"/>
      <c r="X775" s="404"/>
      <c r="Y775" s="404"/>
      <c r="AE775" s="399">
        <v>0.22699999999999901</v>
      </c>
      <c r="AF775" s="404"/>
      <c r="AG775" s="404"/>
      <c r="AH775" s="404"/>
      <c r="AI775" s="404"/>
      <c r="AJ775" s="404"/>
      <c r="AK775" s="404"/>
      <c r="AL775" s="404"/>
      <c r="AM775" s="404"/>
    </row>
    <row r="776" spans="3:39" x14ac:dyDescent="0.35">
      <c r="C776" s="399">
        <v>0.22599999999999901</v>
      </c>
      <c r="D776" s="404"/>
      <c r="E776" s="404"/>
      <c r="F776" s="404"/>
      <c r="G776" s="404"/>
      <c r="H776" s="404"/>
      <c r="I776" s="404"/>
      <c r="J776" s="404"/>
      <c r="K776" s="404"/>
      <c r="Q776" s="399">
        <v>0.22599999999999901</v>
      </c>
      <c r="R776" s="404"/>
      <c r="S776" s="404"/>
      <c r="T776" s="404"/>
      <c r="U776" s="404"/>
      <c r="V776" s="404"/>
      <c r="W776" s="404"/>
      <c r="X776" s="404"/>
      <c r="Y776" s="404"/>
      <c r="AE776" s="399">
        <v>0.22599999999999901</v>
      </c>
      <c r="AF776" s="404"/>
      <c r="AG776" s="404"/>
      <c r="AH776" s="404"/>
      <c r="AI776" s="404"/>
      <c r="AJ776" s="404"/>
      <c r="AK776" s="404"/>
      <c r="AL776" s="404"/>
      <c r="AM776" s="404"/>
    </row>
    <row r="777" spans="3:39" x14ac:dyDescent="0.35">
      <c r="C777" s="399">
        <v>0.22499999999999901</v>
      </c>
      <c r="D777" s="404"/>
      <c r="E777" s="404"/>
      <c r="F777" s="404"/>
      <c r="G777" s="404"/>
      <c r="H777" s="404"/>
      <c r="I777" s="404"/>
      <c r="J777" s="404"/>
      <c r="K777" s="404"/>
      <c r="Q777" s="399">
        <v>0.22499999999999901</v>
      </c>
      <c r="R777" s="404"/>
      <c r="S777" s="404"/>
      <c r="T777" s="404"/>
      <c r="U777" s="404"/>
      <c r="V777" s="404"/>
      <c r="W777" s="404"/>
      <c r="X777" s="404"/>
      <c r="Y777" s="404"/>
      <c r="AE777" s="399">
        <v>0.22499999999999901</v>
      </c>
      <c r="AF777" s="404"/>
      <c r="AG777" s="404"/>
      <c r="AH777" s="404"/>
      <c r="AI777" s="404"/>
      <c r="AJ777" s="404"/>
      <c r="AK777" s="404"/>
      <c r="AL777" s="404"/>
      <c r="AM777" s="404"/>
    </row>
    <row r="778" spans="3:39" x14ac:dyDescent="0.35">
      <c r="C778" s="399">
        <v>0.22399999999999901</v>
      </c>
      <c r="D778" s="404"/>
      <c r="E778" s="404"/>
      <c r="F778" s="404"/>
      <c r="G778" s="404"/>
      <c r="H778" s="404"/>
      <c r="I778" s="404"/>
      <c r="J778" s="404"/>
      <c r="K778" s="404"/>
      <c r="Q778" s="399">
        <v>0.22399999999999901</v>
      </c>
      <c r="R778" s="404"/>
      <c r="S778" s="404"/>
      <c r="T778" s="404"/>
      <c r="U778" s="404"/>
      <c r="V778" s="404"/>
      <c r="W778" s="404"/>
      <c r="X778" s="404"/>
      <c r="Y778" s="404"/>
      <c r="AE778" s="399">
        <v>0.22399999999999901</v>
      </c>
      <c r="AF778" s="404"/>
      <c r="AG778" s="404"/>
      <c r="AH778" s="404"/>
      <c r="AI778" s="404"/>
      <c r="AJ778" s="404"/>
      <c r="AK778" s="404"/>
      <c r="AL778" s="404"/>
      <c r="AM778" s="404"/>
    </row>
    <row r="779" spans="3:39" x14ac:dyDescent="0.35">
      <c r="C779" s="399">
        <v>0.222999999999999</v>
      </c>
      <c r="D779" s="404"/>
      <c r="E779" s="404"/>
      <c r="F779" s="404"/>
      <c r="G779" s="404"/>
      <c r="H779" s="404"/>
      <c r="I779" s="404"/>
      <c r="J779" s="404"/>
      <c r="K779" s="404"/>
      <c r="Q779" s="399">
        <v>0.222999999999999</v>
      </c>
      <c r="R779" s="404"/>
      <c r="S779" s="404"/>
      <c r="T779" s="404"/>
      <c r="U779" s="404"/>
      <c r="V779" s="404"/>
      <c r="W779" s="404"/>
      <c r="X779" s="404"/>
      <c r="Y779" s="404"/>
      <c r="AE779" s="399">
        <v>0.222999999999999</v>
      </c>
      <c r="AF779" s="404"/>
      <c r="AG779" s="404"/>
      <c r="AH779" s="404"/>
      <c r="AI779" s="404"/>
      <c r="AJ779" s="404"/>
      <c r="AK779" s="404"/>
      <c r="AL779" s="404"/>
      <c r="AM779" s="404"/>
    </row>
    <row r="780" spans="3:39" x14ac:dyDescent="0.35">
      <c r="C780" s="399">
        <v>0.221999999999999</v>
      </c>
      <c r="D780" s="404"/>
      <c r="E780" s="404"/>
      <c r="F780" s="404"/>
      <c r="G780" s="404"/>
      <c r="H780" s="404"/>
      <c r="I780" s="404"/>
      <c r="J780" s="404"/>
      <c r="K780" s="404"/>
      <c r="Q780" s="399">
        <v>0.221999999999999</v>
      </c>
      <c r="R780" s="404"/>
      <c r="S780" s="404"/>
      <c r="T780" s="404"/>
      <c r="U780" s="404"/>
      <c r="V780" s="404"/>
      <c r="W780" s="404"/>
      <c r="X780" s="404"/>
      <c r="Y780" s="404"/>
      <c r="AE780" s="399">
        <v>0.221999999999999</v>
      </c>
      <c r="AF780" s="404"/>
      <c r="AG780" s="404"/>
      <c r="AH780" s="404"/>
      <c r="AI780" s="404"/>
      <c r="AJ780" s="404"/>
      <c r="AK780" s="404"/>
      <c r="AL780" s="404"/>
      <c r="AM780" s="404"/>
    </row>
    <row r="781" spans="3:39" x14ac:dyDescent="0.35">
      <c r="C781" s="399">
        <v>0.220999999999999</v>
      </c>
      <c r="D781" s="404"/>
      <c r="E781" s="404"/>
      <c r="F781" s="404"/>
      <c r="G781" s="404"/>
      <c r="H781" s="404"/>
      <c r="I781" s="404"/>
      <c r="J781" s="404"/>
      <c r="K781" s="404"/>
      <c r="Q781" s="399">
        <v>0.220999999999999</v>
      </c>
      <c r="R781" s="404"/>
      <c r="S781" s="404"/>
      <c r="T781" s="404"/>
      <c r="U781" s="404"/>
      <c r="V781" s="404"/>
      <c r="W781" s="404"/>
      <c r="X781" s="404"/>
      <c r="Y781" s="404"/>
      <c r="AE781" s="399">
        <v>0.220999999999999</v>
      </c>
      <c r="AF781" s="404"/>
      <c r="AG781" s="404"/>
      <c r="AH781" s="404"/>
      <c r="AI781" s="404"/>
      <c r="AJ781" s="404"/>
      <c r="AK781" s="404"/>
      <c r="AL781" s="404"/>
      <c r="AM781" s="404"/>
    </row>
    <row r="782" spans="3:39" x14ac:dyDescent="0.35">
      <c r="C782" s="399">
        <v>0.219999999999999</v>
      </c>
      <c r="D782" s="404"/>
      <c r="E782" s="404"/>
      <c r="F782" s="404"/>
      <c r="G782" s="404"/>
      <c r="H782" s="404"/>
      <c r="I782" s="404"/>
      <c r="J782" s="404"/>
      <c r="K782" s="404"/>
      <c r="Q782" s="399">
        <v>0.219999999999999</v>
      </c>
      <c r="R782" s="404"/>
      <c r="S782" s="404"/>
      <c r="T782" s="404"/>
      <c r="U782" s="404"/>
      <c r="V782" s="404"/>
      <c r="W782" s="404"/>
      <c r="X782" s="404"/>
      <c r="Y782" s="404"/>
      <c r="AE782" s="399">
        <v>0.219999999999999</v>
      </c>
      <c r="AF782" s="404"/>
      <c r="AG782" s="404"/>
      <c r="AH782" s="404"/>
      <c r="AI782" s="404"/>
      <c r="AJ782" s="404"/>
      <c r="AK782" s="404"/>
      <c r="AL782" s="404"/>
      <c r="AM782" s="404"/>
    </row>
    <row r="783" spans="3:39" x14ac:dyDescent="0.35">
      <c r="C783" s="399">
        <v>0.218999999999999</v>
      </c>
      <c r="D783" s="404"/>
      <c r="E783" s="404"/>
      <c r="F783" s="404"/>
      <c r="G783" s="404"/>
      <c r="H783" s="404"/>
      <c r="I783" s="404"/>
      <c r="J783" s="404"/>
      <c r="K783" s="404"/>
      <c r="Q783" s="399">
        <v>0.218999999999999</v>
      </c>
      <c r="R783" s="404"/>
      <c r="S783" s="404"/>
      <c r="T783" s="404"/>
      <c r="U783" s="404"/>
      <c r="V783" s="404"/>
      <c r="W783" s="404"/>
      <c r="X783" s="404"/>
      <c r="Y783" s="404"/>
      <c r="AE783" s="399">
        <v>0.218999999999999</v>
      </c>
      <c r="AF783" s="404"/>
      <c r="AG783" s="404"/>
      <c r="AH783" s="404"/>
      <c r="AI783" s="404"/>
      <c r="AJ783" s="404"/>
      <c r="AK783" s="404"/>
      <c r="AL783" s="404"/>
      <c r="AM783" s="404"/>
    </row>
    <row r="784" spans="3:39" x14ac:dyDescent="0.35">
      <c r="C784" s="399">
        <v>0.217999999999999</v>
      </c>
      <c r="D784" s="404"/>
      <c r="E784" s="404"/>
      <c r="F784" s="404"/>
      <c r="G784" s="404"/>
      <c r="H784" s="404"/>
      <c r="I784" s="404"/>
      <c r="J784" s="404"/>
      <c r="K784" s="404"/>
      <c r="Q784" s="399">
        <v>0.217999999999999</v>
      </c>
      <c r="R784" s="404"/>
      <c r="S784" s="404"/>
      <c r="T784" s="404"/>
      <c r="U784" s="404"/>
      <c r="V784" s="404"/>
      <c r="W784" s="404"/>
      <c r="X784" s="404"/>
      <c r="Y784" s="404"/>
      <c r="AE784" s="399">
        <v>0.217999999999999</v>
      </c>
      <c r="AF784" s="404"/>
      <c r="AG784" s="404"/>
      <c r="AH784" s="404"/>
      <c r="AI784" s="404"/>
      <c r="AJ784" s="404"/>
      <c r="AK784" s="404"/>
      <c r="AL784" s="404"/>
      <c r="AM784" s="404"/>
    </row>
    <row r="785" spans="3:39" x14ac:dyDescent="0.35">
      <c r="C785" s="399">
        <v>0.216999999999999</v>
      </c>
      <c r="D785" s="404"/>
      <c r="E785" s="404"/>
      <c r="F785" s="404"/>
      <c r="G785" s="404"/>
      <c r="H785" s="404"/>
      <c r="I785" s="404"/>
      <c r="J785" s="404"/>
      <c r="K785" s="404"/>
      <c r="Q785" s="399">
        <v>0.216999999999999</v>
      </c>
      <c r="R785" s="404"/>
      <c r="S785" s="404"/>
      <c r="T785" s="404"/>
      <c r="U785" s="404"/>
      <c r="V785" s="404"/>
      <c r="W785" s="404"/>
      <c r="X785" s="404"/>
      <c r="Y785" s="404"/>
      <c r="AE785" s="399">
        <v>0.216999999999999</v>
      </c>
      <c r="AF785" s="404"/>
      <c r="AG785" s="404"/>
      <c r="AH785" s="404"/>
      <c r="AI785" s="404"/>
      <c r="AJ785" s="404"/>
      <c r="AK785" s="404"/>
      <c r="AL785" s="404"/>
      <c r="AM785" s="404"/>
    </row>
    <row r="786" spans="3:39" x14ac:dyDescent="0.35">
      <c r="C786" s="399">
        <v>0.215999999999999</v>
      </c>
      <c r="D786" s="404"/>
      <c r="E786" s="404"/>
      <c r="F786" s="404"/>
      <c r="G786" s="404"/>
      <c r="H786" s="404"/>
      <c r="I786" s="404"/>
      <c r="J786" s="404"/>
      <c r="K786" s="404"/>
      <c r="Q786" s="399">
        <v>0.215999999999999</v>
      </c>
      <c r="R786" s="404"/>
      <c r="S786" s="404"/>
      <c r="T786" s="404"/>
      <c r="U786" s="404"/>
      <c r="V786" s="404"/>
      <c r="W786" s="404"/>
      <c r="X786" s="404"/>
      <c r="Y786" s="404"/>
      <c r="AE786" s="399">
        <v>0.215999999999999</v>
      </c>
      <c r="AF786" s="404"/>
      <c r="AG786" s="404"/>
      <c r="AH786" s="404"/>
      <c r="AI786" s="404"/>
      <c r="AJ786" s="404"/>
      <c r="AK786" s="404"/>
      <c r="AL786" s="404"/>
      <c r="AM786" s="404"/>
    </row>
    <row r="787" spans="3:39" x14ac:dyDescent="0.35">
      <c r="C787" s="399">
        <v>0.214999999999999</v>
      </c>
      <c r="D787" s="404"/>
      <c r="E787" s="404"/>
      <c r="F787" s="404"/>
      <c r="G787" s="404"/>
      <c r="H787" s="404"/>
      <c r="I787" s="404"/>
      <c r="J787" s="404"/>
      <c r="K787" s="404"/>
      <c r="Q787" s="399">
        <v>0.214999999999999</v>
      </c>
      <c r="R787" s="404"/>
      <c r="S787" s="404"/>
      <c r="T787" s="404"/>
      <c r="U787" s="404"/>
      <c r="V787" s="404"/>
      <c r="W787" s="404"/>
      <c r="X787" s="404"/>
      <c r="Y787" s="404"/>
      <c r="AE787" s="399">
        <v>0.214999999999999</v>
      </c>
      <c r="AF787" s="404"/>
      <c r="AG787" s="404"/>
      <c r="AH787" s="404"/>
      <c r="AI787" s="404"/>
      <c r="AJ787" s="404"/>
      <c r="AK787" s="404"/>
      <c r="AL787" s="404"/>
      <c r="AM787" s="404"/>
    </row>
    <row r="788" spans="3:39" x14ac:dyDescent="0.35">
      <c r="C788" s="399">
        <v>0.213999999999999</v>
      </c>
      <c r="D788" s="404"/>
      <c r="E788" s="404"/>
      <c r="F788" s="404"/>
      <c r="G788" s="404"/>
      <c r="H788" s="404"/>
      <c r="I788" s="404"/>
      <c r="J788" s="404"/>
      <c r="K788" s="404"/>
      <c r="Q788" s="399">
        <v>0.213999999999999</v>
      </c>
      <c r="R788" s="404"/>
      <c r="S788" s="404"/>
      <c r="T788" s="404"/>
      <c r="U788" s="404"/>
      <c r="V788" s="404"/>
      <c r="W788" s="404"/>
      <c r="X788" s="404"/>
      <c r="Y788" s="404"/>
      <c r="AE788" s="399">
        <v>0.213999999999999</v>
      </c>
      <c r="AF788" s="404"/>
      <c r="AG788" s="404"/>
      <c r="AH788" s="404"/>
      <c r="AI788" s="404"/>
      <c r="AJ788" s="404"/>
      <c r="AK788" s="404"/>
      <c r="AL788" s="404"/>
      <c r="AM788" s="404"/>
    </row>
    <row r="789" spans="3:39" x14ac:dyDescent="0.35">
      <c r="C789" s="399">
        <v>0.212999999999999</v>
      </c>
      <c r="D789" s="404"/>
      <c r="E789" s="404"/>
      <c r="F789" s="404"/>
      <c r="G789" s="404"/>
      <c r="H789" s="404"/>
      <c r="I789" s="404"/>
      <c r="J789" s="404"/>
      <c r="K789" s="404"/>
      <c r="Q789" s="399">
        <v>0.212999999999999</v>
      </c>
      <c r="R789" s="404"/>
      <c r="S789" s="404"/>
      <c r="T789" s="404"/>
      <c r="U789" s="404"/>
      <c r="V789" s="404"/>
      <c r="W789" s="404"/>
      <c r="X789" s="404"/>
      <c r="Y789" s="404"/>
      <c r="AE789" s="399">
        <v>0.212999999999999</v>
      </c>
      <c r="AF789" s="404"/>
      <c r="AG789" s="404"/>
      <c r="AH789" s="404"/>
      <c r="AI789" s="404"/>
      <c r="AJ789" s="404"/>
      <c r="AK789" s="404"/>
      <c r="AL789" s="404"/>
      <c r="AM789" s="404"/>
    </row>
    <row r="790" spans="3:39" x14ac:dyDescent="0.35">
      <c r="C790" s="399">
        <v>0.21199999999999899</v>
      </c>
      <c r="D790" s="404"/>
      <c r="E790" s="404"/>
      <c r="F790" s="404"/>
      <c r="G790" s="404"/>
      <c r="H790" s="404"/>
      <c r="I790" s="404"/>
      <c r="J790" s="404"/>
      <c r="K790" s="404"/>
      <c r="Q790" s="399">
        <v>0.21199999999999899</v>
      </c>
      <c r="R790" s="404"/>
      <c r="S790" s="404"/>
      <c r="T790" s="404"/>
      <c r="U790" s="404"/>
      <c r="V790" s="404"/>
      <c r="W790" s="404"/>
      <c r="X790" s="404"/>
      <c r="Y790" s="404"/>
      <c r="AE790" s="399">
        <v>0.21199999999999899</v>
      </c>
      <c r="AF790" s="404"/>
      <c r="AG790" s="404"/>
      <c r="AH790" s="404"/>
      <c r="AI790" s="404"/>
      <c r="AJ790" s="404"/>
      <c r="AK790" s="404"/>
      <c r="AL790" s="404"/>
      <c r="AM790" s="404"/>
    </row>
    <row r="791" spans="3:39" x14ac:dyDescent="0.35">
      <c r="C791" s="399">
        <v>0.21099999999999899</v>
      </c>
      <c r="D791" s="404"/>
      <c r="E791" s="404"/>
      <c r="F791" s="404"/>
      <c r="G791" s="404"/>
      <c r="H791" s="404"/>
      <c r="I791" s="404"/>
      <c r="J791" s="404"/>
      <c r="K791" s="404"/>
      <c r="Q791" s="399">
        <v>0.21099999999999899</v>
      </c>
      <c r="R791" s="404"/>
      <c r="S791" s="404"/>
      <c r="T791" s="404"/>
      <c r="U791" s="404"/>
      <c r="V791" s="404"/>
      <c r="W791" s="404"/>
      <c r="X791" s="404"/>
      <c r="Y791" s="404"/>
      <c r="AE791" s="399">
        <v>0.21099999999999899</v>
      </c>
      <c r="AF791" s="404"/>
      <c r="AG791" s="404"/>
      <c r="AH791" s="404"/>
      <c r="AI791" s="404"/>
      <c r="AJ791" s="404"/>
      <c r="AK791" s="404"/>
      <c r="AL791" s="404"/>
      <c r="AM791" s="404"/>
    </row>
    <row r="792" spans="3:39" x14ac:dyDescent="0.35">
      <c r="C792" s="399">
        <v>0.20999999999999899</v>
      </c>
      <c r="D792" s="404"/>
      <c r="E792" s="404"/>
      <c r="F792" s="404"/>
      <c r="G792" s="404"/>
      <c r="H792" s="404"/>
      <c r="I792" s="404"/>
      <c r="J792" s="404"/>
      <c r="K792" s="404"/>
      <c r="Q792" s="399">
        <v>0.20999999999999899</v>
      </c>
      <c r="R792" s="404"/>
      <c r="S792" s="404"/>
      <c r="T792" s="404"/>
      <c r="U792" s="404"/>
      <c r="V792" s="404"/>
      <c r="W792" s="404"/>
      <c r="X792" s="404"/>
      <c r="Y792" s="404"/>
      <c r="AE792" s="399">
        <v>0.20999999999999899</v>
      </c>
      <c r="AF792" s="404"/>
      <c r="AG792" s="404"/>
      <c r="AH792" s="404"/>
      <c r="AI792" s="404"/>
      <c r="AJ792" s="404"/>
      <c r="AK792" s="404"/>
      <c r="AL792" s="404"/>
      <c r="AM792" s="404"/>
    </row>
    <row r="793" spans="3:39" x14ac:dyDescent="0.35">
      <c r="C793" s="399">
        <v>0.20899999999999899</v>
      </c>
      <c r="D793" s="404"/>
      <c r="E793" s="404"/>
      <c r="F793" s="404"/>
      <c r="G793" s="404"/>
      <c r="H793" s="404"/>
      <c r="I793" s="404"/>
      <c r="J793" s="404"/>
      <c r="K793" s="404"/>
      <c r="Q793" s="399">
        <v>0.20899999999999899</v>
      </c>
      <c r="R793" s="404"/>
      <c r="S793" s="404"/>
      <c r="T793" s="404"/>
      <c r="U793" s="404"/>
      <c r="V793" s="404"/>
      <c r="W793" s="404"/>
      <c r="X793" s="404"/>
      <c r="Y793" s="404"/>
      <c r="AE793" s="399">
        <v>0.20899999999999899</v>
      </c>
      <c r="AF793" s="404"/>
      <c r="AG793" s="404"/>
      <c r="AH793" s="404"/>
      <c r="AI793" s="404"/>
      <c r="AJ793" s="404"/>
      <c r="AK793" s="404"/>
      <c r="AL793" s="404"/>
      <c r="AM793" s="404"/>
    </row>
    <row r="794" spans="3:39" x14ac:dyDescent="0.35">
      <c r="C794" s="399">
        <v>0.20799999999999899</v>
      </c>
      <c r="D794" s="404"/>
      <c r="E794" s="404"/>
      <c r="F794" s="404"/>
      <c r="G794" s="404"/>
      <c r="H794" s="404"/>
      <c r="I794" s="404"/>
      <c r="J794" s="404"/>
      <c r="K794" s="404"/>
      <c r="Q794" s="399">
        <v>0.20799999999999899</v>
      </c>
      <c r="R794" s="404"/>
      <c r="S794" s="404"/>
      <c r="T794" s="404"/>
      <c r="U794" s="404"/>
      <c r="V794" s="404"/>
      <c r="W794" s="404"/>
      <c r="X794" s="404"/>
      <c r="Y794" s="404"/>
      <c r="AE794" s="399">
        <v>0.20799999999999899</v>
      </c>
      <c r="AF794" s="404"/>
      <c r="AG794" s="404"/>
      <c r="AH794" s="404"/>
      <c r="AI794" s="404"/>
      <c r="AJ794" s="404"/>
      <c r="AK794" s="404"/>
      <c r="AL794" s="404"/>
      <c r="AM794" s="404"/>
    </row>
    <row r="795" spans="3:39" x14ac:dyDescent="0.35">
      <c r="C795" s="399">
        <v>0.20699999999999899</v>
      </c>
      <c r="D795" s="404"/>
      <c r="E795" s="404"/>
      <c r="F795" s="404"/>
      <c r="G795" s="404"/>
      <c r="H795" s="404"/>
      <c r="I795" s="404"/>
      <c r="J795" s="404"/>
      <c r="K795" s="404"/>
      <c r="Q795" s="399">
        <v>0.20699999999999899</v>
      </c>
      <c r="R795" s="404"/>
      <c r="S795" s="404"/>
      <c r="T795" s="404"/>
      <c r="U795" s="404"/>
      <c r="V795" s="404"/>
      <c r="W795" s="404"/>
      <c r="X795" s="404"/>
      <c r="Y795" s="404"/>
      <c r="AE795" s="399">
        <v>0.20699999999999899</v>
      </c>
      <c r="AF795" s="404"/>
      <c r="AG795" s="404"/>
      <c r="AH795" s="404"/>
      <c r="AI795" s="404"/>
      <c r="AJ795" s="404"/>
      <c r="AK795" s="404"/>
      <c r="AL795" s="404"/>
      <c r="AM795" s="404"/>
    </row>
    <row r="796" spans="3:39" x14ac:dyDescent="0.35">
      <c r="C796" s="399">
        <v>0.20599999999999899</v>
      </c>
      <c r="D796" s="404"/>
      <c r="E796" s="404"/>
      <c r="F796" s="404"/>
      <c r="G796" s="404"/>
      <c r="H796" s="404"/>
      <c r="I796" s="404"/>
      <c r="J796" s="404"/>
      <c r="K796" s="404"/>
      <c r="Q796" s="399">
        <v>0.20599999999999899</v>
      </c>
      <c r="R796" s="404"/>
      <c r="S796" s="404"/>
      <c r="T796" s="404"/>
      <c r="U796" s="404"/>
      <c r="V796" s="404"/>
      <c r="W796" s="404"/>
      <c r="X796" s="404"/>
      <c r="Y796" s="404"/>
      <c r="AE796" s="399">
        <v>0.20599999999999899</v>
      </c>
      <c r="AF796" s="404"/>
      <c r="AG796" s="404"/>
      <c r="AH796" s="404"/>
      <c r="AI796" s="404"/>
      <c r="AJ796" s="404"/>
      <c r="AK796" s="404"/>
      <c r="AL796" s="404"/>
      <c r="AM796" s="404"/>
    </row>
    <row r="797" spans="3:39" x14ac:dyDescent="0.35">
      <c r="C797" s="399">
        <v>0.20499999999999899</v>
      </c>
      <c r="D797" s="404"/>
      <c r="E797" s="404"/>
      <c r="F797" s="404"/>
      <c r="G797" s="404"/>
      <c r="H797" s="404"/>
      <c r="I797" s="404"/>
      <c r="J797" s="404"/>
      <c r="K797" s="404"/>
      <c r="Q797" s="399">
        <v>0.20499999999999899</v>
      </c>
      <c r="R797" s="404"/>
      <c r="S797" s="404"/>
      <c r="T797" s="404"/>
      <c r="U797" s="404"/>
      <c r="V797" s="404"/>
      <c r="W797" s="404"/>
      <c r="X797" s="404"/>
      <c r="Y797" s="404"/>
      <c r="AE797" s="399">
        <v>0.20499999999999899</v>
      </c>
      <c r="AF797" s="404"/>
      <c r="AG797" s="404"/>
      <c r="AH797" s="404"/>
      <c r="AI797" s="404"/>
      <c r="AJ797" s="404"/>
      <c r="AK797" s="404"/>
      <c r="AL797" s="404"/>
      <c r="AM797" s="404"/>
    </row>
    <row r="798" spans="3:39" x14ac:dyDescent="0.35">
      <c r="C798" s="399">
        <v>0.20399999999999899</v>
      </c>
      <c r="D798" s="404"/>
      <c r="E798" s="404"/>
      <c r="F798" s="404"/>
      <c r="G798" s="404"/>
      <c r="H798" s="404"/>
      <c r="I798" s="404"/>
      <c r="J798" s="404"/>
      <c r="K798" s="404"/>
      <c r="Q798" s="399">
        <v>0.20399999999999899</v>
      </c>
      <c r="R798" s="404"/>
      <c r="S798" s="404"/>
      <c r="T798" s="404"/>
      <c r="U798" s="404"/>
      <c r="V798" s="404"/>
      <c r="W798" s="404"/>
      <c r="X798" s="404"/>
      <c r="Y798" s="404"/>
      <c r="AE798" s="399">
        <v>0.20399999999999899</v>
      </c>
      <c r="AF798" s="404"/>
      <c r="AG798" s="404"/>
      <c r="AH798" s="404"/>
      <c r="AI798" s="404"/>
      <c r="AJ798" s="404"/>
      <c r="AK798" s="404"/>
      <c r="AL798" s="404"/>
      <c r="AM798" s="404"/>
    </row>
    <row r="799" spans="3:39" x14ac:dyDescent="0.35">
      <c r="C799" s="399">
        <v>0.20299999999999899</v>
      </c>
      <c r="D799" s="404"/>
      <c r="E799" s="404"/>
      <c r="F799" s="404"/>
      <c r="G799" s="404"/>
      <c r="H799" s="404"/>
      <c r="I799" s="404"/>
      <c r="J799" s="404"/>
      <c r="K799" s="404"/>
      <c r="Q799" s="399">
        <v>0.20299999999999899</v>
      </c>
      <c r="R799" s="404"/>
      <c r="S799" s="404"/>
      <c r="T799" s="404"/>
      <c r="U799" s="404"/>
      <c r="V799" s="404"/>
      <c r="W799" s="404"/>
      <c r="X799" s="404"/>
      <c r="Y799" s="404"/>
      <c r="AE799" s="399">
        <v>0.20299999999999899</v>
      </c>
      <c r="AF799" s="404"/>
      <c r="AG799" s="404"/>
      <c r="AH799" s="404"/>
      <c r="AI799" s="404"/>
      <c r="AJ799" s="404"/>
      <c r="AK799" s="404"/>
      <c r="AL799" s="404"/>
      <c r="AM799" s="404"/>
    </row>
    <row r="800" spans="3:39" x14ac:dyDescent="0.35">
      <c r="C800" s="399">
        <v>0.20199999999999901</v>
      </c>
      <c r="D800" s="404"/>
      <c r="E800" s="404"/>
      <c r="F800" s="404"/>
      <c r="G800" s="404"/>
      <c r="H800" s="404"/>
      <c r="I800" s="404"/>
      <c r="J800" s="404"/>
      <c r="K800" s="404"/>
      <c r="Q800" s="399">
        <v>0.20199999999999901</v>
      </c>
      <c r="R800" s="404"/>
      <c r="S800" s="404"/>
      <c r="T800" s="404"/>
      <c r="U800" s="404"/>
      <c r="V800" s="404"/>
      <c r="W800" s="404"/>
      <c r="X800" s="404"/>
      <c r="Y800" s="404"/>
      <c r="AE800" s="399">
        <v>0.20199999999999901</v>
      </c>
      <c r="AF800" s="404"/>
      <c r="AG800" s="404"/>
      <c r="AH800" s="404"/>
      <c r="AI800" s="404"/>
      <c r="AJ800" s="404"/>
      <c r="AK800" s="404"/>
      <c r="AL800" s="404"/>
      <c r="AM800" s="404"/>
    </row>
    <row r="801" spans="1:42" x14ac:dyDescent="0.35">
      <c r="C801" s="399">
        <v>0.20099999999999901</v>
      </c>
      <c r="D801" s="404"/>
      <c r="E801" s="404"/>
      <c r="F801" s="404"/>
      <c r="G801" s="404"/>
      <c r="H801" s="404"/>
      <c r="I801" s="404"/>
      <c r="J801" s="404"/>
      <c r="K801" s="404"/>
      <c r="Q801" s="399">
        <v>0.20099999999999901</v>
      </c>
      <c r="R801" s="404"/>
      <c r="S801" s="404"/>
      <c r="T801" s="404"/>
      <c r="U801" s="404"/>
      <c r="V801" s="404"/>
      <c r="W801" s="404"/>
      <c r="X801" s="404"/>
      <c r="Y801" s="404"/>
      <c r="AE801" s="399">
        <v>0.20099999999999901</v>
      </c>
      <c r="AF801" s="404"/>
      <c r="AG801" s="404"/>
      <c r="AH801" s="404"/>
      <c r="AI801" s="404"/>
      <c r="AJ801" s="404"/>
      <c r="AK801" s="404"/>
      <c r="AL801" s="404"/>
      <c r="AM801" s="404"/>
    </row>
    <row r="802" spans="1:42" x14ac:dyDescent="0.35">
      <c r="A802" s="403"/>
      <c r="B802" s="403"/>
      <c r="C802" s="402">
        <v>0.19999999999999901</v>
      </c>
      <c r="D802" s="404"/>
      <c r="E802" s="404"/>
      <c r="F802" s="404"/>
      <c r="G802" s="404"/>
      <c r="H802" s="404"/>
      <c r="I802" s="404"/>
      <c r="J802" s="404"/>
      <c r="K802" s="404"/>
      <c r="L802" s="403"/>
      <c r="M802" s="403"/>
      <c r="N802" s="403"/>
      <c r="O802" s="403"/>
      <c r="P802" s="403"/>
      <c r="Q802" s="402">
        <v>0.19999999999999901</v>
      </c>
      <c r="R802" s="404"/>
      <c r="S802" s="404"/>
      <c r="T802" s="404"/>
      <c r="U802" s="404"/>
      <c r="V802" s="404"/>
      <c r="W802" s="404"/>
      <c r="X802" s="404"/>
      <c r="Y802" s="404"/>
      <c r="Z802" s="403"/>
      <c r="AA802" s="403"/>
      <c r="AB802" s="403"/>
      <c r="AC802" s="403"/>
      <c r="AD802" s="403"/>
      <c r="AE802" s="402">
        <v>0.19999999999999901</v>
      </c>
      <c r="AF802" s="404"/>
      <c r="AG802" s="404"/>
      <c r="AH802" s="404"/>
      <c r="AI802" s="404"/>
      <c r="AJ802" s="404"/>
      <c r="AK802" s="404"/>
      <c r="AL802" s="404"/>
      <c r="AM802" s="404"/>
      <c r="AN802" s="403"/>
      <c r="AO802" s="403"/>
      <c r="AP802" s="403"/>
    </row>
    <row r="803" spans="1:42" x14ac:dyDescent="0.35">
      <c r="C803" s="399">
        <v>0.19899999999999901</v>
      </c>
      <c r="D803" s="404"/>
      <c r="E803" s="404"/>
      <c r="F803" s="404"/>
      <c r="G803" s="404"/>
      <c r="H803" s="404"/>
      <c r="I803" s="404"/>
      <c r="J803" s="404"/>
      <c r="K803" s="404"/>
      <c r="Q803" s="399">
        <v>0.19899999999999901</v>
      </c>
      <c r="R803" s="404"/>
      <c r="S803" s="404"/>
      <c r="T803" s="404"/>
      <c r="U803" s="404"/>
      <c r="V803" s="404"/>
      <c r="W803" s="404"/>
      <c r="X803" s="404"/>
      <c r="Y803" s="404"/>
      <c r="AE803" s="399">
        <v>0.19899999999999901</v>
      </c>
      <c r="AF803" s="404"/>
      <c r="AG803" s="404"/>
      <c r="AH803" s="404"/>
      <c r="AI803" s="404"/>
      <c r="AJ803" s="404"/>
      <c r="AK803" s="404"/>
      <c r="AL803" s="404"/>
      <c r="AM803" s="404"/>
    </row>
    <row r="804" spans="1:42" x14ac:dyDescent="0.35">
      <c r="C804" s="399">
        <v>0.19799999999999901</v>
      </c>
      <c r="D804" s="404"/>
      <c r="E804" s="404"/>
      <c r="F804" s="404"/>
      <c r="G804" s="404"/>
      <c r="H804" s="404"/>
      <c r="I804" s="404"/>
      <c r="J804" s="404"/>
      <c r="K804" s="404"/>
      <c r="Q804" s="399">
        <v>0.19799999999999901</v>
      </c>
      <c r="R804" s="404"/>
      <c r="S804" s="404"/>
      <c r="T804" s="404"/>
      <c r="U804" s="404"/>
      <c r="V804" s="404"/>
      <c r="W804" s="404"/>
      <c r="X804" s="404"/>
      <c r="Y804" s="404"/>
      <c r="AE804" s="399">
        <v>0.19799999999999901</v>
      </c>
      <c r="AF804" s="404"/>
      <c r="AG804" s="404"/>
      <c r="AH804" s="404"/>
      <c r="AI804" s="404"/>
      <c r="AJ804" s="404"/>
      <c r="AK804" s="404"/>
      <c r="AL804" s="404"/>
      <c r="AM804" s="404"/>
    </row>
    <row r="805" spans="1:42" x14ac:dyDescent="0.35">
      <c r="C805" s="399">
        <v>0.19699999999999901</v>
      </c>
      <c r="D805" s="404"/>
      <c r="E805" s="404"/>
      <c r="F805" s="404"/>
      <c r="G805" s="404"/>
      <c r="H805" s="404"/>
      <c r="I805" s="404"/>
      <c r="J805" s="404"/>
      <c r="K805" s="404"/>
      <c r="Q805" s="399">
        <v>0.19699999999999901</v>
      </c>
      <c r="R805" s="404"/>
      <c r="S805" s="404"/>
      <c r="T805" s="404"/>
      <c r="U805" s="404"/>
      <c r="V805" s="404"/>
      <c r="W805" s="404"/>
      <c r="X805" s="404"/>
      <c r="Y805" s="404"/>
      <c r="AE805" s="399">
        <v>0.19699999999999901</v>
      </c>
      <c r="AF805" s="404"/>
      <c r="AG805" s="404"/>
      <c r="AH805" s="404"/>
      <c r="AI805" s="404"/>
      <c r="AJ805" s="404"/>
      <c r="AK805" s="404"/>
      <c r="AL805" s="404"/>
      <c r="AM805" s="404"/>
    </row>
    <row r="806" spans="1:42" x14ac:dyDescent="0.35">
      <c r="C806" s="399">
        <v>0.19599999999999901</v>
      </c>
      <c r="D806" s="404"/>
      <c r="E806" s="404"/>
      <c r="F806" s="404"/>
      <c r="G806" s="404"/>
      <c r="H806" s="404"/>
      <c r="I806" s="404"/>
      <c r="J806" s="404"/>
      <c r="K806" s="404"/>
      <c r="Q806" s="399">
        <v>0.19599999999999901</v>
      </c>
      <c r="R806" s="404"/>
      <c r="S806" s="404"/>
      <c r="T806" s="404"/>
      <c r="U806" s="404"/>
      <c r="V806" s="404"/>
      <c r="W806" s="404"/>
      <c r="X806" s="404"/>
      <c r="Y806" s="404"/>
      <c r="AE806" s="399">
        <v>0.19599999999999901</v>
      </c>
      <c r="AF806" s="404"/>
      <c r="AG806" s="404"/>
      <c r="AH806" s="404"/>
      <c r="AI806" s="404"/>
      <c r="AJ806" s="404"/>
      <c r="AK806" s="404"/>
      <c r="AL806" s="404"/>
      <c r="AM806" s="404"/>
    </row>
    <row r="807" spans="1:42" x14ac:dyDescent="0.35">
      <c r="C807" s="399">
        <v>0.19499999999999901</v>
      </c>
      <c r="D807" s="404"/>
      <c r="E807" s="404"/>
      <c r="F807" s="404"/>
      <c r="G807" s="404"/>
      <c r="H807" s="404"/>
      <c r="I807" s="404"/>
      <c r="J807" s="404"/>
      <c r="K807" s="404"/>
      <c r="Q807" s="399">
        <v>0.19499999999999901</v>
      </c>
      <c r="R807" s="404"/>
      <c r="S807" s="404"/>
      <c r="T807" s="404"/>
      <c r="U807" s="404"/>
      <c r="V807" s="404"/>
      <c r="W807" s="404"/>
      <c r="X807" s="404"/>
      <c r="Y807" s="404"/>
      <c r="AE807" s="399">
        <v>0.19499999999999901</v>
      </c>
      <c r="AF807" s="404"/>
      <c r="AG807" s="404"/>
      <c r="AH807" s="404"/>
      <c r="AI807" s="404"/>
      <c r="AJ807" s="404"/>
      <c r="AK807" s="404"/>
      <c r="AL807" s="404"/>
      <c r="AM807" s="404"/>
    </row>
    <row r="808" spans="1:42" x14ac:dyDescent="0.35">
      <c r="C808" s="399">
        <v>0.19399999999999901</v>
      </c>
      <c r="D808" s="404"/>
      <c r="E808" s="404"/>
      <c r="F808" s="404"/>
      <c r="G808" s="404"/>
      <c r="H808" s="404"/>
      <c r="I808" s="404"/>
      <c r="J808" s="404"/>
      <c r="K808" s="404"/>
      <c r="Q808" s="399">
        <v>0.19399999999999901</v>
      </c>
      <c r="R808" s="404"/>
      <c r="S808" s="404"/>
      <c r="T808" s="404"/>
      <c r="U808" s="404"/>
      <c r="V808" s="404"/>
      <c r="W808" s="404"/>
      <c r="X808" s="404"/>
      <c r="Y808" s="404"/>
      <c r="AE808" s="399">
        <v>0.19399999999999901</v>
      </c>
      <c r="AF808" s="404"/>
      <c r="AG808" s="404"/>
      <c r="AH808" s="404"/>
      <c r="AI808" s="404"/>
      <c r="AJ808" s="404"/>
      <c r="AK808" s="404"/>
      <c r="AL808" s="404"/>
      <c r="AM808" s="404"/>
    </row>
    <row r="809" spans="1:42" x14ac:dyDescent="0.35">
      <c r="C809" s="399">
        <v>0.19299999999999901</v>
      </c>
      <c r="D809" s="404"/>
      <c r="E809" s="404"/>
      <c r="F809" s="404"/>
      <c r="G809" s="404"/>
      <c r="H809" s="404"/>
      <c r="I809" s="404"/>
      <c r="J809" s="404"/>
      <c r="K809" s="404"/>
      <c r="Q809" s="399">
        <v>0.19299999999999901</v>
      </c>
      <c r="R809" s="404"/>
      <c r="S809" s="404"/>
      <c r="T809" s="404"/>
      <c r="U809" s="404"/>
      <c r="V809" s="404"/>
      <c r="W809" s="404"/>
      <c r="X809" s="404"/>
      <c r="Y809" s="404"/>
      <c r="AE809" s="399">
        <v>0.19299999999999901</v>
      </c>
      <c r="AF809" s="404"/>
      <c r="AG809" s="404"/>
      <c r="AH809" s="404"/>
      <c r="AI809" s="404"/>
      <c r="AJ809" s="404"/>
      <c r="AK809" s="404"/>
      <c r="AL809" s="404"/>
      <c r="AM809" s="404"/>
    </row>
    <row r="810" spans="1:42" x14ac:dyDescent="0.35">
      <c r="C810" s="399">
        <v>0.191999999999999</v>
      </c>
      <c r="D810" s="404"/>
      <c r="E810" s="404"/>
      <c r="F810" s="404"/>
      <c r="G810" s="404"/>
      <c r="H810" s="404"/>
      <c r="I810" s="404"/>
      <c r="J810" s="404"/>
      <c r="K810" s="404"/>
      <c r="Q810" s="399">
        <v>0.191999999999999</v>
      </c>
      <c r="R810" s="404"/>
      <c r="S810" s="404"/>
      <c r="T810" s="404"/>
      <c r="U810" s="404"/>
      <c r="V810" s="404"/>
      <c r="W810" s="404"/>
      <c r="X810" s="404"/>
      <c r="Y810" s="404"/>
      <c r="AE810" s="399">
        <v>0.191999999999999</v>
      </c>
      <c r="AF810" s="404"/>
      <c r="AG810" s="404"/>
      <c r="AH810" s="404"/>
      <c r="AI810" s="404"/>
      <c r="AJ810" s="404"/>
      <c r="AK810" s="404"/>
      <c r="AL810" s="404"/>
      <c r="AM810" s="404"/>
    </row>
    <row r="811" spans="1:42" x14ac:dyDescent="0.35">
      <c r="C811" s="399">
        <v>0.190999999999999</v>
      </c>
      <c r="D811" s="404"/>
      <c r="E811" s="404"/>
      <c r="F811" s="404"/>
      <c r="G811" s="404"/>
      <c r="H811" s="404"/>
      <c r="I811" s="404"/>
      <c r="J811" s="404"/>
      <c r="K811" s="404"/>
      <c r="Q811" s="399">
        <v>0.190999999999999</v>
      </c>
      <c r="R811" s="404"/>
      <c r="S811" s="404"/>
      <c r="T811" s="404"/>
      <c r="U811" s="404"/>
      <c r="V811" s="404"/>
      <c r="W811" s="404"/>
      <c r="X811" s="404"/>
      <c r="Y811" s="404"/>
      <c r="AE811" s="399">
        <v>0.190999999999999</v>
      </c>
      <c r="AF811" s="404"/>
      <c r="AG811" s="404"/>
      <c r="AH811" s="404"/>
      <c r="AI811" s="404"/>
      <c r="AJ811" s="404"/>
      <c r="AK811" s="404"/>
      <c r="AL811" s="404"/>
      <c r="AM811" s="404"/>
    </row>
    <row r="812" spans="1:42" x14ac:dyDescent="0.35">
      <c r="C812" s="399">
        <v>0.189999999999999</v>
      </c>
      <c r="D812" s="404"/>
      <c r="E812" s="404"/>
      <c r="F812" s="404"/>
      <c r="G812" s="404"/>
      <c r="H812" s="404"/>
      <c r="I812" s="404"/>
      <c r="J812" s="404"/>
      <c r="K812" s="404"/>
      <c r="Q812" s="399">
        <v>0.189999999999999</v>
      </c>
      <c r="R812" s="404"/>
      <c r="S812" s="404"/>
      <c r="T812" s="404"/>
      <c r="U812" s="404"/>
      <c r="V812" s="404"/>
      <c r="W812" s="404"/>
      <c r="X812" s="404"/>
      <c r="Y812" s="404"/>
      <c r="AE812" s="399">
        <v>0.189999999999999</v>
      </c>
      <c r="AF812" s="404"/>
      <c r="AG812" s="404"/>
      <c r="AH812" s="404"/>
      <c r="AI812" s="404"/>
      <c r="AJ812" s="404"/>
      <c r="AK812" s="404"/>
      <c r="AL812" s="404"/>
      <c r="AM812" s="404"/>
    </row>
    <row r="813" spans="1:42" x14ac:dyDescent="0.35">
      <c r="C813" s="399">
        <v>0.188999999999999</v>
      </c>
      <c r="D813" s="404"/>
      <c r="E813" s="404"/>
      <c r="F813" s="404"/>
      <c r="G813" s="404"/>
      <c r="H813" s="404"/>
      <c r="I813" s="404"/>
      <c r="J813" s="404"/>
      <c r="K813" s="404"/>
      <c r="Q813" s="399">
        <v>0.188999999999999</v>
      </c>
      <c r="R813" s="404"/>
      <c r="S813" s="404"/>
      <c r="T813" s="404"/>
      <c r="U813" s="404"/>
      <c r="V813" s="404"/>
      <c r="W813" s="404"/>
      <c r="X813" s="404"/>
      <c r="Y813" s="404"/>
      <c r="AE813" s="399">
        <v>0.188999999999999</v>
      </c>
      <c r="AF813" s="404"/>
      <c r="AG813" s="404"/>
      <c r="AH813" s="404"/>
      <c r="AI813" s="404"/>
      <c r="AJ813" s="404"/>
      <c r="AK813" s="404"/>
      <c r="AL813" s="404"/>
      <c r="AM813" s="404"/>
    </row>
    <row r="814" spans="1:42" x14ac:dyDescent="0.35">
      <c r="C814" s="399">
        <v>0.187999999999999</v>
      </c>
      <c r="D814" s="404"/>
      <c r="E814" s="404"/>
      <c r="F814" s="404"/>
      <c r="G814" s="404"/>
      <c r="H814" s="404"/>
      <c r="I814" s="404"/>
      <c r="J814" s="404"/>
      <c r="K814" s="404"/>
      <c r="Q814" s="399">
        <v>0.187999999999999</v>
      </c>
      <c r="R814" s="404"/>
      <c r="S814" s="404"/>
      <c r="T814" s="404"/>
      <c r="U814" s="404"/>
      <c r="V814" s="404"/>
      <c r="W814" s="404"/>
      <c r="X814" s="404"/>
      <c r="Y814" s="404"/>
      <c r="AE814" s="399">
        <v>0.187999999999999</v>
      </c>
      <c r="AF814" s="404"/>
      <c r="AG814" s="404"/>
      <c r="AH814" s="404"/>
      <c r="AI814" s="404"/>
      <c r="AJ814" s="404"/>
      <c r="AK814" s="404"/>
      <c r="AL814" s="404"/>
      <c r="AM814" s="404"/>
    </row>
    <row r="815" spans="1:42" x14ac:dyDescent="0.35">
      <c r="C815" s="399">
        <v>0.186999999999999</v>
      </c>
      <c r="D815" s="404"/>
      <c r="E815" s="404"/>
      <c r="F815" s="404"/>
      <c r="G815" s="404"/>
      <c r="H815" s="404"/>
      <c r="I815" s="404"/>
      <c r="J815" s="404"/>
      <c r="K815" s="404"/>
      <c r="Q815" s="399">
        <v>0.186999999999999</v>
      </c>
      <c r="R815" s="404"/>
      <c r="S815" s="404"/>
      <c r="T815" s="404"/>
      <c r="U815" s="404"/>
      <c r="V815" s="404"/>
      <c r="W815" s="404"/>
      <c r="X815" s="404"/>
      <c r="Y815" s="404"/>
      <c r="AE815" s="399">
        <v>0.186999999999999</v>
      </c>
      <c r="AF815" s="404"/>
      <c r="AG815" s="404"/>
      <c r="AH815" s="404"/>
      <c r="AI815" s="404"/>
      <c r="AJ815" s="404"/>
      <c r="AK815" s="404"/>
      <c r="AL815" s="404"/>
      <c r="AM815" s="404"/>
    </row>
    <row r="816" spans="1:42" x14ac:dyDescent="0.35">
      <c r="C816" s="399">
        <v>0.185999999999999</v>
      </c>
      <c r="D816" s="404"/>
      <c r="E816" s="404"/>
      <c r="F816" s="404"/>
      <c r="G816" s="404"/>
      <c r="H816" s="404"/>
      <c r="I816" s="404"/>
      <c r="J816" s="404"/>
      <c r="K816" s="404"/>
      <c r="Q816" s="399">
        <v>0.185999999999999</v>
      </c>
      <c r="R816" s="404"/>
      <c r="S816" s="404"/>
      <c r="T816" s="404"/>
      <c r="U816" s="404"/>
      <c r="V816" s="404"/>
      <c r="W816" s="404"/>
      <c r="X816" s="404"/>
      <c r="Y816" s="404"/>
      <c r="AE816" s="399">
        <v>0.185999999999999</v>
      </c>
      <c r="AF816" s="404"/>
      <c r="AG816" s="404"/>
      <c r="AH816" s="404"/>
      <c r="AI816" s="404"/>
      <c r="AJ816" s="404"/>
      <c r="AK816" s="404"/>
      <c r="AL816" s="404"/>
      <c r="AM816" s="404"/>
    </row>
    <row r="817" spans="3:39" x14ac:dyDescent="0.35">
      <c r="C817" s="399">
        <v>0.184999999999999</v>
      </c>
      <c r="D817" s="404"/>
      <c r="E817" s="404"/>
      <c r="F817" s="404"/>
      <c r="G817" s="404"/>
      <c r="H817" s="404"/>
      <c r="I817" s="404"/>
      <c r="J817" s="404"/>
      <c r="K817" s="404"/>
      <c r="Q817" s="399">
        <v>0.184999999999999</v>
      </c>
      <c r="R817" s="404"/>
      <c r="S817" s="404"/>
      <c r="T817" s="404"/>
      <c r="U817" s="404"/>
      <c r="V817" s="404"/>
      <c r="W817" s="404"/>
      <c r="X817" s="404"/>
      <c r="Y817" s="404"/>
      <c r="AE817" s="399">
        <v>0.184999999999999</v>
      </c>
      <c r="AF817" s="404"/>
      <c r="AG817" s="404"/>
      <c r="AH817" s="404"/>
      <c r="AI817" s="404"/>
      <c r="AJ817" s="404"/>
      <c r="AK817" s="404"/>
      <c r="AL817" s="404"/>
      <c r="AM817" s="404"/>
    </row>
    <row r="818" spans="3:39" x14ac:dyDescent="0.35">
      <c r="C818" s="399">
        <v>0.183999999999999</v>
      </c>
      <c r="D818" s="404"/>
      <c r="E818" s="404"/>
      <c r="F818" s="404"/>
      <c r="G818" s="404"/>
      <c r="H818" s="404"/>
      <c r="I818" s="404"/>
      <c r="J818" s="404"/>
      <c r="K818" s="404"/>
      <c r="Q818" s="399">
        <v>0.183999999999999</v>
      </c>
      <c r="R818" s="404"/>
      <c r="S818" s="404"/>
      <c r="T818" s="404"/>
      <c r="U818" s="404"/>
      <c r="V818" s="404"/>
      <c r="W818" s="404"/>
      <c r="X818" s="404"/>
      <c r="Y818" s="404"/>
      <c r="AE818" s="399">
        <v>0.183999999999999</v>
      </c>
      <c r="AF818" s="404"/>
      <c r="AG818" s="404"/>
      <c r="AH818" s="404"/>
      <c r="AI818" s="404"/>
      <c r="AJ818" s="404"/>
      <c r="AK818" s="404"/>
      <c r="AL818" s="404"/>
      <c r="AM818" s="404"/>
    </row>
    <row r="819" spans="3:39" x14ac:dyDescent="0.35">
      <c r="C819" s="399">
        <v>0.182999999999999</v>
      </c>
      <c r="D819" s="404"/>
      <c r="E819" s="404"/>
      <c r="F819" s="404"/>
      <c r="G819" s="404"/>
      <c r="H819" s="404"/>
      <c r="I819" s="404"/>
      <c r="J819" s="404"/>
      <c r="K819" s="404"/>
      <c r="Q819" s="399">
        <v>0.182999999999999</v>
      </c>
      <c r="R819" s="404"/>
      <c r="S819" s="404"/>
      <c r="T819" s="404"/>
      <c r="U819" s="404"/>
      <c r="V819" s="404"/>
      <c r="W819" s="404"/>
      <c r="X819" s="404"/>
      <c r="Y819" s="404"/>
      <c r="AE819" s="399">
        <v>0.182999999999999</v>
      </c>
      <c r="AF819" s="404"/>
      <c r="AG819" s="404"/>
      <c r="AH819" s="404"/>
      <c r="AI819" s="404"/>
      <c r="AJ819" s="404"/>
      <c r="AK819" s="404"/>
      <c r="AL819" s="404"/>
      <c r="AM819" s="404"/>
    </row>
    <row r="820" spans="3:39" x14ac:dyDescent="0.35">
      <c r="C820" s="399">
        <v>0.181999999999999</v>
      </c>
      <c r="D820" s="404"/>
      <c r="E820" s="404"/>
      <c r="F820" s="404"/>
      <c r="G820" s="404"/>
      <c r="H820" s="404"/>
      <c r="I820" s="404"/>
      <c r="J820" s="404"/>
      <c r="K820" s="404"/>
      <c r="Q820" s="399">
        <v>0.181999999999999</v>
      </c>
      <c r="R820" s="404"/>
      <c r="S820" s="404"/>
      <c r="T820" s="404"/>
      <c r="U820" s="404"/>
      <c r="V820" s="404"/>
      <c r="W820" s="404"/>
      <c r="X820" s="404"/>
      <c r="Y820" s="404"/>
      <c r="AE820" s="399">
        <v>0.181999999999999</v>
      </c>
      <c r="AF820" s="404"/>
      <c r="AG820" s="404"/>
      <c r="AH820" s="404"/>
      <c r="AI820" s="404"/>
      <c r="AJ820" s="404"/>
      <c r="AK820" s="404"/>
      <c r="AL820" s="404"/>
      <c r="AM820" s="404"/>
    </row>
    <row r="821" spans="3:39" x14ac:dyDescent="0.35">
      <c r="C821" s="399">
        <v>0.180999999999999</v>
      </c>
      <c r="D821" s="404"/>
      <c r="E821" s="404"/>
      <c r="F821" s="404"/>
      <c r="G821" s="404"/>
      <c r="H821" s="404"/>
      <c r="I821" s="404"/>
      <c r="J821" s="404"/>
      <c r="K821" s="404"/>
      <c r="Q821" s="399">
        <v>0.180999999999999</v>
      </c>
      <c r="R821" s="404"/>
      <c r="S821" s="404"/>
      <c r="T821" s="404"/>
      <c r="U821" s="404"/>
      <c r="V821" s="404"/>
      <c r="W821" s="404"/>
      <c r="X821" s="404"/>
      <c r="Y821" s="404"/>
      <c r="AE821" s="399">
        <v>0.180999999999999</v>
      </c>
      <c r="AF821" s="404"/>
      <c r="AG821" s="404"/>
      <c r="AH821" s="404"/>
      <c r="AI821" s="404"/>
      <c r="AJ821" s="404"/>
      <c r="AK821" s="404"/>
      <c r="AL821" s="404"/>
      <c r="AM821" s="404"/>
    </row>
    <row r="822" spans="3:39" x14ac:dyDescent="0.35">
      <c r="C822" s="399">
        <v>0.17999999999999899</v>
      </c>
      <c r="D822" s="404"/>
      <c r="E822" s="404"/>
      <c r="F822" s="404"/>
      <c r="G822" s="404"/>
      <c r="H822" s="404"/>
      <c r="I822" s="404"/>
      <c r="J822" s="404"/>
      <c r="K822" s="404"/>
      <c r="Q822" s="399">
        <v>0.17999999999999899</v>
      </c>
      <c r="R822" s="404"/>
      <c r="S822" s="404"/>
      <c r="T822" s="404"/>
      <c r="U822" s="404"/>
      <c r="V822" s="404"/>
      <c r="W822" s="404"/>
      <c r="X822" s="404"/>
      <c r="Y822" s="404"/>
      <c r="AE822" s="399">
        <v>0.17999999999999899</v>
      </c>
      <c r="AF822" s="404"/>
      <c r="AG822" s="404"/>
      <c r="AH822" s="404"/>
      <c r="AI822" s="404"/>
      <c r="AJ822" s="404"/>
      <c r="AK822" s="404"/>
      <c r="AL822" s="404"/>
      <c r="AM822" s="404"/>
    </row>
    <row r="823" spans="3:39" x14ac:dyDescent="0.35">
      <c r="C823" s="399">
        <v>0.17899999999999899</v>
      </c>
      <c r="D823" s="404"/>
      <c r="E823" s="404"/>
      <c r="F823" s="404"/>
      <c r="G823" s="404"/>
      <c r="H823" s="404"/>
      <c r="I823" s="404"/>
      <c r="J823" s="404"/>
      <c r="K823" s="404"/>
      <c r="Q823" s="399">
        <v>0.17899999999999899</v>
      </c>
      <c r="R823" s="404"/>
      <c r="S823" s="404"/>
      <c r="T823" s="404"/>
      <c r="U823" s="404"/>
      <c r="V823" s="404"/>
      <c r="W823" s="404"/>
      <c r="X823" s="404"/>
      <c r="Y823" s="404"/>
      <c r="AE823" s="399">
        <v>0.17899999999999899</v>
      </c>
      <c r="AF823" s="404"/>
      <c r="AG823" s="404"/>
      <c r="AH823" s="404"/>
      <c r="AI823" s="404"/>
      <c r="AJ823" s="404"/>
      <c r="AK823" s="404"/>
      <c r="AL823" s="404"/>
      <c r="AM823" s="404"/>
    </row>
    <row r="824" spans="3:39" x14ac:dyDescent="0.35">
      <c r="C824" s="399">
        <v>0.17799999999999899</v>
      </c>
      <c r="D824" s="404"/>
      <c r="E824" s="404"/>
      <c r="F824" s="404"/>
      <c r="G824" s="404"/>
      <c r="H824" s="404"/>
      <c r="I824" s="404"/>
      <c r="J824" s="404"/>
      <c r="K824" s="404"/>
      <c r="Q824" s="399">
        <v>0.17799999999999899</v>
      </c>
      <c r="R824" s="404"/>
      <c r="S824" s="404"/>
      <c r="T824" s="404"/>
      <c r="U824" s="404"/>
      <c r="V824" s="404"/>
      <c r="W824" s="404"/>
      <c r="X824" s="404"/>
      <c r="Y824" s="404"/>
      <c r="AE824" s="399">
        <v>0.17799999999999899</v>
      </c>
      <c r="AF824" s="404"/>
      <c r="AG824" s="404"/>
      <c r="AH824" s="404"/>
      <c r="AI824" s="404"/>
      <c r="AJ824" s="404"/>
      <c r="AK824" s="404"/>
      <c r="AL824" s="404"/>
      <c r="AM824" s="404"/>
    </row>
    <row r="825" spans="3:39" x14ac:dyDescent="0.35">
      <c r="C825" s="399">
        <v>0.17699999999999899</v>
      </c>
      <c r="D825" s="404"/>
      <c r="E825" s="404"/>
      <c r="F825" s="404"/>
      <c r="G825" s="404"/>
      <c r="H825" s="404"/>
      <c r="I825" s="404"/>
      <c r="J825" s="404"/>
      <c r="K825" s="404"/>
      <c r="Q825" s="399">
        <v>0.17699999999999899</v>
      </c>
      <c r="R825" s="404"/>
      <c r="S825" s="404"/>
      <c r="T825" s="404"/>
      <c r="U825" s="404"/>
      <c r="V825" s="404"/>
      <c r="W825" s="404"/>
      <c r="X825" s="404"/>
      <c r="Y825" s="404"/>
      <c r="AE825" s="399">
        <v>0.17699999999999899</v>
      </c>
      <c r="AF825" s="404"/>
      <c r="AG825" s="404"/>
      <c r="AH825" s="404"/>
      <c r="AI825" s="404"/>
      <c r="AJ825" s="404"/>
      <c r="AK825" s="404"/>
      <c r="AL825" s="404"/>
      <c r="AM825" s="404"/>
    </row>
    <row r="826" spans="3:39" x14ac:dyDescent="0.35">
      <c r="C826" s="399">
        <v>0.17599999999999899</v>
      </c>
      <c r="D826" s="404"/>
      <c r="E826" s="404"/>
      <c r="F826" s="404"/>
      <c r="G826" s="404"/>
      <c r="H826" s="404"/>
      <c r="I826" s="404"/>
      <c r="J826" s="404"/>
      <c r="K826" s="404"/>
      <c r="Q826" s="399">
        <v>0.17599999999999899</v>
      </c>
      <c r="R826" s="404"/>
      <c r="S826" s="404"/>
      <c r="T826" s="404"/>
      <c r="U826" s="404"/>
      <c r="V826" s="404"/>
      <c r="W826" s="404"/>
      <c r="X826" s="404"/>
      <c r="Y826" s="404"/>
      <c r="AE826" s="399">
        <v>0.17599999999999899</v>
      </c>
      <c r="AF826" s="404"/>
      <c r="AG826" s="404"/>
      <c r="AH826" s="404"/>
      <c r="AI826" s="404"/>
      <c r="AJ826" s="404"/>
      <c r="AK826" s="404"/>
      <c r="AL826" s="404"/>
      <c r="AM826" s="404"/>
    </row>
    <row r="827" spans="3:39" x14ac:dyDescent="0.35">
      <c r="C827" s="399">
        <v>0.17499999999999899</v>
      </c>
      <c r="D827" s="404"/>
      <c r="E827" s="404"/>
      <c r="F827" s="404"/>
      <c r="G827" s="404"/>
      <c r="H827" s="404"/>
      <c r="I827" s="404"/>
      <c r="J827" s="404"/>
      <c r="K827" s="404"/>
      <c r="Q827" s="399">
        <v>0.17499999999999899</v>
      </c>
      <c r="R827" s="404"/>
      <c r="S827" s="404"/>
      <c r="T827" s="404"/>
      <c r="U827" s="404"/>
      <c r="V827" s="404"/>
      <c r="W827" s="404"/>
      <c r="X827" s="404"/>
      <c r="Y827" s="404"/>
      <c r="AE827" s="399">
        <v>0.17499999999999899</v>
      </c>
      <c r="AF827" s="404"/>
      <c r="AG827" s="404"/>
      <c r="AH827" s="404"/>
      <c r="AI827" s="404"/>
      <c r="AJ827" s="404"/>
      <c r="AK827" s="404"/>
      <c r="AL827" s="404"/>
      <c r="AM827" s="404"/>
    </row>
    <row r="828" spans="3:39" x14ac:dyDescent="0.35">
      <c r="C828" s="399">
        <v>0.17399999999999899</v>
      </c>
      <c r="D828" s="404"/>
      <c r="E828" s="404"/>
      <c r="F828" s="404"/>
      <c r="G828" s="404"/>
      <c r="H828" s="404"/>
      <c r="I828" s="404"/>
      <c r="J828" s="404"/>
      <c r="K828" s="404"/>
      <c r="Q828" s="399">
        <v>0.17399999999999899</v>
      </c>
      <c r="R828" s="404"/>
      <c r="S828" s="404"/>
      <c r="T828" s="404"/>
      <c r="U828" s="404"/>
      <c r="V828" s="404"/>
      <c r="W828" s="404"/>
      <c r="X828" s="404"/>
      <c r="Y828" s="404"/>
      <c r="AE828" s="399">
        <v>0.17399999999999899</v>
      </c>
      <c r="AF828" s="404"/>
      <c r="AG828" s="404"/>
      <c r="AH828" s="404"/>
      <c r="AI828" s="404"/>
      <c r="AJ828" s="404"/>
      <c r="AK828" s="404"/>
      <c r="AL828" s="404"/>
      <c r="AM828" s="404"/>
    </row>
    <row r="829" spans="3:39" x14ac:dyDescent="0.35">
      <c r="C829" s="399">
        <v>0.17299999999999899</v>
      </c>
      <c r="D829" s="404"/>
      <c r="E829" s="404"/>
      <c r="F829" s="404"/>
      <c r="G829" s="404"/>
      <c r="H829" s="404"/>
      <c r="I829" s="404"/>
      <c r="J829" s="404"/>
      <c r="K829" s="404"/>
      <c r="Q829" s="399">
        <v>0.17299999999999899</v>
      </c>
      <c r="R829" s="404"/>
      <c r="S829" s="404"/>
      <c r="T829" s="404"/>
      <c r="U829" s="404"/>
      <c r="V829" s="404"/>
      <c r="W829" s="404"/>
      <c r="X829" s="404"/>
      <c r="Y829" s="404"/>
      <c r="AE829" s="399">
        <v>0.17299999999999899</v>
      </c>
      <c r="AF829" s="404"/>
      <c r="AG829" s="404"/>
      <c r="AH829" s="404"/>
      <c r="AI829" s="404"/>
      <c r="AJ829" s="404"/>
      <c r="AK829" s="404"/>
      <c r="AL829" s="404"/>
      <c r="AM829" s="404"/>
    </row>
    <row r="830" spans="3:39" x14ac:dyDescent="0.35">
      <c r="C830" s="399">
        <v>0.17199999999999899</v>
      </c>
      <c r="D830" s="404"/>
      <c r="E830" s="404"/>
      <c r="F830" s="404"/>
      <c r="G830" s="404"/>
      <c r="H830" s="404"/>
      <c r="I830" s="404"/>
      <c r="J830" s="404"/>
      <c r="K830" s="404"/>
      <c r="Q830" s="399">
        <v>0.17199999999999899</v>
      </c>
      <c r="R830" s="404"/>
      <c r="S830" s="404"/>
      <c r="T830" s="404"/>
      <c r="U830" s="404"/>
      <c r="V830" s="404"/>
      <c r="W830" s="404"/>
      <c r="X830" s="404"/>
      <c r="Y830" s="404"/>
      <c r="AE830" s="399">
        <v>0.17199999999999899</v>
      </c>
      <c r="AF830" s="404"/>
      <c r="AG830" s="404"/>
      <c r="AH830" s="404"/>
      <c r="AI830" s="404"/>
      <c r="AJ830" s="404"/>
      <c r="AK830" s="404"/>
      <c r="AL830" s="404"/>
      <c r="AM830" s="404"/>
    </row>
    <row r="831" spans="3:39" x14ac:dyDescent="0.35">
      <c r="C831" s="399">
        <v>0.17099999999999899</v>
      </c>
      <c r="D831" s="404"/>
      <c r="E831" s="404"/>
      <c r="F831" s="404"/>
      <c r="G831" s="404"/>
      <c r="H831" s="404"/>
      <c r="I831" s="404"/>
      <c r="J831" s="404"/>
      <c r="K831" s="404"/>
      <c r="Q831" s="399">
        <v>0.17099999999999899</v>
      </c>
      <c r="R831" s="404"/>
      <c r="S831" s="404"/>
      <c r="T831" s="404"/>
      <c r="U831" s="404"/>
      <c r="V831" s="404"/>
      <c r="W831" s="404"/>
      <c r="X831" s="404"/>
      <c r="Y831" s="404"/>
      <c r="AE831" s="399">
        <v>0.17099999999999899</v>
      </c>
      <c r="AF831" s="404"/>
      <c r="AG831" s="404"/>
      <c r="AH831" s="404"/>
      <c r="AI831" s="404"/>
      <c r="AJ831" s="404"/>
      <c r="AK831" s="404"/>
      <c r="AL831" s="404"/>
      <c r="AM831" s="404"/>
    </row>
    <row r="832" spans="3:39" x14ac:dyDescent="0.35">
      <c r="C832" s="399">
        <v>0.16999999999999901</v>
      </c>
      <c r="D832" s="404"/>
      <c r="E832" s="404"/>
      <c r="F832" s="404"/>
      <c r="G832" s="404"/>
      <c r="H832" s="404"/>
      <c r="I832" s="404"/>
      <c r="J832" s="404"/>
      <c r="K832" s="404"/>
      <c r="Q832" s="399">
        <v>0.16999999999999901</v>
      </c>
      <c r="R832" s="404"/>
      <c r="S832" s="404"/>
      <c r="T832" s="404"/>
      <c r="U832" s="404"/>
      <c r="V832" s="404"/>
      <c r="W832" s="404"/>
      <c r="X832" s="404"/>
      <c r="Y832" s="404"/>
      <c r="AE832" s="399">
        <v>0.16999999999999901</v>
      </c>
      <c r="AF832" s="404"/>
      <c r="AG832" s="404"/>
      <c r="AH832" s="404"/>
      <c r="AI832" s="404"/>
      <c r="AJ832" s="404"/>
      <c r="AK832" s="404"/>
      <c r="AL832" s="404"/>
      <c r="AM832" s="404"/>
    </row>
    <row r="833" spans="3:39" x14ac:dyDescent="0.35">
      <c r="C833" s="399">
        <v>0.16899999999999901</v>
      </c>
      <c r="D833" s="404"/>
      <c r="E833" s="404"/>
      <c r="F833" s="404"/>
      <c r="G833" s="404"/>
      <c r="H833" s="404"/>
      <c r="I833" s="404"/>
      <c r="J833" s="404"/>
      <c r="K833" s="404"/>
      <c r="Q833" s="399">
        <v>0.16899999999999901</v>
      </c>
      <c r="R833" s="404"/>
      <c r="S833" s="404"/>
      <c r="T833" s="404"/>
      <c r="U833" s="404"/>
      <c r="V833" s="404"/>
      <c r="W833" s="404"/>
      <c r="X833" s="404"/>
      <c r="Y833" s="404"/>
      <c r="AE833" s="399">
        <v>0.16899999999999901</v>
      </c>
      <c r="AF833" s="404"/>
      <c r="AG833" s="404"/>
      <c r="AH833" s="404"/>
      <c r="AI833" s="404"/>
      <c r="AJ833" s="404"/>
      <c r="AK833" s="404"/>
      <c r="AL833" s="404"/>
      <c r="AM833" s="404"/>
    </row>
    <row r="834" spans="3:39" x14ac:dyDescent="0.35">
      <c r="C834" s="399">
        <v>0.16799999999999901</v>
      </c>
      <c r="D834" s="404"/>
      <c r="E834" s="404"/>
      <c r="F834" s="404"/>
      <c r="G834" s="404"/>
      <c r="H834" s="404"/>
      <c r="I834" s="404"/>
      <c r="J834" s="404"/>
      <c r="K834" s="404"/>
      <c r="Q834" s="399">
        <v>0.16799999999999901</v>
      </c>
      <c r="R834" s="404"/>
      <c r="S834" s="404"/>
      <c r="T834" s="404"/>
      <c r="U834" s="404"/>
      <c r="V834" s="404"/>
      <c r="W834" s="404"/>
      <c r="X834" s="404"/>
      <c r="Y834" s="404"/>
      <c r="AE834" s="399">
        <v>0.16799999999999901</v>
      </c>
      <c r="AF834" s="404"/>
      <c r="AG834" s="404"/>
      <c r="AH834" s="404"/>
      <c r="AI834" s="404"/>
      <c r="AJ834" s="404"/>
      <c r="AK834" s="404"/>
      <c r="AL834" s="404"/>
      <c r="AM834" s="404"/>
    </row>
    <row r="835" spans="3:39" x14ac:dyDescent="0.35">
      <c r="C835" s="399">
        <v>0.16699999999999901</v>
      </c>
      <c r="D835" s="404"/>
      <c r="E835" s="404"/>
      <c r="F835" s="404"/>
      <c r="G835" s="404"/>
      <c r="H835" s="404"/>
      <c r="I835" s="404"/>
      <c r="J835" s="404"/>
      <c r="K835" s="404"/>
      <c r="Q835" s="399">
        <v>0.16699999999999901</v>
      </c>
      <c r="R835" s="404"/>
      <c r="S835" s="404"/>
      <c r="T835" s="404"/>
      <c r="U835" s="404"/>
      <c r="V835" s="404"/>
      <c r="W835" s="404"/>
      <c r="X835" s="404"/>
      <c r="Y835" s="404"/>
      <c r="AE835" s="399">
        <v>0.16699999999999901</v>
      </c>
      <c r="AF835" s="404"/>
      <c r="AG835" s="404"/>
      <c r="AH835" s="404"/>
      <c r="AI835" s="404"/>
      <c r="AJ835" s="404"/>
      <c r="AK835" s="404"/>
      <c r="AL835" s="404"/>
      <c r="AM835" s="404"/>
    </row>
    <row r="836" spans="3:39" x14ac:dyDescent="0.35">
      <c r="C836" s="399">
        <v>0.16599999999999901</v>
      </c>
      <c r="D836" s="404"/>
      <c r="E836" s="404"/>
      <c r="F836" s="404"/>
      <c r="G836" s="404"/>
      <c r="H836" s="404"/>
      <c r="I836" s="404"/>
      <c r="J836" s="404"/>
      <c r="K836" s="404"/>
      <c r="Q836" s="399">
        <v>0.16599999999999901</v>
      </c>
      <c r="R836" s="404"/>
      <c r="S836" s="404"/>
      <c r="T836" s="404"/>
      <c r="U836" s="404"/>
      <c r="V836" s="404"/>
      <c r="W836" s="404"/>
      <c r="X836" s="404"/>
      <c r="Y836" s="404"/>
      <c r="AE836" s="399">
        <v>0.16599999999999901</v>
      </c>
      <c r="AF836" s="404"/>
      <c r="AG836" s="404"/>
      <c r="AH836" s="404"/>
      <c r="AI836" s="404"/>
      <c r="AJ836" s="404"/>
      <c r="AK836" s="404"/>
      <c r="AL836" s="404"/>
      <c r="AM836" s="404"/>
    </row>
    <row r="837" spans="3:39" x14ac:dyDescent="0.35">
      <c r="C837" s="399">
        <v>0.16499999999999901</v>
      </c>
      <c r="D837" s="404"/>
      <c r="E837" s="404"/>
      <c r="F837" s="404"/>
      <c r="G837" s="404"/>
      <c r="H837" s="404"/>
      <c r="I837" s="404"/>
      <c r="J837" s="404"/>
      <c r="K837" s="404"/>
      <c r="Q837" s="399">
        <v>0.16499999999999901</v>
      </c>
      <c r="R837" s="404"/>
      <c r="S837" s="404"/>
      <c r="T837" s="404"/>
      <c r="U837" s="404"/>
      <c r="V837" s="404"/>
      <c r="W837" s="404"/>
      <c r="X837" s="404"/>
      <c r="Y837" s="404"/>
      <c r="AE837" s="399">
        <v>0.16499999999999901</v>
      </c>
      <c r="AF837" s="404"/>
      <c r="AG837" s="404"/>
      <c r="AH837" s="404"/>
      <c r="AI837" s="404"/>
      <c r="AJ837" s="404"/>
      <c r="AK837" s="404"/>
      <c r="AL837" s="404"/>
      <c r="AM837" s="404"/>
    </row>
    <row r="838" spans="3:39" x14ac:dyDescent="0.35">
      <c r="C838" s="399">
        <v>0.16399999999999901</v>
      </c>
      <c r="D838" s="404"/>
      <c r="E838" s="404"/>
      <c r="F838" s="404"/>
      <c r="G838" s="404"/>
      <c r="H838" s="404"/>
      <c r="I838" s="404"/>
      <c r="J838" s="404"/>
      <c r="K838" s="404"/>
      <c r="Q838" s="399">
        <v>0.16399999999999901</v>
      </c>
      <c r="R838" s="404"/>
      <c r="S838" s="404"/>
      <c r="T838" s="404"/>
      <c r="U838" s="404"/>
      <c r="V838" s="404"/>
      <c r="W838" s="404"/>
      <c r="X838" s="404"/>
      <c r="Y838" s="404"/>
      <c r="AE838" s="399">
        <v>0.16399999999999901</v>
      </c>
      <c r="AF838" s="404"/>
      <c r="AG838" s="404"/>
      <c r="AH838" s="404"/>
      <c r="AI838" s="404"/>
      <c r="AJ838" s="404"/>
      <c r="AK838" s="404"/>
      <c r="AL838" s="404"/>
      <c r="AM838" s="404"/>
    </row>
    <row r="839" spans="3:39" x14ac:dyDescent="0.35">
      <c r="C839" s="399">
        <v>0.16299999999999901</v>
      </c>
      <c r="D839" s="404"/>
      <c r="E839" s="404"/>
      <c r="F839" s="404"/>
      <c r="G839" s="404"/>
      <c r="H839" s="404"/>
      <c r="I839" s="404"/>
      <c r="J839" s="404"/>
      <c r="K839" s="404"/>
      <c r="Q839" s="399">
        <v>0.16299999999999901</v>
      </c>
      <c r="R839" s="404"/>
      <c r="S839" s="404"/>
      <c r="T839" s="404"/>
      <c r="U839" s="404"/>
      <c r="V839" s="404"/>
      <c r="W839" s="404"/>
      <c r="X839" s="404"/>
      <c r="Y839" s="404"/>
      <c r="AE839" s="399">
        <v>0.16299999999999901</v>
      </c>
      <c r="AF839" s="404"/>
      <c r="AG839" s="404"/>
      <c r="AH839" s="404"/>
      <c r="AI839" s="404"/>
      <c r="AJ839" s="404"/>
      <c r="AK839" s="404"/>
      <c r="AL839" s="404"/>
      <c r="AM839" s="404"/>
    </row>
    <row r="840" spans="3:39" x14ac:dyDescent="0.35">
      <c r="C840" s="399">
        <v>0.16199999999999901</v>
      </c>
      <c r="D840" s="404"/>
      <c r="E840" s="404"/>
      <c r="F840" s="404"/>
      <c r="G840" s="404"/>
      <c r="H840" s="404"/>
      <c r="I840" s="404"/>
      <c r="J840" s="404"/>
      <c r="K840" s="404"/>
      <c r="Q840" s="399">
        <v>0.16199999999999901</v>
      </c>
      <c r="R840" s="404"/>
      <c r="S840" s="404"/>
      <c r="T840" s="404"/>
      <c r="U840" s="404"/>
      <c r="V840" s="404"/>
      <c r="W840" s="404"/>
      <c r="X840" s="404"/>
      <c r="Y840" s="404"/>
      <c r="AE840" s="399">
        <v>0.16199999999999901</v>
      </c>
      <c r="AF840" s="404"/>
      <c r="AG840" s="404"/>
      <c r="AH840" s="404"/>
      <c r="AI840" s="404"/>
      <c r="AJ840" s="404"/>
      <c r="AK840" s="404"/>
      <c r="AL840" s="404"/>
      <c r="AM840" s="404"/>
    </row>
    <row r="841" spans="3:39" x14ac:dyDescent="0.35">
      <c r="C841" s="399">
        <v>0.16099999999999901</v>
      </c>
      <c r="D841" s="404"/>
      <c r="E841" s="404"/>
      <c r="F841" s="404"/>
      <c r="G841" s="404"/>
      <c r="H841" s="404"/>
      <c r="I841" s="404"/>
      <c r="J841" s="404"/>
      <c r="K841" s="404"/>
      <c r="Q841" s="399">
        <v>0.16099999999999901</v>
      </c>
      <c r="R841" s="404"/>
      <c r="S841" s="404"/>
      <c r="T841" s="404"/>
      <c r="U841" s="404"/>
      <c r="V841" s="404"/>
      <c r="W841" s="404"/>
      <c r="X841" s="404"/>
      <c r="Y841" s="404"/>
      <c r="AE841" s="399">
        <v>0.16099999999999901</v>
      </c>
      <c r="AF841" s="404"/>
      <c r="AG841" s="404"/>
      <c r="AH841" s="404"/>
      <c r="AI841" s="404"/>
      <c r="AJ841" s="404"/>
      <c r="AK841" s="404"/>
      <c r="AL841" s="404"/>
      <c r="AM841" s="404"/>
    </row>
    <row r="842" spans="3:39" x14ac:dyDescent="0.35">
      <c r="C842" s="399">
        <v>0.159999999999999</v>
      </c>
      <c r="D842" s="404"/>
      <c r="E842" s="404"/>
      <c r="F842" s="404"/>
      <c r="G842" s="404"/>
      <c r="H842" s="404"/>
      <c r="I842" s="404"/>
      <c r="J842" s="404"/>
      <c r="K842" s="404"/>
      <c r="Q842" s="399">
        <v>0.159999999999999</v>
      </c>
      <c r="R842" s="404"/>
      <c r="S842" s="404"/>
      <c r="T842" s="404"/>
      <c r="U842" s="404"/>
      <c r="V842" s="404"/>
      <c r="W842" s="404"/>
      <c r="X842" s="404"/>
      <c r="Y842" s="404"/>
      <c r="AE842" s="399">
        <v>0.159999999999999</v>
      </c>
      <c r="AF842" s="404"/>
      <c r="AG842" s="404"/>
      <c r="AH842" s="404"/>
      <c r="AI842" s="404"/>
      <c r="AJ842" s="404"/>
      <c r="AK842" s="404"/>
      <c r="AL842" s="404"/>
      <c r="AM842" s="404"/>
    </row>
    <row r="843" spans="3:39" x14ac:dyDescent="0.35">
      <c r="C843" s="399">
        <v>0.158999999999999</v>
      </c>
      <c r="D843" s="404"/>
      <c r="E843" s="404"/>
      <c r="F843" s="404"/>
      <c r="G843" s="404"/>
      <c r="H843" s="404"/>
      <c r="I843" s="404"/>
      <c r="J843" s="404"/>
      <c r="K843" s="404"/>
      <c r="Q843" s="399">
        <v>0.158999999999999</v>
      </c>
      <c r="R843" s="404"/>
      <c r="S843" s="404"/>
      <c r="T843" s="404"/>
      <c r="U843" s="404"/>
      <c r="V843" s="404"/>
      <c r="W843" s="404"/>
      <c r="X843" s="404"/>
      <c r="Y843" s="404"/>
      <c r="AE843" s="399">
        <v>0.158999999999999</v>
      </c>
      <c r="AF843" s="404"/>
      <c r="AG843" s="404"/>
      <c r="AH843" s="404"/>
      <c r="AI843" s="404"/>
      <c r="AJ843" s="404"/>
      <c r="AK843" s="404"/>
      <c r="AL843" s="404"/>
      <c r="AM843" s="404"/>
    </row>
    <row r="844" spans="3:39" x14ac:dyDescent="0.35">
      <c r="C844" s="399">
        <v>0.157999999999999</v>
      </c>
      <c r="D844" s="404"/>
      <c r="E844" s="404"/>
      <c r="F844" s="404"/>
      <c r="G844" s="404"/>
      <c r="H844" s="404"/>
      <c r="I844" s="404"/>
      <c r="J844" s="404"/>
      <c r="K844" s="404"/>
      <c r="Q844" s="399">
        <v>0.157999999999999</v>
      </c>
      <c r="R844" s="404"/>
      <c r="S844" s="404"/>
      <c r="T844" s="404"/>
      <c r="U844" s="404"/>
      <c r="V844" s="404"/>
      <c r="W844" s="404"/>
      <c r="X844" s="404"/>
      <c r="Y844" s="404"/>
      <c r="AE844" s="399">
        <v>0.157999999999999</v>
      </c>
      <c r="AF844" s="404"/>
      <c r="AG844" s="404"/>
      <c r="AH844" s="404"/>
      <c r="AI844" s="404"/>
      <c r="AJ844" s="404"/>
      <c r="AK844" s="404"/>
      <c r="AL844" s="404"/>
      <c r="AM844" s="404"/>
    </row>
    <row r="845" spans="3:39" x14ac:dyDescent="0.35">
      <c r="C845" s="399">
        <v>0.156999999999999</v>
      </c>
      <c r="D845" s="404"/>
      <c r="E845" s="404"/>
      <c r="F845" s="404"/>
      <c r="G845" s="404"/>
      <c r="H845" s="404"/>
      <c r="I845" s="404"/>
      <c r="J845" s="404"/>
      <c r="K845" s="404"/>
      <c r="Q845" s="399">
        <v>0.156999999999999</v>
      </c>
      <c r="R845" s="404"/>
      <c r="S845" s="404"/>
      <c r="T845" s="404"/>
      <c r="U845" s="404"/>
      <c r="V845" s="404"/>
      <c r="W845" s="404"/>
      <c r="X845" s="404"/>
      <c r="Y845" s="404"/>
      <c r="AE845" s="399">
        <v>0.156999999999999</v>
      </c>
      <c r="AF845" s="404"/>
      <c r="AG845" s="404"/>
      <c r="AH845" s="404"/>
      <c r="AI845" s="404"/>
      <c r="AJ845" s="404"/>
      <c r="AK845" s="404"/>
      <c r="AL845" s="404"/>
      <c r="AM845" s="404"/>
    </row>
    <row r="846" spans="3:39" x14ac:dyDescent="0.35">
      <c r="C846" s="399">
        <v>0.155999999999999</v>
      </c>
      <c r="D846" s="404"/>
      <c r="E846" s="404"/>
      <c r="F846" s="404"/>
      <c r="G846" s="404"/>
      <c r="H846" s="404"/>
      <c r="I846" s="404"/>
      <c r="J846" s="404"/>
      <c r="K846" s="404"/>
      <c r="Q846" s="399">
        <v>0.155999999999999</v>
      </c>
      <c r="R846" s="404"/>
      <c r="S846" s="404"/>
      <c r="T846" s="404"/>
      <c r="U846" s="404"/>
      <c r="V846" s="404"/>
      <c r="W846" s="404"/>
      <c r="X846" s="404"/>
      <c r="Y846" s="404"/>
      <c r="AE846" s="399">
        <v>0.155999999999999</v>
      </c>
      <c r="AF846" s="404"/>
      <c r="AG846" s="404"/>
      <c r="AH846" s="404"/>
      <c r="AI846" s="404"/>
      <c r="AJ846" s="404"/>
      <c r="AK846" s="404"/>
      <c r="AL846" s="404"/>
      <c r="AM846" s="404"/>
    </row>
    <row r="847" spans="3:39" x14ac:dyDescent="0.35">
      <c r="C847" s="399">
        <v>0.154999999999999</v>
      </c>
      <c r="D847" s="404"/>
      <c r="E847" s="404"/>
      <c r="F847" s="404"/>
      <c r="G847" s="404"/>
      <c r="H847" s="404"/>
      <c r="I847" s="404"/>
      <c r="J847" s="404"/>
      <c r="K847" s="404"/>
      <c r="Q847" s="399">
        <v>0.154999999999999</v>
      </c>
      <c r="R847" s="404"/>
      <c r="S847" s="404"/>
      <c r="T847" s="404"/>
      <c r="U847" s="404"/>
      <c r="V847" s="404"/>
      <c r="W847" s="404"/>
      <c r="X847" s="404"/>
      <c r="Y847" s="404"/>
      <c r="AE847" s="399">
        <v>0.154999999999999</v>
      </c>
      <c r="AF847" s="404"/>
      <c r="AG847" s="404"/>
      <c r="AH847" s="404"/>
      <c r="AI847" s="404"/>
      <c r="AJ847" s="404"/>
      <c r="AK847" s="404"/>
      <c r="AL847" s="404"/>
      <c r="AM847" s="404"/>
    </row>
    <row r="848" spans="3:39" x14ac:dyDescent="0.35">
      <c r="C848" s="399">
        <v>0.153999999999999</v>
      </c>
      <c r="D848" s="404"/>
      <c r="E848" s="404"/>
      <c r="F848" s="404"/>
      <c r="G848" s="404"/>
      <c r="H848" s="404"/>
      <c r="I848" s="404"/>
      <c r="J848" s="404"/>
      <c r="K848" s="404"/>
      <c r="Q848" s="399">
        <v>0.153999999999999</v>
      </c>
      <c r="R848" s="404"/>
      <c r="S848" s="404"/>
      <c r="T848" s="404"/>
      <c r="U848" s="404"/>
      <c r="V848" s="404"/>
      <c r="W848" s="404"/>
      <c r="X848" s="404"/>
      <c r="Y848" s="404"/>
      <c r="AE848" s="399">
        <v>0.153999999999999</v>
      </c>
      <c r="AF848" s="404"/>
      <c r="AG848" s="404"/>
      <c r="AH848" s="404"/>
      <c r="AI848" s="404"/>
      <c r="AJ848" s="404"/>
      <c r="AK848" s="404"/>
      <c r="AL848" s="404"/>
      <c r="AM848" s="404"/>
    </row>
    <row r="849" spans="3:39" x14ac:dyDescent="0.35">
      <c r="C849" s="399">
        <v>0.152999999999999</v>
      </c>
      <c r="D849" s="404"/>
      <c r="E849" s="404"/>
      <c r="F849" s="404"/>
      <c r="G849" s="404"/>
      <c r="H849" s="404"/>
      <c r="I849" s="404"/>
      <c r="J849" s="404"/>
      <c r="K849" s="404"/>
      <c r="Q849" s="399">
        <v>0.152999999999999</v>
      </c>
      <c r="R849" s="404"/>
      <c r="S849" s="404"/>
      <c r="T849" s="404"/>
      <c r="U849" s="404"/>
      <c r="V849" s="404"/>
      <c r="W849" s="404"/>
      <c r="X849" s="404"/>
      <c r="Y849" s="404"/>
      <c r="AE849" s="399">
        <v>0.152999999999999</v>
      </c>
      <c r="AF849" s="404"/>
      <c r="AG849" s="404"/>
      <c r="AH849" s="404"/>
      <c r="AI849" s="404"/>
      <c r="AJ849" s="404"/>
      <c r="AK849" s="404"/>
      <c r="AL849" s="404"/>
      <c r="AM849" s="404"/>
    </row>
    <row r="850" spans="3:39" x14ac:dyDescent="0.35">
      <c r="C850" s="399">
        <v>0.151999999999999</v>
      </c>
      <c r="D850" s="404"/>
      <c r="E850" s="404"/>
      <c r="F850" s="404"/>
      <c r="G850" s="404"/>
      <c r="H850" s="404"/>
      <c r="I850" s="404"/>
      <c r="J850" s="404"/>
      <c r="K850" s="404"/>
      <c r="Q850" s="399">
        <v>0.151999999999999</v>
      </c>
      <c r="R850" s="404"/>
      <c r="S850" s="404"/>
      <c r="T850" s="404"/>
      <c r="U850" s="404"/>
      <c r="V850" s="404"/>
      <c r="W850" s="404"/>
      <c r="X850" s="404"/>
      <c r="Y850" s="404"/>
      <c r="AE850" s="399">
        <v>0.151999999999999</v>
      </c>
      <c r="AF850" s="404"/>
      <c r="AG850" s="404"/>
      <c r="AH850" s="404"/>
      <c r="AI850" s="404"/>
      <c r="AJ850" s="404"/>
      <c r="AK850" s="404"/>
      <c r="AL850" s="404"/>
      <c r="AM850" s="404"/>
    </row>
    <row r="851" spans="3:39" x14ac:dyDescent="0.35">
      <c r="C851" s="399">
        <v>0.150999999999999</v>
      </c>
      <c r="D851" s="404"/>
      <c r="E851" s="404"/>
      <c r="F851" s="404"/>
      <c r="G851" s="404"/>
      <c r="H851" s="404"/>
      <c r="I851" s="404"/>
      <c r="J851" s="404"/>
      <c r="K851" s="404"/>
      <c r="Q851" s="399">
        <v>0.150999999999999</v>
      </c>
      <c r="R851" s="404"/>
      <c r="S851" s="404"/>
      <c r="T851" s="404"/>
      <c r="U851" s="404"/>
      <c r="V851" s="404"/>
      <c r="W851" s="404"/>
      <c r="X851" s="404"/>
      <c r="Y851" s="404"/>
      <c r="AE851" s="399">
        <v>0.150999999999999</v>
      </c>
      <c r="AF851" s="404"/>
      <c r="AG851" s="404"/>
      <c r="AH851" s="404"/>
      <c r="AI851" s="404"/>
      <c r="AJ851" s="404"/>
      <c r="AK851" s="404"/>
      <c r="AL851" s="404"/>
      <c r="AM851" s="404"/>
    </row>
    <row r="852" spans="3:39" x14ac:dyDescent="0.35">
      <c r="C852" s="399">
        <v>0.149999999999999</v>
      </c>
      <c r="D852" s="404"/>
      <c r="E852" s="404"/>
      <c r="F852" s="404"/>
      <c r="G852" s="404"/>
      <c r="H852" s="404"/>
      <c r="I852" s="404"/>
      <c r="J852" s="404"/>
      <c r="K852" s="404"/>
      <c r="Q852" s="399">
        <v>0.149999999999999</v>
      </c>
      <c r="R852" s="404"/>
      <c r="S852" s="404"/>
      <c r="T852" s="404"/>
      <c r="U852" s="404"/>
      <c r="V852" s="404"/>
      <c r="W852" s="404"/>
      <c r="X852" s="404"/>
      <c r="Y852" s="404"/>
      <c r="AE852" s="399">
        <v>0.149999999999999</v>
      </c>
      <c r="AF852" s="404"/>
      <c r="AG852" s="404"/>
      <c r="AH852" s="404"/>
      <c r="AI852" s="404"/>
      <c r="AJ852" s="404"/>
      <c r="AK852" s="404"/>
      <c r="AL852" s="404"/>
      <c r="AM852" s="404"/>
    </row>
    <row r="853" spans="3:39" x14ac:dyDescent="0.35">
      <c r="C853" s="399">
        <v>0.14899999999999899</v>
      </c>
      <c r="D853" s="404"/>
      <c r="E853" s="404"/>
      <c r="F853" s="404"/>
      <c r="G853" s="404"/>
      <c r="H853" s="404"/>
      <c r="I853" s="404"/>
      <c r="J853" s="404"/>
      <c r="K853" s="404"/>
      <c r="Q853" s="399">
        <v>0.14899999999999899</v>
      </c>
      <c r="R853" s="404"/>
      <c r="S853" s="404"/>
      <c r="T853" s="404"/>
      <c r="U853" s="404"/>
      <c r="V853" s="404"/>
      <c r="W853" s="404"/>
      <c r="X853" s="404"/>
      <c r="Y853" s="404"/>
      <c r="AE853" s="399">
        <v>0.14899999999999899</v>
      </c>
      <c r="AF853" s="404"/>
      <c r="AG853" s="404"/>
      <c r="AH853" s="404"/>
      <c r="AI853" s="404"/>
      <c r="AJ853" s="404"/>
      <c r="AK853" s="404"/>
      <c r="AL853" s="404"/>
      <c r="AM853" s="404"/>
    </row>
    <row r="854" spans="3:39" x14ac:dyDescent="0.35">
      <c r="C854" s="399">
        <v>0.14799999999999899</v>
      </c>
      <c r="D854" s="404"/>
      <c r="E854" s="404"/>
      <c r="F854" s="404"/>
      <c r="G854" s="404"/>
      <c r="H854" s="404"/>
      <c r="I854" s="404"/>
      <c r="J854" s="404"/>
      <c r="K854" s="404"/>
      <c r="Q854" s="399">
        <v>0.14799999999999899</v>
      </c>
      <c r="R854" s="404"/>
      <c r="S854" s="404"/>
      <c r="T854" s="404"/>
      <c r="U854" s="404"/>
      <c r="V854" s="404"/>
      <c r="W854" s="404"/>
      <c r="X854" s="404"/>
      <c r="Y854" s="404"/>
      <c r="AE854" s="399">
        <v>0.14799999999999899</v>
      </c>
      <c r="AF854" s="404"/>
      <c r="AG854" s="404"/>
      <c r="AH854" s="404"/>
      <c r="AI854" s="404"/>
      <c r="AJ854" s="404"/>
      <c r="AK854" s="404"/>
      <c r="AL854" s="404"/>
      <c r="AM854" s="404"/>
    </row>
    <row r="855" spans="3:39" x14ac:dyDescent="0.35">
      <c r="C855" s="399">
        <v>0.14699999999999899</v>
      </c>
      <c r="D855" s="404"/>
      <c r="E855" s="404"/>
      <c r="F855" s="404"/>
      <c r="G855" s="404"/>
      <c r="H855" s="404"/>
      <c r="I855" s="404"/>
      <c r="J855" s="404"/>
      <c r="K855" s="404"/>
      <c r="Q855" s="399">
        <v>0.14699999999999899</v>
      </c>
      <c r="R855" s="404"/>
      <c r="S855" s="404"/>
      <c r="T855" s="404"/>
      <c r="U855" s="404"/>
      <c r="V855" s="404"/>
      <c r="W855" s="404"/>
      <c r="X855" s="404"/>
      <c r="Y855" s="404"/>
      <c r="AE855" s="399">
        <v>0.14699999999999899</v>
      </c>
      <c r="AF855" s="404"/>
      <c r="AG855" s="404"/>
      <c r="AH855" s="404"/>
      <c r="AI855" s="404"/>
      <c r="AJ855" s="404"/>
      <c r="AK855" s="404"/>
      <c r="AL855" s="404"/>
      <c r="AM855" s="404"/>
    </row>
    <row r="856" spans="3:39" x14ac:dyDescent="0.35">
      <c r="C856" s="399">
        <v>0.14599999999999899</v>
      </c>
      <c r="D856" s="404"/>
      <c r="E856" s="404"/>
      <c r="F856" s="404"/>
      <c r="G856" s="404"/>
      <c r="H856" s="404"/>
      <c r="I856" s="404"/>
      <c r="J856" s="404"/>
      <c r="K856" s="404"/>
      <c r="Q856" s="399">
        <v>0.14599999999999899</v>
      </c>
      <c r="R856" s="404"/>
      <c r="S856" s="404"/>
      <c r="T856" s="404"/>
      <c r="U856" s="404"/>
      <c r="V856" s="404"/>
      <c r="W856" s="404"/>
      <c r="X856" s="404"/>
      <c r="Y856" s="404"/>
      <c r="AE856" s="399">
        <v>0.14599999999999899</v>
      </c>
      <c r="AF856" s="404"/>
      <c r="AG856" s="404"/>
      <c r="AH856" s="404"/>
      <c r="AI856" s="404"/>
      <c r="AJ856" s="404"/>
      <c r="AK856" s="404"/>
      <c r="AL856" s="404"/>
      <c r="AM856" s="404"/>
    </row>
    <row r="857" spans="3:39" x14ac:dyDescent="0.35">
      <c r="C857" s="399">
        <v>0.14499999999999899</v>
      </c>
      <c r="D857" s="404"/>
      <c r="E857" s="404"/>
      <c r="F857" s="404"/>
      <c r="G857" s="404"/>
      <c r="H857" s="404"/>
      <c r="I857" s="404"/>
      <c r="J857" s="404"/>
      <c r="K857" s="404"/>
      <c r="Q857" s="399">
        <v>0.14499999999999899</v>
      </c>
      <c r="R857" s="404"/>
      <c r="S857" s="404"/>
      <c r="T857" s="404"/>
      <c r="U857" s="404"/>
      <c r="V857" s="404"/>
      <c r="W857" s="404"/>
      <c r="X857" s="404"/>
      <c r="Y857" s="404"/>
      <c r="AE857" s="399">
        <v>0.14499999999999899</v>
      </c>
      <c r="AF857" s="404"/>
      <c r="AG857" s="404"/>
      <c r="AH857" s="404"/>
      <c r="AI857" s="404"/>
      <c r="AJ857" s="404"/>
      <c r="AK857" s="404"/>
      <c r="AL857" s="404"/>
      <c r="AM857" s="404"/>
    </row>
    <row r="858" spans="3:39" x14ac:dyDescent="0.35">
      <c r="C858" s="399">
        <v>0.14399999999999899</v>
      </c>
      <c r="D858" s="404"/>
      <c r="E858" s="404"/>
      <c r="F858" s="404"/>
      <c r="G858" s="404"/>
      <c r="H858" s="404"/>
      <c r="I858" s="404"/>
      <c r="J858" s="404"/>
      <c r="K858" s="404"/>
      <c r="Q858" s="399">
        <v>0.14399999999999899</v>
      </c>
      <c r="R858" s="404"/>
      <c r="S858" s="404"/>
      <c r="T858" s="404"/>
      <c r="U858" s="404"/>
      <c r="V858" s="404"/>
      <c r="W858" s="404"/>
      <c r="X858" s="404"/>
      <c r="Y858" s="404"/>
      <c r="AE858" s="399">
        <v>0.14399999999999899</v>
      </c>
      <c r="AF858" s="404"/>
      <c r="AG858" s="404"/>
      <c r="AH858" s="404"/>
      <c r="AI858" s="404"/>
      <c r="AJ858" s="404"/>
      <c r="AK858" s="404"/>
      <c r="AL858" s="404"/>
      <c r="AM858" s="404"/>
    </row>
    <row r="859" spans="3:39" x14ac:dyDescent="0.35">
      <c r="C859" s="399">
        <v>0.14299999999999899</v>
      </c>
      <c r="D859" s="404"/>
      <c r="E859" s="404"/>
      <c r="F859" s="404"/>
      <c r="G859" s="404"/>
      <c r="H859" s="404"/>
      <c r="I859" s="404"/>
      <c r="J859" s="404"/>
      <c r="K859" s="404"/>
      <c r="Q859" s="399">
        <v>0.14299999999999899</v>
      </c>
      <c r="R859" s="404"/>
      <c r="S859" s="404"/>
      <c r="T859" s="404"/>
      <c r="U859" s="404"/>
      <c r="V859" s="404"/>
      <c r="W859" s="404"/>
      <c r="X859" s="404"/>
      <c r="Y859" s="404"/>
      <c r="AE859" s="399">
        <v>0.14299999999999899</v>
      </c>
      <c r="AF859" s="404"/>
      <c r="AG859" s="404"/>
      <c r="AH859" s="404"/>
      <c r="AI859" s="404"/>
      <c r="AJ859" s="404"/>
      <c r="AK859" s="404"/>
      <c r="AL859" s="404"/>
      <c r="AM859" s="404"/>
    </row>
    <row r="860" spans="3:39" x14ac:dyDescent="0.35">
      <c r="C860" s="399">
        <v>0.14199999999999899</v>
      </c>
      <c r="D860" s="404"/>
      <c r="E860" s="404"/>
      <c r="F860" s="404"/>
      <c r="G860" s="404"/>
      <c r="H860" s="404"/>
      <c r="I860" s="404"/>
      <c r="J860" s="404"/>
      <c r="K860" s="404"/>
      <c r="Q860" s="399">
        <v>0.14199999999999899</v>
      </c>
      <c r="R860" s="404"/>
      <c r="S860" s="404"/>
      <c r="T860" s="404"/>
      <c r="U860" s="404"/>
      <c r="V860" s="404"/>
      <c r="W860" s="404"/>
      <c r="X860" s="404"/>
      <c r="Y860" s="404"/>
      <c r="AE860" s="399">
        <v>0.14199999999999899</v>
      </c>
      <c r="AF860" s="404"/>
      <c r="AG860" s="404"/>
      <c r="AH860" s="404"/>
      <c r="AI860" s="404"/>
      <c r="AJ860" s="404"/>
      <c r="AK860" s="404"/>
      <c r="AL860" s="404"/>
      <c r="AM860" s="404"/>
    </row>
    <row r="861" spans="3:39" x14ac:dyDescent="0.35">
      <c r="C861" s="399">
        <v>0.14099999999999899</v>
      </c>
      <c r="D861" s="404"/>
      <c r="E861" s="404"/>
      <c r="F861" s="404"/>
      <c r="G861" s="404"/>
      <c r="H861" s="404"/>
      <c r="I861" s="404"/>
      <c r="J861" s="404"/>
      <c r="K861" s="404"/>
      <c r="Q861" s="399">
        <v>0.14099999999999899</v>
      </c>
      <c r="R861" s="404"/>
      <c r="S861" s="404"/>
      <c r="T861" s="404"/>
      <c r="U861" s="404"/>
      <c r="V861" s="404"/>
      <c r="W861" s="404"/>
      <c r="X861" s="404"/>
      <c r="Y861" s="404"/>
      <c r="AE861" s="399">
        <v>0.14099999999999899</v>
      </c>
      <c r="AF861" s="404"/>
      <c r="AG861" s="404"/>
      <c r="AH861" s="404"/>
      <c r="AI861" s="404"/>
      <c r="AJ861" s="404"/>
      <c r="AK861" s="404"/>
      <c r="AL861" s="404"/>
      <c r="AM861" s="404"/>
    </row>
    <row r="862" spans="3:39" x14ac:dyDescent="0.35">
      <c r="C862" s="399">
        <v>0.13999999999999899</v>
      </c>
      <c r="D862" s="404"/>
      <c r="E862" s="404"/>
      <c r="F862" s="404"/>
      <c r="G862" s="404"/>
      <c r="H862" s="404"/>
      <c r="I862" s="404"/>
      <c r="J862" s="404"/>
      <c r="K862" s="404"/>
      <c r="Q862" s="399">
        <v>0.13999999999999899</v>
      </c>
      <c r="R862" s="404"/>
      <c r="S862" s="404"/>
      <c r="T862" s="404"/>
      <c r="U862" s="404"/>
      <c r="V862" s="404"/>
      <c r="W862" s="404"/>
      <c r="X862" s="404"/>
      <c r="Y862" s="404"/>
      <c r="AE862" s="399">
        <v>0.13999999999999899</v>
      </c>
      <c r="AF862" s="404"/>
      <c r="AG862" s="404"/>
      <c r="AH862" s="404"/>
      <c r="AI862" s="404"/>
      <c r="AJ862" s="404"/>
      <c r="AK862" s="404"/>
      <c r="AL862" s="404"/>
      <c r="AM862" s="404"/>
    </row>
    <row r="863" spans="3:39" x14ac:dyDescent="0.35">
      <c r="C863" s="399">
        <v>0.13899999999999901</v>
      </c>
      <c r="D863" s="404"/>
      <c r="E863" s="404"/>
      <c r="F863" s="404"/>
      <c r="G863" s="404"/>
      <c r="H863" s="404"/>
      <c r="I863" s="404"/>
      <c r="J863" s="404"/>
      <c r="K863" s="404"/>
      <c r="Q863" s="399">
        <v>0.13899999999999901</v>
      </c>
      <c r="R863" s="404"/>
      <c r="S863" s="404"/>
      <c r="T863" s="404"/>
      <c r="U863" s="404"/>
      <c r="V863" s="404"/>
      <c r="W863" s="404"/>
      <c r="X863" s="404"/>
      <c r="Y863" s="404"/>
      <c r="AE863" s="399">
        <v>0.13899999999999901</v>
      </c>
      <c r="AF863" s="404"/>
      <c r="AG863" s="404"/>
      <c r="AH863" s="404"/>
      <c r="AI863" s="404"/>
      <c r="AJ863" s="404"/>
      <c r="AK863" s="404"/>
      <c r="AL863" s="404"/>
      <c r="AM863" s="404"/>
    </row>
    <row r="864" spans="3:39" x14ac:dyDescent="0.35">
      <c r="C864" s="399">
        <v>0.13799999999999901</v>
      </c>
      <c r="D864" s="404"/>
      <c r="E864" s="404"/>
      <c r="F864" s="404"/>
      <c r="G864" s="404"/>
      <c r="H864" s="404"/>
      <c r="I864" s="404"/>
      <c r="J864" s="404"/>
      <c r="K864" s="404"/>
      <c r="Q864" s="399">
        <v>0.13799999999999901</v>
      </c>
      <c r="R864" s="404"/>
      <c r="S864" s="404"/>
      <c r="T864" s="404"/>
      <c r="U864" s="404"/>
      <c r="V864" s="404"/>
      <c r="W864" s="404"/>
      <c r="X864" s="404"/>
      <c r="Y864" s="404"/>
      <c r="AE864" s="399">
        <v>0.13799999999999901</v>
      </c>
      <c r="AF864" s="404"/>
      <c r="AG864" s="404"/>
      <c r="AH864" s="404"/>
      <c r="AI864" s="404"/>
      <c r="AJ864" s="404"/>
      <c r="AK864" s="404"/>
      <c r="AL864" s="404"/>
      <c r="AM864" s="404"/>
    </row>
    <row r="865" spans="3:39" x14ac:dyDescent="0.35">
      <c r="C865" s="399">
        <v>0.13699999999999901</v>
      </c>
      <c r="D865" s="404"/>
      <c r="E865" s="404"/>
      <c r="F865" s="404"/>
      <c r="G865" s="404"/>
      <c r="H865" s="404"/>
      <c r="I865" s="404"/>
      <c r="J865" s="404"/>
      <c r="K865" s="404"/>
      <c r="Q865" s="399">
        <v>0.13699999999999901</v>
      </c>
      <c r="R865" s="404"/>
      <c r="S865" s="404"/>
      <c r="T865" s="404"/>
      <c r="U865" s="404"/>
      <c r="V865" s="404"/>
      <c r="W865" s="404"/>
      <c r="X865" s="404"/>
      <c r="Y865" s="404"/>
      <c r="AE865" s="399">
        <v>0.13699999999999901</v>
      </c>
      <c r="AF865" s="404"/>
      <c r="AG865" s="404"/>
      <c r="AH865" s="404"/>
      <c r="AI865" s="404"/>
      <c r="AJ865" s="404"/>
      <c r="AK865" s="404"/>
      <c r="AL865" s="404"/>
      <c r="AM865" s="404"/>
    </row>
    <row r="866" spans="3:39" x14ac:dyDescent="0.35">
      <c r="C866" s="399">
        <v>0.13599999999999901</v>
      </c>
      <c r="D866" s="404"/>
      <c r="E866" s="404"/>
      <c r="F866" s="404"/>
      <c r="G866" s="404"/>
      <c r="H866" s="404"/>
      <c r="I866" s="404"/>
      <c r="J866" s="404"/>
      <c r="K866" s="404"/>
      <c r="Q866" s="399">
        <v>0.13599999999999901</v>
      </c>
      <c r="R866" s="404"/>
      <c r="S866" s="404"/>
      <c r="T866" s="404"/>
      <c r="U866" s="404"/>
      <c r="V866" s="404"/>
      <c r="W866" s="404"/>
      <c r="X866" s="404"/>
      <c r="Y866" s="404"/>
      <c r="AE866" s="399">
        <v>0.13599999999999901</v>
      </c>
      <c r="AF866" s="404"/>
      <c r="AG866" s="404"/>
      <c r="AH866" s="404"/>
      <c r="AI866" s="404"/>
      <c r="AJ866" s="404"/>
      <c r="AK866" s="404"/>
      <c r="AL866" s="404"/>
      <c r="AM866" s="404"/>
    </row>
    <row r="867" spans="3:39" x14ac:dyDescent="0.35">
      <c r="C867" s="399">
        <v>0.13499999999999901</v>
      </c>
      <c r="D867" s="404"/>
      <c r="E867" s="404"/>
      <c r="F867" s="404"/>
      <c r="G867" s="404"/>
      <c r="H867" s="404"/>
      <c r="I867" s="404"/>
      <c r="J867" s="404"/>
      <c r="K867" s="404"/>
      <c r="Q867" s="399">
        <v>0.13499999999999901</v>
      </c>
      <c r="R867" s="404"/>
      <c r="S867" s="404"/>
      <c r="T867" s="404"/>
      <c r="U867" s="404"/>
      <c r="V867" s="404"/>
      <c r="W867" s="404"/>
      <c r="X867" s="404"/>
      <c r="Y867" s="404"/>
      <c r="AE867" s="399">
        <v>0.13499999999999901</v>
      </c>
      <c r="AF867" s="404"/>
      <c r="AG867" s="404"/>
      <c r="AH867" s="404"/>
      <c r="AI867" s="404"/>
      <c r="AJ867" s="404"/>
      <c r="AK867" s="404"/>
      <c r="AL867" s="404"/>
      <c r="AM867" s="404"/>
    </row>
    <row r="868" spans="3:39" x14ac:dyDescent="0.35">
      <c r="C868" s="399">
        <v>0.13399999999999901</v>
      </c>
      <c r="D868" s="404"/>
      <c r="E868" s="404"/>
      <c r="F868" s="404"/>
      <c r="G868" s="404"/>
      <c r="H868" s="404"/>
      <c r="I868" s="404"/>
      <c r="J868" s="404"/>
      <c r="K868" s="404"/>
      <c r="Q868" s="399">
        <v>0.13399999999999901</v>
      </c>
      <c r="R868" s="404"/>
      <c r="S868" s="404"/>
      <c r="T868" s="404"/>
      <c r="U868" s="404"/>
      <c r="V868" s="404"/>
      <c r="W868" s="404"/>
      <c r="X868" s="404"/>
      <c r="Y868" s="404"/>
      <c r="AE868" s="399">
        <v>0.13399999999999901</v>
      </c>
      <c r="AF868" s="404"/>
      <c r="AG868" s="404"/>
      <c r="AH868" s="404"/>
      <c r="AI868" s="404"/>
      <c r="AJ868" s="404"/>
      <c r="AK868" s="404"/>
      <c r="AL868" s="404"/>
      <c r="AM868" s="404"/>
    </row>
    <row r="869" spans="3:39" x14ac:dyDescent="0.35">
      <c r="C869" s="399">
        <v>0.13299999999999901</v>
      </c>
      <c r="D869" s="404"/>
      <c r="E869" s="404"/>
      <c r="F869" s="404"/>
      <c r="G869" s="404"/>
      <c r="H869" s="404"/>
      <c r="I869" s="404"/>
      <c r="J869" s="404"/>
      <c r="K869" s="404"/>
      <c r="Q869" s="399">
        <v>0.13299999999999901</v>
      </c>
      <c r="R869" s="404"/>
      <c r="S869" s="404"/>
      <c r="T869" s="404"/>
      <c r="U869" s="404"/>
      <c r="V869" s="404"/>
      <c r="W869" s="404"/>
      <c r="X869" s="404"/>
      <c r="Y869" s="404"/>
      <c r="AE869" s="399">
        <v>0.13299999999999901</v>
      </c>
      <c r="AF869" s="404"/>
      <c r="AG869" s="404"/>
      <c r="AH869" s="404"/>
      <c r="AI869" s="404"/>
      <c r="AJ869" s="404"/>
      <c r="AK869" s="404"/>
      <c r="AL869" s="404"/>
      <c r="AM869" s="404"/>
    </row>
    <row r="870" spans="3:39" x14ac:dyDescent="0.35">
      <c r="C870" s="399">
        <v>0.13199999999999901</v>
      </c>
      <c r="D870" s="404"/>
      <c r="E870" s="404"/>
      <c r="F870" s="404"/>
      <c r="G870" s="404"/>
      <c r="H870" s="404"/>
      <c r="I870" s="404"/>
      <c r="J870" s="404"/>
      <c r="K870" s="404"/>
      <c r="Q870" s="399">
        <v>0.13199999999999901</v>
      </c>
      <c r="R870" s="404"/>
      <c r="S870" s="404"/>
      <c r="T870" s="404"/>
      <c r="U870" s="404"/>
      <c r="V870" s="404"/>
      <c r="W870" s="404"/>
      <c r="X870" s="404"/>
      <c r="Y870" s="404"/>
      <c r="AE870" s="399">
        <v>0.13199999999999901</v>
      </c>
      <c r="AF870" s="404"/>
      <c r="AG870" s="404"/>
      <c r="AH870" s="404"/>
      <c r="AI870" s="404"/>
      <c r="AJ870" s="404"/>
      <c r="AK870" s="404"/>
      <c r="AL870" s="404"/>
      <c r="AM870" s="404"/>
    </row>
    <row r="871" spans="3:39" x14ac:dyDescent="0.35">
      <c r="C871" s="399">
        <v>0.13099999999999901</v>
      </c>
      <c r="D871" s="404"/>
      <c r="E871" s="404"/>
      <c r="F871" s="404"/>
      <c r="G871" s="404"/>
      <c r="H871" s="404"/>
      <c r="I871" s="404"/>
      <c r="J871" s="404"/>
      <c r="K871" s="404"/>
      <c r="Q871" s="399">
        <v>0.13099999999999901</v>
      </c>
      <c r="R871" s="404"/>
      <c r="S871" s="404"/>
      <c r="T871" s="404"/>
      <c r="U871" s="404"/>
      <c r="V871" s="404"/>
      <c r="W871" s="404"/>
      <c r="X871" s="404"/>
      <c r="Y871" s="404"/>
      <c r="AE871" s="399">
        <v>0.13099999999999901</v>
      </c>
      <c r="AF871" s="404"/>
      <c r="AG871" s="404"/>
      <c r="AH871" s="404"/>
      <c r="AI871" s="404"/>
      <c r="AJ871" s="404"/>
      <c r="AK871" s="404"/>
      <c r="AL871" s="404"/>
      <c r="AM871" s="404"/>
    </row>
    <row r="872" spans="3:39" x14ac:dyDescent="0.35">
      <c r="C872" s="399">
        <v>0.12999999999999901</v>
      </c>
      <c r="D872" s="404"/>
      <c r="E872" s="404"/>
      <c r="F872" s="404"/>
      <c r="G872" s="404"/>
      <c r="H872" s="404"/>
      <c r="I872" s="404"/>
      <c r="J872" s="404"/>
      <c r="K872" s="404"/>
      <c r="Q872" s="399">
        <v>0.12999999999999901</v>
      </c>
      <c r="R872" s="404"/>
      <c r="S872" s="404"/>
      <c r="T872" s="404"/>
      <c r="U872" s="404"/>
      <c r="V872" s="404"/>
      <c r="W872" s="404"/>
      <c r="X872" s="404"/>
      <c r="Y872" s="404"/>
      <c r="AE872" s="399">
        <v>0.12999999999999901</v>
      </c>
      <c r="AF872" s="404"/>
      <c r="AG872" s="404"/>
      <c r="AH872" s="404"/>
      <c r="AI872" s="404"/>
      <c r="AJ872" s="404"/>
      <c r="AK872" s="404"/>
      <c r="AL872" s="404"/>
      <c r="AM872" s="404"/>
    </row>
    <row r="873" spans="3:39" x14ac:dyDescent="0.35">
      <c r="C873" s="399">
        <v>0.128999999999999</v>
      </c>
      <c r="D873" s="404"/>
      <c r="E873" s="404"/>
      <c r="F873" s="404"/>
      <c r="G873" s="404"/>
      <c r="H873" s="404"/>
      <c r="I873" s="404"/>
      <c r="J873" s="404"/>
      <c r="K873" s="404"/>
      <c r="Q873" s="399">
        <v>0.128999999999999</v>
      </c>
      <c r="R873" s="404"/>
      <c r="S873" s="404"/>
      <c r="T873" s="404"/>
      <c r="U873" s="404"/>
      <c r="V873" s="404"/>
      <c r="W873" s="404"/>
      <c r="X873" s="404"/>
      <c r="Y873" s="404"/>
      <c r="AE873" s="399">
        <v>0.128999999999999</v>
      </c>
      <c r="AF873" s="404"/>
      <c r="AG873" s="404"/>
      <c r="AH873" s="404"/>
      <c r="AI873" s="404"/>
      <c r="AJ873" s="404"/>
      <c r="AK873" s="404"/>
      <c r="AL873" s="404"/>
      <c r="AM873" s="404"/>
    </row>
    <row r="874" spans="3:39" x14ac:dyDescent="0.35">
      <c r="C874" s="399">
        <v>0.127999999999999</v>
      </c>
      <c r="D874" s="404"/>
      <c r="E874" s="404"/>
      <c r="F874" s="404"/>
      <c r="G874" s="404"/>
      <c r="H874" s="404"/>
      <c r="I874" s="404"/>
      <c r="J874" s="404"/>
      <c r="K874" s="404"/>
      <c r="Q874" s="399">
        <v>0.127999999999999</v>
      </c>
      <c r="R874" s="404"/>
      <c r="S874" s="404"/>
      <c r="T874" s="404"/>
      <c r="U874" s="404"/>
      <c r="V874" s="404"/>
      <c r="W874" s="404"/>
      <c r="X874" s="404"/>
      <c r="Y874" s="404"/>
      <c r="AE874" s="399">
        <v>0.127999999999999</v>
      </c>
      <c r="AF874" s="404"/>
      <c r="AG874" s="404"/>
      <c r="AH874" s="404"/>
      <c r="AI874" s="404"/>
      <c r="AJ874" s="404"/>
      <c r="AK874" s="404"/>
      <c r="AL874" s="404"/>
      <c r="AM874" s="404"/>
    </row>
    <row r="875" spans="3:39" x14ac:dyDescent="0.35">
      <c r="C875" s="399">
        <v>0.126999999999999</v>
      </c>
      <c r="D875" s="404"/>
      <c r="E875" s="404"/>
      <c r="F875" s="404"/>
      <c r="G875" s="404"/>
      <c r="H875" s="404"/>
      <c r="I875" s="404"/>
      <c r="J875" s="404"/>
      <c r="K875" s="404"/>
      <c r="Q875" s="399">
        <v>0.126999999999999</v>
      </c>
      <c r="R875" s="404"/>
      <c r="S875" s="404"/>
      <c r="T875" s="404"/>
      <c r="U875" s="404"/>
      <c r="V875" s="404"/>
      <c r="W875" s="404"/>
      <c r="X875" s="404"/>
      <c r="Y875" s="404"/>
      <c r="AE875" s="399">
        <v>0.126999999999999</v>
      </c>
      <c r="AF875" s="404"/>
      <c r="AG875" s="404"/>
      <c r="AH875" s="404"/>
      <c r="AI875" s="404"/>
      <c r="AJ875" s="404"/>
      <c r="AK875" s="404"/>
      <c r="AL875" s="404"/>
      <c r="AM875" s="404"/>
    </row>
    <row r="876" spans="3:39" x14ac:dyDescent="0.35">
      <c r="C876" s="399">
        <v>0.125999999999999</v>
      </c>
      <c r="D876" s="404"/>
      <c r="E876" s="404"/>
      <c r="F876" s="404"/>
      <c r="G876" s="404"/>
      <c r="H876" s="404"/>
      <c r="I876" s="404"/>
      <c r="J876" s="404"/>
      <c r="K876" s="404"/>
      <c r="Q876" s="399">
        <v>0.125999999999999</v>
      </c>
      <c r="R876" s="404"/>
      <c r="S876" s="404"/>
      <c r="T876" s="404"/>
      <c r="U876" s="404"/>
      <c r="V876" s="404"/>
      <c r="W876" s="404"/>
      <c r="X876" s="404"/>
      <c r="Y876" s="404"/>
      <c r="AE876" s="399">
        <v>0.125999999999999</v>
      </c>
      <c r="AF876" s="404"/>
      <c r="AG876" s="404"/>
      <c r="AH876" s="404"/>
      <c r="AI876" s="404"/>
      <c r="AJ876" s="404"/>
      <c r="AK876" s="404"/>
      <c r="AL876" s="404"/>
      <c r="AM876" s="404"/>
    </row>
    <row r="877" spans="3:39" x14ac:dyDescent="0.35">
      <c r="C877" s="399">
        <v>0.124999999999999</v>
      </c>
      <c r="D877" s="404"/>
      <c r="E877" s="404"/>
      <c r="F877" s="404"/>
      <c r="G877" s="404"/>
      <c r="H877" s="404"/>
      <c r="I877" s="404"/>
      <c r="J877" s="404"/>
      <c r="K877" s="404"/>
      <c r="Q877" s="399">
        <v>0.124999999999999</v>
      </c>
      <c r="R877" s="404"/>
      <c r="S877" s="404"/>
      <c r="T877" s="404"/>
      <c r="U877" s="404"/>
      <c r="V877" s="404"/>
      <c r="W877" s="404"/>
      <c r="X877" s="404"/>
      <c r="Y877" s="404"/>
      <c r="AE877" s="399">
        <v>0.124999999999999</v>
      </c>
      <c r="AF877" s="404"/>
      <c r="AG877" s="404"/>
      <c r="AH877" s="404"/>
      <c r="AI877" s="404"/>
      <c r="AJ877" s="404"/>
      <c r="AK877" s="404"/>
      <c r="AL877" s="404"/>
      <c r="AM877" s="404"/>
    </row>
    <row r="878" spans="3:39" x14ac:dyDescent="0.35">
      <c r="C878" s="399">
        <v>0.123999999999999</v>
      </c>
      <c r="D878" s="404"/>
      <c r="E878" s="404"/>
      <c r="F878" s="404"/>
      <c r="G878" s="404"/>
      <c r="H878" s="404"/>
      <c r="I878" s="404"/>
      <c r="J878" s="404"/>
      <c r="K878" s="404"/>
      <c r="Q878" s="399">
        <v>0.123999999999999</v>
      </c>
      <c r="R878" s="404"/>
      <c r="S878" s="404"/>
      <c r="T878" s="404"/>
      <c r="U878" s="404"/>
      <c r="V878" s="404"/>
      <c r="W878" s="404"/>
      <c r="X878" s="404"/>
      <c r="Y878" s="404"/>
      <c r="AE878" s="399">
        <v>0.123999999999999</v>
      </c>
      <c r="AF878" s="404"/>
      <c r="AG878" s="404"/>
      <c r="AH878" s="404"/>
      <c r="AI878" s="404"/>
      <c r="AJ878" s="404"/>
      <c r="AK878" s="404"/>
      <c r="AL878" s="404"/>
      <c r="AM878" s="404"/>
    </row>
    <row r="879" spans="3:39" x14ac:dyDescent="0.35">
      <c r="C879" s="399">
        <v>0.122999999999999</v>
      </c>
      <c r="D879" s="404"/>
      <c r="E879" s="404"/>
      <c r="F879" s="404"/>
      <c r="G879" s="404"/>
      <c r="H879" s="404"/>
      <c r="I879" s="404"/>
      <c r="J879" s="404"/>
      <c r="K879" s="404"/>
      <c r="Q879" s="399">
        <v>0.122999999999999</v>
      </c>
      <c r="R879" s="404"/>
      <c r="S879" s="404"/>
      <c r="T879" s="404"/>
      <c r="U879" s="404"/>
      <c r="V879" s="404"/>
      <c r="W879" s="404"/>
      <c r="X879" s="404"/>
      <c r="Y879" s="404"/>
      <c r="AE879" s="399">
        <v>0.122999999999999</v>
      </c>
      <c r="AF879" s="404"/>
      <c r="AG879" s="404"/>
      <c r="AH879" s="404"/>
      <c r="AI879" s="404"/>
      <c r="AJ879" s="404"/>
      <c r="AK879" s="404"/>
      <c r="AL879" s="404"/>
      <c r="AM879" s="404"/>
    </row>
    <row r="880" spans="3:39" x14ac:dyDescent="0.35">
      <c r="C880" s="399">
        <v>0.121999999999999</v>
      </c>
      <c r="D880" s="404"/>
      <c r="E880" s="404"/>
      <c r="F880" s="404"/>
      <c r="G880" s="404"/>
      <c r="H880" s="404"/>
      <c r="I880" s="404"/>
      <c r="J880" s="404"/>
      <c r="K880" s="404"/>
      <c r="Q880" s="399">
        <v>0.121999999999999</v>
      </c>
      <c r="R880" s="404"/>
      <c r="S880" s="404"/>
      <c r="T880" s="404"/>
      <c r="U880" s="404"/>
      <c r="V880" s="404"/>
      <c r="W880" s="404"/>
      <c r="X880" s="404"/>
      <c r="Y880" s="404"/>
      <c r="AE880" s="399">
        <v>0.121999999999999</v>
      </c>
      <c r="AF880" s="404"/>
      <c r="AG880" s="404"/>
      <c r="AH880" s="404"/>
      <c r="AI880" s="404"/>
      <c r="AJ880" s="404"/>
      <c r="AK880" s="404"/>
      <c r="AL880" s="404"/>
      <c r="AM880" s="404"/>
    </row>
    <row r="881" spans="3:39" x14ac:dyDescent="0.35">
      <c r="C881" s="399">
        <v>0.120999999999999</v>
      </c>
      <c r="D881" s="404"/>
      <c r="E881" s="404"/>
      <c r="F881" s="404"/>
      <c r="G881" s="404"/>
      <c r="H881" s="404"/>
      <c r="I881" s="404"/>
      <c r="J881" s="404"/>
      <c r="K881" s="404"/>
      <c r="Q881" s="399">
        <v>0.120999999999999</v>
      </c>
      <c r="R881" s="404"/>
      <c r="S881" s="404"/>
      <c r="T881" s="404"/>
      <c r="U881" s="404"/>
      <c r="V881" s="404"/>
      <c r="W881" s="404"/>
      <c r="X881" s="404"/>
      <c r="Y881" s="404"/>
      <c r="AE881" s="399">
        <v>0.120999999999999</v>
      </c>
      <c r="AF881" s="404"/>
      <c r="AG881" s="404"/>
      <c r="AH881" s="404"/>
      <c r="AI881" s="404"/>
      <c r="AJ881" s="404"/>
      <c r="AK881" s="404"/>
      <c r="AL881" s="404"/>
      <c r="AM881" s="404"/>
    </row>
    <row r="882" spans="3:39" x14ac:dyDescent="0.35">
      <c r="C882" s="399">
        <v>0.119999999999999</v>
      </c>
      <c r="D882" s="404"/>
      <c r="E882" s="404"/>
      <c r="F882" s="404"/>
      <c r="G882" s="404"/>
      <c r="H882" s="404"/>
      <c r="I882" s="404"/>
      <c r="J882" s="404"/>
      <c r="K882" s="404"/>
      <c r="Q882" s="399">
        <v>0.119999999999999</v>
      </c>
      <c r="R882" s="404"/>
      <c r="S882" s="404"/>
      <c r="T882" s="404"/>
      <c r="U882" s="404"/>
      <c r="V882" s="404"/>
      <c r="W882" s="404"/>
      <c r="X882" s="404"/>
      <c r="Y882" s="404"/>
      <c r="AE882" s="399">
        <v>0.119999999999999</v>
      </c>
      <c r="AF882" s="404"/>
      <c r="AG882" s="404"/>
      <c r="AH882" s="404"/>
      <c r="AI882" s="404"/>
      <c r="AJ882" s="404"/>
      <c r="AK882" s="404"/>
      <c r="AL882" s="404"/>
      <c r="AM882" s="404"/>
    </row>
    <row r="883" spans="3:39" x14ac:dyDescent="0.35">
      <c r="C883" s="399">
        <v>0.118999999999999</v>
      </c>
      <c r="D883" s="404"/>
      <c r="E883" s="404"/>
      <c r="F883" s="404"/>
      <c r="G883" s="404"/>
      <c r="H883" s="404"/>
      <c r="I883" s="404"/>
      <c r="J883" s="404"/>
      <c r="K883" s="404"/>
      <c r="Q883" s="399">
        <v>0.118999999999999</v>
      </c>
      <c r="R883" s="404"/>
      <c r="S883" s="404"/>
      <c r="T883" s="404"/>
      <c r="U883" s="404"/>
      <c r="V883" s="404"/>
      <c r="W883" s="404"/>
      <c r="X883" s="404"/>
      <c r="Y883" s="404"/>
      <c r="AE883" s="399">
        <v>0.118999999999999</v>
      </c>
      <c r="AF883" s="404"/>
      <c r="AG883" s="404"/>
      <c r="AH883" s="404"/>
      <c r="AI883" s="404"/>
      <c r="AJ883" s="404"/>
      <c r="AK883" s="404"/>
      <c r="AL883" s="404"/>
      <c r="AM883" s="404"/>
    </row>
    <row r="884" spans="3:39" x14ac:dyDescent="0.35">
      <c r="C884" s="399">
        <v>0.11799999999999899</v>
      </c>
      <c r="D884" s="404"/>
      <c r="E884" s="404"/>
      <c r="F884" s="404"/>
      <c r="G884" s="404"/>
      <c r="H884" s="404"/>
      <c r="I884" s="404"/>
      <c r="J884" s="404"/>
      <c r="K884" s="404"/>
      <c r="Q884" s="399">
        <v>0.11799999999999899</v>
      </c>
      <c r="R884" s="404"/>
      <c r="S884" s="404"/>
      <c r="T884" s="404"/>
      <c r="U884" s="404"/>
      <c r="V884" s="404"/>
      <c r="W884" s="404"/>
      <c r="X884" s="404"/>
      <c r="Y884" s="404"/>
      <c r="AE884" s="399">
        <v>0.11799999999999899</v>
      </c>
      <c r="AF884" s="404"/>
      <c r="AG884" s="404"/>
      <c r="AH884" s="404"/>
      <c r="AI884" s="404"/>
      <c r="AJ884" s="404"/>
      <c r="AK884" s="404"/>
      <c r="AL884" s="404"/>
      <c r="AM884" s="404"/>
    </row>
    <row r="885" spans="3:39" x14ac:dyDescent="0.35">
      <c r="C885" s="399">
        <v>0.11699999999999899</v>
      </c>
      <c r="D885" s="404"/>
      <c r="E885" s="404"/>
      <c r="F885" s="404"/>
      <c r="G885" s="404"/>
      <c r="H885" s="404"/>
      <c r="I885" s="404"/>
      <c r="J885" s="404"/>
      <c r="K885" s="404"/>
      <c r="Q885" s="399">
        <v>0.11699999999999899</v>
      </c>
      <c r="R885" s="404"/>
      <c r="S885" s="404"/>
      <c r="T885" s="404"/>
      <c r="U885" s="404"/>
      <c r="V885" s="404"/>
      <c r="W885" s="404"/>
      <c r="X885" s="404"/>
      <c r="Y885" s="404"/>
      <c r="AE885" s="399">
        <v>0.11699999999999899</v>
      </c>
      <c r="AF885" s="404"/>
      <c r="AG885" s="404"/>
      <c r="AH885" s="404"/>
      <c r="AI885" s="404"/>
      <c r="AJ885" s="404"/>
      <c r="AK885" s="404"/>
      <c r="AL885" s="404"/>
      <c r="AM885" s="404"/>
    </row>
    <row r="886" spans="3:39" x14ac:dyDescent="0.35">
      <c r="C886" s="399">
        <v>0.11599999999999901</v>
      </c>
      <c r="D886" s="404"/>
      <c r="E886" s="404"/>
      <c r="F886" s="404"/>
      <c r="G886" s="404"/>
      <c r="H886" s="404"/>
      <c r="I886" s="404"/>
      <c r="J886" s="404"/>
      <c r="K886" s="404"/>
      <c r="Q886" s="399">
        <v>0.11599999999999901</v>
      </c>
      <c r="R886" s="404"/>
      <c r="S886" s="404"/>
      <c r="T886" s="404"/>
      <c r="U886" s="404"/>
      <c r="V886" s="404"/>
      <c r="W886" s="404"/>
      <c r="X886" s="404"/>
      <c r="Y886" s="404"/>
      <c r="AE886" s="399">
        <v>0.11599999999999901</v>
      </c>
      <c r="AF886" s="404"/>
      <c r="AG886" s="404"/>
      <c r="AH886" s="404"/>
      <c r="AI886" s="404"/>
      <c r="AJ886" s="404"/>
      <c r="AK886" s="404"/>
      <c r="AL886" s="404"/>
      <c r="AM886" s="404"/>
    </row>
    <row r="887" spans="3:39" x14ac:dyDescent="0.35">
      <c r="C887" s="399">
        <v>0.11499999999999901</v>
      </c>
      <c r="D887" s="404"/>
      <c r="E887" s="404"/>
      <c r="F887" s="404"/>
      <c r="G887" s="404"/>
      <c r="H887" s="404"/>
      <c r="I887" s="404"/>
      <c r="J887" s="404"/>
      <c r="K887" s="404"/>
      <c r="Q887" s="399">
        <v>0.11499999999999901</v>
      </c>
      <c r="R887" s="404"/>
      <c r="S887" s="404"/>
      <c r="T887" s="404"/>
      <c r="U887" s="404"/>
      <c r="V887" s="404"/>
      <c r="W887" s="404"/>
      <c r="X887" s="404"/>
      <c r="Y887" s="404"/>
      <c r="AE887" s="399">
        <v>0.11499999999999901</v>
      </c>
      <c r="AF887" s="404"/>
      <c r="AG887" s="404"/>
      <c r="AH887" s="404"/>
      <c r="AI887" s="404"/>
      <c r="AJ887" s="404"/>
      <c r="AK887" s="404"/>
      <c r="AL887" s="404"/>
      <c r="AM887" s="404"/>
    </row>
    <row r="888" spans="3:39" x14ac:dyDescent="0.35">
      <c r="C888" s="399">
        <v>0.113999999999999</v>
      </c>
      <c r="D888" s="404"/>
      <c r="E888" s="404"/>
      <c r="F888" s="404"/>
      <c r="G888" s="404"/>
      <c r="H888" s="404"/>
      <c r="I888" s="404"/>
      <c r="J888" s="404"/>
      <c r="K888" s="404"/>
      <c r="Q888" s="399">
        <v>0.113999999999999</v>
      </c>
      <c r="R888" s="404"/>
      <c r="S888" s="404"/>
      <c r="T888" s="404"/>
      <c r="U888" s="404"/>
      <c r="V888" s="404"/>
      <c r="W888" s="404"/>
      <c r="X888" s="404"/>
      <c r="Y888" s="404"/>
      <c r="AE888" s="399">
        <v>0.113999999999999</v>
      </c>
      <c r="AF888" s="404"/>
      <c r="AG888" s="404"/>
      <c r="AH888" s="404"/>
      <c r="AI888" s="404"/>
      <c r="AJ888" s="404"/>
      <c r="AK888" s="404"/>
      <c r="AL888" s="404"/>
      <c r="AM888" s="404"/>
    </row>
    <row r="889" spans="3:39" x14ac:dyDescent="0.35">
      <c r="C889" s="399">
        <v>0.112999999999999</v>
      </c>
      <c r="D889" s="404"/>
      <c r="E889" s="404"/>
      <c r="F889" s="404"/>
      <c r="G889" s="404"/>
      <c r="H889" s="404"/>
      <c r="I889" s="404"/>
      <c r="J889" s="404"/>
      <c r="K889" s="404"/>
      <c r="Q889" s="399">
        <v>0.112999999999999</v>
      </c>
      <c r="R889" s="404"/>
      <c r="S889" s="404"/>
      <c r="T889" s="404"/>
      <c r="U889" s="404"/>
      <c r="V889" s="404"/>
      <c r="W889" s="404"/>
      <c r="X889" s="404"/>
      <c r="Y889" s="404"/>
      <c r="AE889" s="399">
        <v>0.112999999999999</v>
      </c>
      <c r="AF889" s="404"/>
      <c r="AG889" s="404"/>
      <c r="AH889" s="404"/>
      <c r="AI889" s="404"/>
      <c r="AJ889" s="404"/>
      <c r="AK889" s="404"/>
      <c r="AL889" s="404"/>
      <c r="AM889" s="404"/>
    </row>
    <row r="890" spans="3:39" x14ac:dyDescent="0.35">
      <c r="C890" s="399">
        <v>0.111999999999999</v>
      </c>
      <c r="D890" s="404"/>
      <c r="E890" s="404"/>
      <c r="F890" s="404"/>
      <c r="G890" s="404"/>
      <c r="H890" s="404"/>
      <c r="I890" s="404"/>
      <c r="J890" s="404"/>
      <c r="K890" s="404"/>
      <c r="Q890" s="399">
        <v>0.111999999999999</v>
      </c>
      <c r="R890" s="404"/>
      <c r="S890" s="404"/>
      <c r="T890" s="404"/>
      <c r="U890" s="404"/>
      <c r="V890" s="404"/>
      <c r="W890" s="404"/>
      <c r="X890" s="404"/>
      <c r="Y890" s="404"/>
      <c r="AE890" s="399">
        <v>0.111999999999999</v>
      </c>
      <c r="AF890" s="404"/>
      <c r="AG890" s="404"/>
      <c r="AH890" s="404"/>
      <c r="AI890" s="404"/>
      <c r="AJ890" s="404"/>
      <c r="AK890" s="404"/>
      <c r="AL890" s="404"/>
      <c r="AM890" s="404"/>
    </row>
    <row r="891" spans="3:39" x14ac:dyDescent="0.35">
      <c r="C891" s="399">
        <v>0.110999999999999</v>
      </c>
      <c r="D891" s="404"/>
      <c r="E891" s="404"/>
      <c r="F891" s="404"/>
      <c r="G891" s="404"/>
      <c r="H891" s="404"/>
      <c r="I891" s="404"/>
      <c r="J891" s="404"/>
      <c r="K891" s="404"/>
      <c r="Q891" s="399">
        <v>0.110999999999999</v>
      </c>
      <c r="R891" s="404"/>
      <c r="S891" s="404"/>
      <c r="T891" s="404"/>
      <c r="U891" s="404"/>
      <c r="V891" s="404"/>
      <c r="W891" s="404"/>
      <c r="X891" s="404"/>
      <c r="Y891" s="404"/>
      <c r="AE891" s="399">
        <v>0.110999999999999</v>
      </c>
      <c r="AF891" s="404"/>
      <c r="AG891" s="404"/>
      <c r="AH891" s="404"/>
      <c r="AI891" s="404"/>
      <c r="AJ891" s="404"/>
      <c r="AK891" s="404"/>
      <c r="AL891" s="404"/>
      <c r="AM891" s="404"/>
    </row>
    <row r="892" spans="3:39" x14ac:dyDescent="0.35">
      <c r="C892" s="399">
        <v>0.109999999999999</v>
      </c>
      <c r="D892" s="404"/>
      <c r="E892" s="404"/>
      <c r="F892" s="404"/>
      <c r="G892" s="404"/>
      <c r="H892" s="404"/>
      <c r="I892" s="404"/>
      <c r="J892" s="404"/>
      <c r="K892" s="404"/>
      <c r="Q892" s="399">
        <v>0.109999999999999</v>
      </c>
      <c r="R892" s="404"/>
      <c r="S892" s="404"/>
      <c r="T892" s="404"/>
      <c r="U892" s="404"/>
      <c r="V892" s="404"/>
      <c r="W892" s="404"/>
      <c r="X892" s="404"/>
      <c r="Y892" s="404"/>
      <c r="AE892" s="399">
        <v>0.109999999999999</v>
      </c>
      <c r="AF892" s="404"/>
      <c r="AG892" s="404"/>
      <c r="AH892" s="404"/>
      <c r="AI892" s="404"/>
      <c r="AJ892" s="404"/>
      <c r="AK892" s="404"/>
      <c r="AL892" s="404"/>
      <c r="AM892" s="404"/>
    </row>
    <row r="893" spans="3:39" x14ac:dyDescent="0.35">
      <c r="C893" s="399">
        <v>0.108999999999999</v>
      </c>
      <c r="D893" s="404"/>
      <c r="E893" s="404"/>
      <c r="F893" s="404"/>
      <c r="G893" s="404"/>
      <c r="H893" s="404"/>
      <c r="I893" s="404"/>
      <c r="J893" s="404"/>
      <c r="K893" s="404"/>
      <c r="Q893" s="399">
        <v>0.108999999999999</v>
      </c>
      <c r="R893" s="404"/>
      <c r="S893" s="404"/>
      <c r="T893" s="404"/>
      <c r="U893" s="404"/>
      <c r="V893" s="404"/>
      <c r="W893" s="404"/>
      <c r="X893" s="404"/>
      <c r="Y893" s="404"/>
      <c r="AE893" s="399">
        <v>0.108999999999999</v>
      </c>
      <c r="AF893" s="404"/>
      <c r="AG893" s="404"/>
      <c r="AH893" s="404"/>
      <c r="AI893" s="404"/>
      <c r="AJ893" s="404"/>
      <c r="AK893" s="404"/>
      <c r="AL893" s="404"/>
      <c r="AM893" s="404"/>
    </row>
    <row r="894" spans="3:39" x14ac:dyDescent="0.35">
      <c r="C894" s="399">
        <v>0.107999999999999</v>
      </c>
      <c r="D894" s="404"/>
      <c r="E894" s="404"/>
      <c r="F894" s="404"/>
      <c r="G894" s="404"/>
      <c r="H894" s="404"/>
      <c r="I894" s="404"/>
      <c r="J894" s="404"/>
      <c r="K894" s="404"/>
      <c r="Q894" s="399">
        <v>0.107999999999999</v>
      </c>
      <c r="R894" s="404"/>
      <c r="S894" s="404"/>
      <c r="T894" s="404"/>
      <c r="U894" s="404"/>
      <c r="V894" s="404"/>
      <c r="W894" s="404"/>
      <c r="X894" s="404"/>
      <c r="Y894" s="404"/>
      <c r="AE894" s="399">
        <v>0.107999999999999</v>
      </c>
      <c r="AF894" s="404"/>
      <c r="AG894" s="404"/>
      <c r="AH894" s="404"/>
      <c r="AI894" s="404"/>
      <c r="AJ894" s="404"/>
      <c r="AK894" s="404"/>
      <c r="AL894" s="404"/>
      <c r="AM894" s="404"/>
    </row>
    <row r="895" spans="3:39" x14ac:dyDescent="0.35">
      <c r="C895" s="399">
        <v>0.106999999999999</v>
      </c>
      <c r="D895" s="404"/>
      <c r="E895" s="404"/>
      <c r="F895" s="404"/>
      <c r="G895" s="404"/>
      <c r="H895" s="404"/>
      <c r="I895" s="404"/>
      <c r="J895" s="404"/>
      <c r="K895" s="404"/>
      <c r="Q895" s="399">
        <v>0.106999999999999</v>
      </c>
      <c r="R895" s="404"/>
      <c r="S895" s="404"/>
      <c r="T895" s="404"/>
      <c r="U895" s="404"/>
      <c r="V895" s="404"/>
      <c r="W895" s="404"/>
      <c r="X895" s="404"/>
      <c r="Y895" s="404"/>
      <c r="AE895" s="399">
        <v>0.106999999999999</v>
      </c>
      <c r="AF895" s="404"/>
      <c r="AG895" s="404"/>
      <c r="AH895" s="404"/>
      <c r="AI895" s="404"/>
      <c r="AJ895" s="404"/>
      <c r="AK895" s="404"/>
      <c r="AL895" s="404"/>
      <c r="AM895" s="404"/>
    </row>
    <row r="896" spans="3:39" x14ac:dyDescent="0.35">
      <c r="C896" s="399">
        <v>0.105999999999999</v>
      </c>
      <c r="D896" s="404"/>
      <c r="E896" s="404"/>
      <c r="F896" s="404"/>
      <c r="G896" s="404"/>
      <c r="H896" s="404"/>
      <c r="I896" s="404"/>
      <c r="J896" s="404"/>
      <c r="K896" s="404"/>
      <c r="Q896" s="399">
        <v>0.105999999999999</v>
      </c>
      <c r="R896" s="404"/>
      <c r="S896" s="404"/>
      <c r="T896" s="404"/>
      <c r="U896" s="404"/>
      <c r="V896" s="404"/>
      <c r="W896" s="404"/>
      <c r="X896" s="404"/>
      <c r="Y896" s="404"/>
      <c r="AE896" s="399">
        <v>0.105999999999999</v>
      </c>
      <c r="AF896" s="404"/>
      <c r="AG896" s="404"/>
      <c r="AH896" s="404"/>
      <c r="AI896" s="404"/>
      <c r="AJ896" s="404"/>
      <c r="AK896" s="404"/>
      <c r="AL896" s="404"/>
      <c r="AM896" s="404"/>
    </row>
    <row r="897" spans="1:43" x14ac:dyDescent="0.35">
      <c r="C897" s="399">
        <v>0.104999999999999</v>
      </c>
      <c r="D897" s="404"/>
      <c r="E897" s="404"/>
      <c r="F897" s="404"/>
      <c r="G897" s="404"/>
      <c r="H897" s="404"/>
      <c r="I897" s="404"/>
      <c r="J897" s="404"/>
      <c r="K897" s="404"/>
      <c r="Q897" s="399">
        <v>0.104999999999999</v>
      </c>
      <c r="R897" s="404"/>
      <c r="S897" s="404"/>
      <c r="T897" s="404"/>
      <c r="U897" s="404"/>
      <c r="V897" s="404"/>
      <c r="W897" s="404"/>
      <c r="X897" s="404"/>
      <c r="Y897" s="404"/>
      <c r="AE897" s="399">
        <v>0.104999999999999</v>
      </c>
      <c r="AF897" s="404"/>
      <c r="AG897" s="404"/>
      <c r="AH897" s="404"/>
      <c r="AI897" s="404"/>
      <c r="AJ897" s="404"/>
      <c r="AK897" s="404"/>
      <c r="AL897" s="404"/>
      <c r="AM897" s="404"/>
    </row>
    <row r="898" spans="1:43" x14ac:dyDescent="0.35">
      <c r="C898" s="399">
        <v>0.103999999999999</v>
      </c>
      <c r="D898" s="404"/>
      <c r="E898" s="404"/>
      <c r="F898" s="404"/>
      <c r="G898" s="404"/>
      <c r="H898" s="404"/>
      <c r="I898" s="404"/>
      <c r="J898" s="404"/>
      <c r="K898" s="404"/>
      <c r="Q898" s="399">
        <v>0.103999999999999</v>
      </c>
      <c r="R898" s="404"/>
      <c r="S898" s="404"/>
      <c r="T898" s="404"/>
      <c r="U898" s="404"/>
      <c r="V898" s="404"/>
      <c r="W898" s="404"/>
      <c r="X898" s="404"/>
      <c r="Y898" s="404"/>
      <c r="AE898" s="399">
        <v>0.103999999999999</v>
      </c>
      <c r="AF898" s="404"/>
      <c r="AG898" s="404"/>
      <c r="AH898" s="404"/>
      <c r="AI898" s="404"/>
      <c r="AJ898" s="404"/>
      <c r="AK898" s="404"/>
      <c r="AL898" s="404"/>
      <c r="AM898" s="404"/>
    </row>
    <row r="899" spans="1:43" x14ac:dyDescent="0.35">
      <c r="C899" s="399">
        <v>0.102999999999999</v>
      </c>
      <c r="D899" s="404"/>
      <c r="E899" s="404"/>
      <c r="F899" s="404"/>
      <c r="G899" s="404"/>
      <c r="H899" s="404"/>
      <c r="I899" s="404"/>
      <c r="J899" s="404"/>
      <c r="K899" s="404"/>
      <c r="Q899" s="399">
        <v>0.102999999999999</v>
      </c>
      <c r="R899" s="404"/>
      <c r="S899" s="404"/>
      <c r="T899" s="404"/>
      <c r="U899" s="404"/>
      <c r="V899" s="404"/>
      <c r="W899" s="404"/>
      <c r="X899" s="404"/>
      <c r="Y899" s="404"/>
      <c r="AE899" s="399">
        <v>0.102999999999999</v>
      </c>
      <c r="AF899" s="404"/>
      <c r="AG899" s="404"/>
      <c r="AH899" s="404"/>
      <c r="AI899" s="404"/>
      <c r="AJ899" s="404"/>
      <c r="AK899" s="404"/>
      <c r="AL899" s="404"/>
      <c r="AM899" s="404"/>
    </row>
    <row r="900" spans="1:43" x14ac:dyDescent="0.35">
      <c r="C900" s="399">
        <v>0.10199999999999899</v>
      </c>
      <c r="D900" s="404"/>
      <c r="E900" s="404"/>
      <c r="F900" s="404"/>
      <c r="G900" s="404"/>
      <c r="H900" s="404"/>
      <c r="I900" s="404"/>
      <c r="J900" s="404"/>
      <c r="K900" s="404"/>
      <c r="Q900" s="399">
        <v>0.10199999999999899</v>
      </c>
      <c r="R900" s="404"/>
      <c r="S900" s="404"/>
      <c r="T900" s="404"/>
      <c r="U900" s="404"/>
      <c r="V900" s="404"/>
      <c r="W900" s="404"/>
      <c r="X900" s="404"/>
      <c r="Y900" s="404"/>
      <c r="AE900" s="399">
        <v>0.10199999999999899</v>
      </c>
      <c r="AF900" s="404"/>
      <c r="AG900" s="404"/>
      <c r="AH900" s="404"/>
      <c r="AI900" s="404"/>
      <c r="AJ900" s="404"/>
      <c r="AK900" s="404"/>
      <c r="AL900" s="404"/>
      <c r="AM900" s="404"/>
    </row>
    <row r="901" spans="1:43" x14ac:dyDescent="0.35">
      <c r="C901" s="399">
        <v>0.10099999999999899</v>
      </c>
      <c r="D901" s="404"/>
      <c r="E901" s="404"/>
      <c r="F901" s="404"/>
      <c r="G901" s="404"/>
      <c r="H901" s="404"/>
      <c r="I901" s="404"/>
      <c r="J901" s="404"/>
      <c r="K901" s="404"/>
      <c r="Q901" s="399">
        <v>0.10099999999999899</v>
      </c>
      <c r="R901" s="404"/>
      <c r="S901" s="404"/>
      <c r="T901" s="404"/>
      <c r="U901" s="404"/>
      <c r="V901" s="404"/>
      <c r="W901" s="404"/>
      <c r="X901" s="404"/>
      <c r="Y901" s="404"/>
      <c r="AE901" s="399">
        <v>0.10099999999999899</v>
      </c>
      <c r="AF901" s="404"/>
      <c r="AG901" s="404"/>
      <c r="AH901" s="404"/>
      <c r="AI901" s="404"/>
      <c r="AJ901" s="404"/>
      <c r="AK901" s="404"/>
      <c r="AL901" s="404"/>
      <c r="AM901" s="404"/>
    </row>
    <row r="902" spans="1:43" x14ac:dyDescent="0.35">
      <c r="A902" s="406"/>
      <c r="B902" s="406"/>
      <c r="C902" s="407">
        <v>9.9999999999999006E-2</v>
      </c>
      <c r="D902" s="404"/>
      <c r="E902" s="404"/>
      <c r="F902" s="404"/>
      <c r="G902" s="404"/>
      <c r="H902" s="404"/>
      <c r="I902" s="404"/>
      <c r="J902" s="404"/>
      <c r="K902" s="404"/>
      <c r="L902" s="406"/>
      <c r="M902" s="406"/>
      <c r="N902" s="406"/>
      <c r="O902" s="406"/>
      <c r="P902" s="406"/>
      <c r="Q902" s="407">
        <v>9.9999999999999006E-2</v>
      </c>
      <c r="R902" s="404"/>
      <c r="S902" s="404"/>
      <c r="T902" s="404"/>
      <c r="U902" s="404"/>
      <c r="V902" s="404"/>
      <c r="W902" s="404"/>
      <c r="X902" s="404"/>
      <c r="Y902" s="404"/>
      <c r="Z902" s="406"/>
      <c r="AA902" s="406"/>
      <c r="AB902" s="406"/>
      <c r="AC902" s="406"/>
      <c r="AD902" s="406"/>
      <c r="AE902" s="407">
        <v>9.9999999999999006E-2</v>
      </c>
      <c r="AF902" s="404"/>
      <c r="AG902" s="404"/>
      <c r="AH902" s="404"/>
      <c r="AI902" s="404"/>
      <c r="AJ902" s="404"/>
      <c r="AK902" s="404"/>
      <c r="AL902" s="404"/>
      <c r="AM902" s="404"/>
      <c r="AN902" s="405"/>
      <c r="AO902" s="405"/>
      <c r="AP902" s="405"/>
      <c r="AQ902" s="405"/>
    </row>
    <row r="903" spans="1:43" ht="15" customHeight="1" x14ac:dyDescent="0.35">
      <c r="B903" s="587" t="s">
        <v>164</v>
      </c>
      <c r="C903" s="399">
        <v>9.8999999999999005E-2</v>
      </c>
      <c r="D903" s="404"/>
      <c r="E903" s="404"/>
      <c r="F903" s="404"/>
      <c r="G903" s="404"/>
      <c r="H903" s="404"/>
      <c r="I903" s="404"/>
      <c r="J903" s="404"/>
      <c r="K903" s="404"/>
      <c r="P903" s="587" t="s">
        <v>164</v>
      </c>
      <c r="Q903" s="399">
        <v>9.8999999999999005E-2</v>
      </c>
      <c r="R903" s="404"/>
      <c r="S903" s="404"/>
      <c r="T903" s="404"/>
      <c r="U903" s="404"/>
      <c r="V903" s="404"/>
      <c r="W903" s="404"/>
      <c r="X903" s="404"/>
      <c r="Y903" s="404"/>
      <c r="AD903" s="587" t="s">
        <v>164</v>
      </c>
      <c r="AE903" s="399">
        <v>9.8999999999999005E-2</v>
      </c>
      <c r="AF903" s="404"/>
      <c r="AG903" s="404"/>
      <c r="AH903" s="404"/>
      <c r="AI903" s="404"/>
      <c r="AJ903" s="404"/>
      <c r="AK903" s="404"/>
      <c r="AL903" s="404"/>
      <c r="AM903" s="404"/>
    </row>
    <row r="904" spans="1:43" x14ac:dyDescent="0.35">
      <c r="B904" s="587"/>
      <c r="C904" s="399">
        <v>9.7999999999999005E-2</v>
      </c>
      <c r="D904" s="404"/>
      <c r="E904" s="404"/>
      <c r="F904" s="404"/>
      <c r="G904" s="404"/>
      <c r="H904" s="404"/>
      <c r="I904" s="404"/>
      <c r="J904" s="404"/>
      <c r="K904" s="404"/>
      <c r="P904" s="587"/>
      <c r="Q904" s="399">
        <v>9.7999999999999005E-2</v>
      </c>
      <c r="R904" s="404"/>
      <c r="S904" s="404"/>
      <c r="T904" s="404"/>
      <c r="U904" s="404"/>
      <c r="V904" s="404"/>
      <c r="W904" s="404"/>
      <c r="X904" s="404"/>
      <c r="Y904" s="404"/>
      <c r="AD904" s="587"/>
      <c r="AE904" s="399">
        <v>9.7999999999999005E-2</v>
      </c>
      <c r="AF904" s="404"/>
      <c r="AG904" s="404"/>
      <c r="AH904" s="404"/>
      <c r="AI904" s="404"/>
      <c r="AJ904" s="404"/>
      <c r="AK904" s="404"/>
      <c r="AL904" s="404"/>
      <c r="AM904" s="404"/>
    </row>
    <row r="905" spans="1:43" x14ac:dyDescent="0.35">
      <c r="B905" s="587"/>
      <c r="C905" s="399">
        <v>9.6999999999999004E-2</v>
      </c>
      <c r="D905" s="404"/>
      <c r="E905" s="404"/>
      <c r="F905" s="404"/>
      <c r="G905" s="404"/>
      <c r="H905" s="404"/>
      <c r="I905" s="404"/>
      <c r="J905" s="404"/>
      <c r="K905" s="404"/>
      <c r="P905" s="587"/>
      <c r="Q905" s="399">
        <v>9.6999999999999004E-2</v>
      </c>
      <c r="R905" s="404"/>
      <c r="S905" s="404"/>
      <c r="T905" s="404"/>
      <c r="U905" s="404"/>
      <c r="V905" s="404"/>
      <c r="W905" s="404"/>
      <c r="X905" s="404"/>
      <c r="Y905" s="404"/>
      <c r="AD905" s="587"/>
      <c r="AE905" s="399">
        <v>9.6999999999999004E-2</v>
      </c>
      <c r="AF905" s="404"/>
      <c r="AG905" s="404"/>
      <c r="AH905" s="404"/>
      <c r="AI905" s="404"/>
      <c r="AJ905" s="404"/>
      <c r="AK905" s="404"/>
      <c r="AL905" s="404"/>
      <c r="AM905" s="404"/>
    </row>
    <row r="906" spans="1:43" x14ac:dyDescent="0.35">
      <c r="B906" s="587"/>
      <c r="C906" s="399">
        <v>9.5999999999999003E-2</v>
      </c>
      <c r="D906" s="404"/>
      <c r="E906" s="404"/>
      <c r="F906" s="404"/>
      <c r="G906" s="404"/>
      <c r="H906" s="404"/>
      <c r="I906" s="404"/>
      <c r="J906" s="404"/>
      <c r="K906" s="404"/>
      <c r="P906" s="587"/>
      <c r="Q906" s="399">
        <v>9.5999999999999003E-2</v>
      </c>
      <c r="R906" s="404"/>
      <c r="S906" s="404"/>
      <c r="T906" s="404"/>
      <c r="U906" s="404"/>
      <c r="V906" s="404"/>
      <c r="W906" s="404"/>
      <c r="X906" s="404"/>
      <c r="Y906" s="404"/>
      <c r="AD906" s="587"/>
      <c r="AE906" s="399">
        <v>9.5999999999999003E-2</v>
      </c>
      <c r="AF906" s="404"/>
      <c r="AG906" s="404"/>
      <c r="AH906" s="404"/>
      <c r="AI906" s="404"/>
      <c r="AJ906" s="404"/>
      <c r="AK906" s="404"/>
      <c r="AL906" s="404"/>
      <c r="AM906" s="404"/>
    </row>
    <row r="907" spans="1:43" x14ac:dyDescent="0.35">
      <c r="B907" s="587"/>
      <c r="C907" s="399">
        <v>9.4999999999999002E-2</v>
      </c>
      <c r="D907" s="404"/>
      <c r="E907" s="404"/>
      <c r="F907" s="404"/>
      <c r="G907" s="404"/>
      <c r="H907" s="404"/>
      <c r="I907" s="404"/>
      <c r="J907" s="404"/>
      <c r="K907" s="404"/>
      <c r="P907" s="587"/>
      <c r="Q907" s="399">
        <v>9.4999999999999002E-2</v>
      </c>
      <c r="R907" s="404"/>
      <c r="S907" s="404"/>
      <c r="T907" s="404"/>
      <c r="U907" s="404"/>
      <c r="V907" s="404"/>
      <c r="W907" s="404"/>
      <c r="X907" s="404"/>
      <c r="Y907" s="404"/>
      <c r="AD907" s="587"/>
      <c r="AE907" s="399">
        <v>9.4999999999999002E-2</v>
      </c>
      <c r="AF907" s="404"/>
      <c r="AG907" s="404"/>
      <c r="AH907" s="404"/>
      <c r="AI907" s="404"/>
      <c r="AJ907" s="404"/>
      <c r="AK907" s="404"/>
      <c r="AL907" s="404"/>
      <c r="AM907" s="404"/>
    </row>
    <row r="908" spans="1:43" x14ac:dyDescent="0.35">
      <c r="B908" s="587"/>
      <c r="C908" s="399">
        <v>9.3999999999999001E-2</v>
      </c>
      <c r="D908" s="404"/>
      <c r="E908" s="404"/>
      <c r="F908" s="404"/>
      <c r="G908" s="404"/>
      <c r="H908" s="404"/>
      <c r="I908" s="404"/>
      <c r="J908" s="404"/>
      <c r="K908" s="404"/>
      <c r="P908" s="587"/>
      <c r="Q908" s="399">
        <v>9.3999999999999001E-2</v>
      </c>
      <c r="R908" s="404"/>
      <c r="S908" s="404"/>
      <c r="T908" s="404"/>
      <c r="U908" s="404"/>
      <c r="V908" s="404"/>
      <c r="W908" s="404"/>
      <c r="X908" s="404"/>
      <c r="Y908" s="404"/>
      <c r="AD908" s="587"/>
      <c r="AE908" s="399">
        <v>9.3999999999999001E-2</v>
      </c>
      <c r="AF908" s="404"/>
      <c r="AG908" s="404"/>
      <c r="AH908" s="404"/>
      <c r="AI908" s="404"/>
      <c r="AJ908" s="404"/>
      <c r="AK908" s="404"/>
      <c r="AL908" s="404"/>
      <c r="AM908" s="404"/>
    </row>
    <row r="909" spans="1:43" x14ac:dyDescent="0.35">
      <c r="B909" s="587"/>
      <c r="C909" s="399">
        <v>9.2999999999999E-2</v>
      </c>
      <c r="D909" s="404"/>
      <c r="E909" s="404"/>
      <c r="F909" s="404"/>
      <c r="G909" s="404"/>
      <c r="H909" s="404"/>
      <c r="I909" s="404"/>
      <c r="J909" s="404"/>
      <c r="K909" s="404"/>
      <c r="P909" s="587"/>
      <c r="Q909" s="399">
        <v>9.2999999999999E-2</v>
      </c>
      <c r="R909" s="404"/>
      <c r="S909" s="404"/>
      <c r="T909" s="404"/>
      <c r="U909" s="404"/>
      <c r="V909" s="404"/>
      <c r="W909" s="404"/>
      <c r="X909" s="404"/>
      <c r="Y909" s="404"/>
      <c r="AD909" s="587"/>
      <c r="AE909" s="399">
        <v>9.2999999999999E-2</v>
      </c>
      <c r="AF909" s="404"/>
      <c r="AG909" s="404"/>
      <c r="AH909" s="404"/>
      <c r="AI909" s="404"/>
      <c r="AJ909" s="404"/>
      <c r="AK909" s="404"/>
      <c r="AL909" s="404"/>
      <c r="AM909" s="404"/>
    </row>
    <row r="910" spans="1:43" x14ac:dyDescent="0.35">
      <c r="B910" s="587"/>
      <c r="C910" s="399">
        <v>9.1999999999998999E-2</v>
      </c>
      <c r="D910" s="404"/>
      <c r="E910" s="404"/>
      <c r="F910" s="404"/>
      <c r="G910" s="404"/>
      <c r="H910" s="404"/>
      <c r="I910" s="404"/>
      <c r="J910" s="404"/>
      <c r="K910" s="404"/>
      <c r="P910" s="587"/>
      <c r="Q910" s="399">
        <v>9.1999999999998999E-2</v>
      </c>
      <c r="R910" s="404"/>
      <c r="S910" s="404"/>
      <c r="T910" s="404"/>
      <c r="U910" s="404"/>
      <c r="V910" s="404"/>
      <c r="W910" s="404"/>
      <c r="X910" s="404"/>
      <c r="Y910" s="404"/>
      <c r="AD910" s="587"/>
      <c r="AE910" s="399">
        <v>9.1999999999998999E-2</v>
      </c>
      <c r="AF910" s="404"/>
      <c r="AG910" s="404"/>
      <c r="AH910" s="404"/>
      <c r="AI910" s="404"/>
      <c r="AJ910" s="404"/>
      <c r="AK910" s="404"/>
      <c r="AL910" s="404"/>
      <c r="AM910" s="404"/>
    </row>
    <row r="911" spans="1:43" x14ac:dyDescent="0.35">
      <c r="C911" s="399">
        <v>9.0999999999998998E-2</v>
      </c>
      <c r="D911" s="404"/>
      <c r="E911" s="404"/>
      <c r="F911" s="404"/>
      <c r="G911" s="404"/>
      <c r="H911" s="404"/>
      <c r="I911" s="404"/>
      <c r="J911" s="404"/>
      <c r="K911" s="404"/>
      <c r="Q911" s="399">
        <v>9.0999999999998998E-2</v>
      </c>
      <c r="R911" s="404"/>
      <c r="S911" s="404"/>
      <c r="T911" s="404"/>
      <c r="U911" s="404"/>
      <c r="V911" s="404"/>
      <c r="W911" s="404"/>
      <c r="X911" s="404"/>
      <c r="Y911" s="404"/>
      <c r="AE911" s="399">
        <v>9.0999999999998998E-2</v>
      </c>
      <c r="AF911" s="404"/>
      <c r="AG911" s="404"/>
      <c r="AH911" s="404"/>
      <c r="AI911" s="404"/>
      <c r="AJ911" s="404"/>
      <c r="AK911" s="404"/>
      <c r="AL911" s="404"/>
      <c r="AM911" s="404"/>
    </row>
    <row r="912" spans="1:43" x14ac:dyDescent="0.35">
      <c r="C912" s="399">
        <v>8.9999999999998997E-2</v>
      </c>
      <c r="D912" s="404"/>
      <c r="E912" s="404"/>
      <c r="F912" s="404"/>
      <c r="G912" s="404"/>
      <c r="H912" s="404"/>
      <c r="I912" s="404"/>
      <c r="J912" s="404"/>
      <c r="K912" s="404"/>
      <c r="Q912" s="399">
        <v>8.9999999999998997E-2</v>
      </c>
      <c r="R912" s="404"/>
      <c r="S912" s="404"/>
      <c r="T912" s="404"/>
      <c r="U912" s="404"/>
      <c r="V912" s="404"/>
      <c r="W912" s="404"/>
      <c r="X912" s="404"/>
      <c r="Y912" s="404"/>
      <c r="AE912" s="399">
        <v>8.9999999999998997E-2</v>
      </c>
      <c r="AF912" s="404"/>
      <c r="AG912" s="404"/>
      <c r="AH912" s="404"/>
      <c r="AI912" s="404"/>
      <c r="AJ912" s="404"/>
      <c r="AK912" s="404"/>
      <c r="AL912" s="404"/>
      <c r="AM912" s="404"/>
    </row>
    <row r="913" spans="3:39" x14ac:dyDescent="0.35">
      <c r="C913" s="399">
        <v>8.8999999999998997E-2</v>
      </c>
      <c r="D913" s="404"/>
      <c r="E913" s="404"/>
      <c r="F913" s="404"/>
      <c r="G913" s="404"/>
      <c r="H913" s="404"/>
      <c r="I913" s="404"/>
      <c r="J913" s="404"/>
      <c r="K913" s="404"/>
      <c r="Q913" s="399">
        <v>8.8999999999998997E-2</v>
      </c>
      <c r="R913" s="404"/>
      <c r="S913" s="404"/>
      <c r="T913" s="404"/>
      <c r="U913" s="404"/>
      <c r="V913" s="404"/>
      <c r="W913" s="404"/>
      <c r="X913" s="404"/>
      <c r="Y913" s="404"/>
      <c r="AE913" s="399">
        <v>8.8999999999998997E-2</v>
      </c>
      <c r="AF913" s="404"/>
      <c r="AG913" s="404"/>
      <c r="AH913" s="404"/>
      <c r="AI913" s="404"/>
      <c r="AJ913" s="404"/>
      <c r="AK913" s="404"/>
      <c r="AL913" s="404"/>
      <c r="AM913" s="404"/>
    </row>
    <row r="914" spans="3:39" x14ac:dyDescent="0.35">
      <c r="C914" s="399">
        <v>8.7999999999998996E-2</v>
      </c>
      <c r="D914" s="404"/>
      <c r="E914" s="404"/>
      <c r="F914" s="404"/>
      <c r="G914" s="404"/>
      <c r="H914" s="404"/>
      <c r="I914" s="404"/>
      <c r="J914" s="404"/>
      <c r="K914" s="404"/>
      <c r="Q914" s="399">
        <v>8.7999999999998996E-2</v>
      </c>
      <c r="R914" s="404"/>
      <c r="S914" s="404"/>
      <c r="T914" s="404"/>
      <c r="U914" s="404"/>
      <c r="V914" s="404"/>
      <c r="W914" s="404"/>
      <c r="X914" s="404"/>
      <c r="Y914" s="404"/>
      <c r="AE914" s="399">
        <v>8.7999999999998996E-2</v>
      </c>
      <c r="AF914" s="404"/>
      <c r="AG914" s="404"/>
      <c r="AH914" s="404"/>
      <c r="AI914" s="404"/>
      <c r="AJ914" s="404"/>
      <c r="AK914" s="404"/>
      <c r="AL914" s="404"/>
      <c r="AM914" s="404"/>
    </row>
    <row r="915" spans="3:39" x14ac:dyDescent="0.35">
      <c r="C915" s="399">
        <v>8.6999999999998995E-2</v>
      </c>
      <c r="D915" s="404"/>
      <c r="E915" s="404"/>
      <c r="F915" s="404"/>
      <c r="G915" s="404"/>
      <c r="H915" s="404"/>
      <c r="I915" s="404"/>
      <c r="J915" s="404"/>
      <c r="K915" s="404"/>
      <c r="Q915" s="399">
        <v>8.6999999999998995E-2</v>
      </c>
      <c r="R915" s="404"/>
      <c r="S915" s="404"/>
      <c r="T915" s="404"/>
      <c r="U915" s="404"/>
      <c r="V915" s="404"/>
      <c r="W915" s="404"/>
      <c r="X915" s="404"/>
      <c r="Y915" s="404"/>
      <c r="AE915" s="399">
        <v>8.6999999999998995E-2</v>
      </c>
      <c r="AF915" s="404"/>
      <c r="AG915" s="404"/>
      <c r="AH915" s="404"/>
      <c r="AI915" s="404"/>
      <c r="AJ915" s="404"/>
      <c r="AK915" s="404"/>
      <c r="AL915" s="404"/>
      <c r="AM915" s="404"/>
    </row>
    <row r="916" spans="3:39" x14ac:dyDescent="0.35">
      <c r="C916" s="399">
        <v>8.5999999999998994E-2</v>
      </c>
      <c r="D916" s="404"/>
      <c r="E916" s="404"/>
      <c r="F916" s="404"/>
      <c r="G916" s="404"/>
      <c r="H916" s="404"/>
      <c r="I916" s="404"/>
      <c r="J916" s="404"/>
      <c r="K916" s="404"/>
      <c r="Q916" s="399">
        <v>8.5999999999998994E-2</v>
      </c>
      <c r="R916" s="404"/>
      <c r="S916" s="404"/>
      <c r="T916" s="404"/>
      <c r="U916" s="404"/>
      <c r="V916" s="404"/>
      <c r="W916" s="404"/>
      <c r="X916" s="404"/>
      <c r="Y916" s="404"/>
      <c r="AE916" s="399">
        <v>8.5999999999998994E-2</v>
      </c>
      <c r="AF916" s="404"/>
      <c r="AG916" s="404"/>
      <c r="AH916" s="404"/>
      <c r="AI916" s="404"/>
      <c r="AJ916" s="404"/>
      <c r="AK916" s="404"/>
      <c r="AL916" s="404"/>
      <c r="AM916" s="404"/>
    </row>
    <row r="917" spans="3:39" x14ac:dyDescent="0.35">
      <c r="C917" s="399">
        <v>8.4999999999999007E-2</v>
      </c>
      <c r="D917" s="404"/>
      <c r="E917" s="404"/>
      <c r="F917" s="404"/>
      <c r="G917" s="404"/>
      <c r="H917" s="404"/>
      <c r="I917" s="404"/>
      <c r="J917" s="404"/>
      <c r="K917" s="404"/>
      <c r="Q917" s="399">
        <v>8.4999999999999007E-2</v>
      </c>
      <c r="R917" s="404"/>
      <c r="S917" s="404"/>
      <c r="T917" s="404"/>
      <c r="U917" s="404"/>
      <c r="V917" s="404"/>
      <c r="W917" s="404"/>
      <c r="X917" s="404"/>
      <c r="Y917" s="404"/>
      <c r="AE917" s="399">
        <v>8.4999999999999007E-2</v>
      </c>
      <c r="AF917" s="404"/>
      <c r="AG917" s="404"/>
      <c r="AH917" s="404"/>
      <c r="AI917" s="404"/>
      <c r="AJ917" s="404"/>
      <c r="AK917" s="404"/>
      <c r="AL917" s="404"/>
      <c r="AM917" s="404"/>
    </row>
    <row r="918" spans="3:39" x14ac:dyDescent="0.35">
      <c r="C918" s="399">
        <v>8.3999999999999006E-2</v>
      </c>
      <c r="D918" s="404"/>
      <c r="E918" s="404"/>
      <c r="F918" s="404"/>
      <c r="G918" s="404"/>
      <c r="H918" s="404"/>
      <c r="I918" s="404"/>
      <c r="J918" s="404"/>
      <c r="K918" s="404"/>
      <c r="Q918" s="399">
        <v>8.3999999999999006E-2</v>
      </c>
      <c r="R918" s="404"/>
      <c r="S918" s="404"/>
      <c r="T918" s="404"/>
      <c r="U918" s="404"/>
      <c r="V918" s="404"/>
      <c r="W918" s="404"/>
      <c r="X918" s="404"/>
      <c r="Y918" s="404"/>
      <c r="AE918" s="399">
        <v>8.3999999999999006E-2</v>
      </c>
      <c r="AF918" s="404"/>
      <c r="AG918" s="404"/>
      <c r="AH918" s="404"/>
      <c r="AI918" s="404"/>
      <c r="AJ918" s="404"/>
      <c r="AK918" s="404"/>
      <c r="AL918" s="404"/>
      <c r="AM918" s="404"/>
    </row>
    <row r="919" spans="3:39" x14ac:dyDescent="0.35">
      <c r="C919" s="399">
        <v>8.2999999999999005E-2</v>
      </c>
      <c r="D919" s="404"/>
      <c r="E919" s="404"/>
      <c r="F919" s="404"/>
      <c r="G919" s="404"/>
      <c r="H919" s="404"/>
      <c r="I919" s="404"/>
      <c r="J919" s="404"/>
      <c r="K919" s="404"/>
      <c r="Q919" s="399">
        <v>8.2999999999999005E-2</v>
      </c>
      <c r="R919" s="404"/>
      <c r="S919" s="404"/>
      <c r="T919" s="404"/>
      <c r="U919" s="404"/>
      <c r="V919" s="404"/>
      <c r="W919" s="404"/>
      <c r="X919" s="404"/>
      <c r="Y919" s="404"/>
      <c r="AE919" s="399">
        <v>8.2999999999999005E-2</v>
      </c>
      <c r="AF919" s="404"/>
      <c r="AG919" s="404"/>
      <c r="AH919" s="404"/>
      <c r="AI919" s="404"/>
      <c r="AJ919" s="404"/>
      <c r="AK919" s="404"/>
      <c r="AL919" s="404"/>
      <c r="AM919" s="404"/>
    </row>
    <row r="920" spans="3:39" x14ac:dyDescent="0.35">
      <c r="C920" s="399">
        <v>8.1999999999999004E-2</v>
      </c>
      <c r="D920" s="404"/>
      <c r="E920" s="404"/>
      <c r="F920" s="404"/>
      <c r="G920" s="404"/>
      <c r="H920" s="404"/>
      <c r="I920" s="404"/>
      <c r="J920" s="404"/>
      <c r="K920" s="404"/>
      <c r="Q920" s="399">
        <v>8.1999999999999004E-2</v>
      </c>
      <c r="R920" s="404"/>
      <c r="S920" s="404"/>
      <c r="T920" s="404"/>
      <c r="U920" s="404"/>
      <c r="V920" s="404"/>
      <c r="W920" s="404"/>
      <c r="X920" s="404"/>
      <c r="Y920" s="404"/>
      <c r="AE920" s="399">
        <v>8.1999999999999004E-2</v>
      </c>
      <c r="AF920" s="404"/>
      <c r="AG920" s="404"/>
      <c r="AH920" s="404"/>
      <c r="AI920" s="404"/>
      <c r="AJ920" s="404"/>
      <c r="AK920" s="404"/>
      <c r="AL920" s="404"/>
      <c r="AM920" s="404"/>
    </row>
    <row r="921" spans="3:39" x14ac:dyDescent="0.35">
      <c r="C921" s="399">
        <v>8.0999999999999003E-2</v>
      </c>
      <c r="D921" s="404"/>
      <c r="E921" s="404"/>
      <c r="F921" s="404"/>
      <c r="G921" s="404"/>
      <c r="H921" s="404"/>
      <c r="I921" s="404"/>
      <c r="J921" s="404"/>
      <c r="K921" s="404"/>
      <c r="Q921" s="399">
        <v>8.0999999999999003E-2</v>
      </c>
      <c r="R921" s="404"/>
      <c r="S921" s="404"/>
      <c r="T921" s="404"/>
      <c r="U921" s="404"/>
      <c r="V921" s="404"/>
      <c r="W921" s="404"/>
      <c r="X921" s="404"/>
      <c r="Y921" s="404"/>
      <c r="AE921" s="399">
        <v>8.0999999999999003E-2</v>
      </c>
      <c r="AF921" s="404"/>
      <c r="AG921" s="404"/>
      <c r="AH921" s="404"/>
      <c r="AI921" s="404"/>
      <c r="AJ921" s="404"/>
      <c r="AK921" s="404"/>
      <c r="AL921" s="404"/>
      <c r="AM921" s="404"/>
    </row>
    <row r="922" spans="3:39" x14ac:dyDescent="0.35">
      <c r="C922" s="399">
        <v>7.9999999999999002E-2</v>
      </c>
      <c r="D922" s="404"/>
      <c r="E922" s="404"/>
      <c r="F922" s="404"/>
      <c r="G922" s="404"/>
      <c r="H922" s="404"/>
      <c r="I922" s="404"/>
      <c r="J922" s="404"/>
      <c r="K922" s="404"/>
      <c r="Q922" s="399">
        <v>7.9999999999999002E-2</v>
      </c>
      <c r="R922" s="404"/>
      <c r="S922" s="404"/>
      <c r="T922" s="404"/>
      <c r="U922" s="404"/>
      <c r="V922" s="404"/>
      <c r="W922" s="404"/>
      <c r="X922" s="404"/>
      <c r="Y922" s="404"/>
      <c r="AE922" s="399">
        <v>7.9999999999999002E-2</v>
      </c>
      <c r="AF922" s="404"/>
      <c r="AG922" s="404"/>
      <c r="AH922" s="404"/>
      <c r="AI922" s="404"/>
      <c r="AJ922" s="404"/>
      <c r="AK922" s="404"/>
      <c r="AL922" s="404"/>
      <c r="AM922" s="404"/>
    </row>
    <row r="923" spans="3:39" x14ac:dyDescent="0.35">
      <c r="C923" s="399">
        <v>7.8999999999999002E-2</v>
      </c>
      <c r="D923" s="404"/>
      <c r="E923" s="404"/>
      <c r="F923" s="404"/>
      <c r="G923" s="404"/>
      <c r="H923" s="404"/>
      <c r="I923" s="404"/>
      <c r="J923" s="404"/>
      <c r="K923" s="404"/>
      <c r="Q923" s="399">
        <v>7.8999999999999002E-2</v>
      </c>
      <c r="R923" s="404"/>
      <c r="S923" s="404"/>
      <c r="T923" s="404"/>
      <c r="U923" s="404"/>
      <c r="V923" s="404"/>
      <c r="W923" s="404"/>
      <c r="X923" s="404"/>
      <c r="Y923" s="404"/>
      <c r="AE923" s="399">
        <v>7.8999999999999002E-2</v>
      </c>
      <c r="AF923" s="404"/>
      <c r="AG923" s="404"/>
      <c r="AH923" s="404"/>
      <c r="AI923" s="404"/>
      <c r="AJ923" s="404"/>
      <c r="AK923" s="404"/>
      <c r="AL923" s="404"/>
      <c r="AM923" s="404"/>
    </row>
    <row r="924" spans="3:39" x14ac:dyDescent="0.35">
      <c r="C924" s="399">
        <v>7.7999999999999001E-2</v>
      </c>
      <c r="D924" s="404"/>
      <c r="E924" s="404"/>
      <c r="F924" s="404"/>
      <c r="G924" s="404"/>
      <c r="H924" s="404"/>
      <c r="I924" s="404"/>
      <c r="J924" s="404"/>
      <c r="K924" s="404"/>
      <c r="Q924" s="399">
        <v>7.7999999999999001E-2</v>
      </c>
      <c r="R924" s="404"/>
      <c r="S924" s="404"/>
      <c r="T924" s="404"/>
      <c r="U924" s="404"/>
      <c r="V924" s="404"/>
      <c r="W924" s="404"/>
      <c r="X924" s="404"/>
      <c r="Y924" s="404"/>
      <c r="AE924" s="399">
        <v>7.7999999999999001E-2</v>
      </c>
      <c r="AF924" s="404"/>
      <c r="AG924" s="404"/>
      <c r="AH924" s="404"/>
      <c r="AI924" s="404"/>
      <c r="AJ924" s="404"/>
      <c r="AK924" s="404"/>
      <c r="AL924" s="404"/>
      <c r="AM924" s="404"/>
    </row>
    <row r="925" spans="3:39" x14ac:dyDescent="0.35">
      <c r="C925" s="399">
        <v>7.6999999999999E-2</v>
      </c>
      <c r="D925" s="404"/>
      <c r="E925" s="404"/>
      <c r="F925" s="404"/>
      <c r="G925" s="404"/>
      <c r="H925" s="404"/>
      <c r="I925" s="404"/>
      <c r="J925" s="404"/>
      <c r="K925" s="404"/>
      <c r="Q925" s="399">
        <v>7.6999999999999E-2</v>
      </c>
      <c r="R925" s="404"/>
      <c r="S925" s="404"/>
      <c r="T925" s="404"/>
      <c r="U925" s="404"/>
      <c r="V925" s="404"/>
      <c r="W925" s="404"/>
      <c r="X925" s="404"/>
      <c r="Y925" s="404"/>
      <c r="AE925" s="399">
        <v>7.6999999999999E-2</v>
      </c>
      <c r="AF925" s="404"/>
      <c r="AG925" s="404"/>
      <c r="AH925" s="404"/>
      <c r="AI925" s="404"/>
      <c r="AJ925" s="404"/>
      <c r="AK925" s="404"/>
      <c r="AL925" s="404"/>
      <c r="AM925" s="404"/>
    </row>
    <row r="926" spans="3:39" x14ac:dyDescent="0.35">
      <c r="C926" s="399">
        <v>7.5999999999998999E-2</v>
      </c>
      <c r="D926" s="404"/>
      <c r="E926" s="404"/>
      <c r="F926" s="404"/>
      <c r="G926" s="404"/>
      <c r="H926" s="404"/>
      <c r="I926" s="404"/>
      <c r="J926" s="404"/>
      <c r="K926" s="404"/>
      <c r="Q926" s="399">
        <v>7.5999999999998999E-2</v>
      </c>
      <c r="R926" s="404"/>
      <c r="S926" s="404"/>
      <c r="T926" s="404"/>
      <c r="U926" s="404"/>
      <c r="V926" s="404"/>
      <c r="W926" s="404"/>
      <c r="X926" s="404"/>
      <c r="Y926" s="404"/>
      <c r="AE926" s="399">
        <v>7.5999999999998999E-2</v>
      </c>
      <c r="AF926" s="404"/>
      <c r="AG926" s="404"/>
      <c r="AH926" s="404"/>
      <c r="AI926" s="404"/>
      <c r="AJ926" s="404"/>
      <c r="AK926" s="404"/>
      <c r="AL926" s="404"/>
      <c r="AM926" s="404"/>
    </row>
    <row r="927" spans="3:39" x14ac:dyDescent="0.35">
      <c r="C927" s="399">
        <v>7.4999999999998998E-2</v>
      </c>
      <c r="D927" s="404"/>
      <c r="E927" s="404"/>
      <c r="F927" s="404"/>
      <c r="G927" s="404"/>
      <c r="H927" s="404"/>
      <c r="I927" s="404"/>
      <c r="J927" s="404"/>
      <c r="K927" s="404"/>
      <c r="Q927" s="399">
        <v>7.4999999999998998E-2</v>
      </c>
      <c r="R927" s="404"/>
      <c r="S927" s="404"/>
      <c r="T927" s="404"/>
      <c r="U927" s="404"/>
      <c r="V927" s="404"/>
      <c r="W927" s="404"/>
      <c r="X927" s="404"/>
      <c r="Y927" s="404"/>
      <c r="AE927" s="399">
        <v>7.4999999999998998E-2</v>
      </c>
      <c r="AF927" s="404"/>
      <c r="AG927" s="404"/>
      <c r="AH927" s="404"/>
      <c r="AI927" s="404"/>
      <c r="AJ927" s="404"/>
      <c r="AK927" s="404"/>
      <c r="AL927" s="404"/>
      <c r="AM927" s="404"/>
    </row>
    <row r="928" spans="3:39" x14ac:dyDescent="0.35">
      <c r="C928" s="399">
        <v>7.3999999999998997E-2</v>
      </c>
      <c r="D928" s="404"/>
      <c r="E928" s="404"/>
      <c r="F928" s="404"/>
      <c r="G928" s="404"/>
      <c r="H928" s="404"/>
      <c r="I928" s="404"/>
      <c r="J928" s="404"/>
      <c r="K928" s="404"/>
      <c r="Q928" s="399">
        <v>7.3999999999998997E-2</v>
      </c>
      <c r="R928" s="404"/>
      <c r="S928" s="404"/>
      <c r="T928" s="404"/>
      <c r="U928" s="404"/>
      <c r="V928" s="404"/>
      <c r="W928" s="404"/>
      <c r="X928" s="404"/>
      <c r="Y928" s="404"/>
      <c r="AE928" s="399">
        <v>7.3999999999998997E-2</v>
      </c>
      <c r="AF928" s="404"/>
      <c r="AG928" s="404"/>
      <c r="AH928" s="404"/>
      <c r="AI928" s="404"/>
      <c r="AJ928" s="404"/>
      <c r="AK928" s="404"/>
      <c r="AL928" s="404"/>
      <c r="AM928" s="404"/>
    </row>
    <row r="929" spans="3:39" x14ac:dyDescent="0.35">
      <c r="C929" s="399">
        <v>7.2999999999998996E-2</v>
      </c>
      <c r="D929" s="404"/>
      <c r="E929" s="404"/>
      <c r="F929" s="404"/>
      <c r="G929" s="404"/>
      <c r="H929" s="404"/>
      <c r="I929" s="404"/>
      <c r="J929" s="404"/>
      <c r="K929" s="404"/>
      <c r="Q929" s="399">
        <v>7.2999999999998996E-2</v>
      </c>
      <c r="R929" s="404"/>
      <c r="S929" s="404"/>
      <c r="T929" s="404"/>
      <c r="U929" s="404"/>
      <c r="V929" s="404"/>
      <c r="W929" s="404"/>
      <c r="X929" s="404"/>
      <c r="Y929" s="404"/>
      <c r="AE929" s="399">
        <v>7.2999999999998996E-2</v>
      </c>
      <c r="AF929" s="404"/>
      <c r="AG929" s="404"/>
      <c r="AH929" s="404"/>
      <c r="AI929" s="404"/>
      <c r="AJ929" s="404"/>
      <c r="AK929" s="404"/>
      <c r="AL929" s="404"/>
      <c r="AM929" s="404"/>
    </row>
    <row r="930" spans="3:39" x14ac:dyDescent="0.35">
      <c r="C930" s="399">
        <v>7.1999999999998995E-2</v>
      </c>
      <c r="D930" s="404"/>
      <c r="E930" s="404"/>
      <c r="F930" s="404"/>
      <c r="G930" s="404"/>
      <c r="H930" s="404"/>
      <c r="I930" s="404"/>
      <c r="J930" s="404"/>
      <c r="K930" s="404"/>
      <c r="Q930" s="399">
        <v>7.1999999999998995E-2</v>
      </c>
      <c r="R930" s="404"/>
      <c r="S930" s="404"/>
      <c r="T930" s="404"/>
      <c r="U930" s="404"/>
      <c r="V930" s="404"/>
      <c r="W930" s="404"/>
      <c r="X930" s="404"/>
      <c r="Y930" s="404"/>
      <c r="AE930" s="399">
        <v>7.1999999999998995E-2</v>
      </c>
      <c r="AF930" s="404"/>
      <c r="AG930" s="404"/>
      <c r="AH930" s="404"/>
      <c r="AI930" s="404"/>
      <c r="AJ930" s="404"/>
      <c r="AK930" s="404"/>
      <c r="AL930" s="404"/>
      <c r="AM930" s="404"/>
    </row>
    <row r="931" spans="3:39" x14ac:dyDescent="0.35">
      <c r="C931" s="399">
        <v>7.0999999999998994E-2</v>
      </c>
      <c r="D931" s="404"/>
      <c r="E931" s="404"/>
      <c r="F931" s="404"/>
      <c r="G931" s="404"/>
      <c r="H931" s="404"/>
      <c r="I931" s="404"/>
      <c r="J931" s="404"/>
      <c r="K931" s="404"/>
      <c r="Q931" s="399">
        <v>7.0999999999998994E-2</v>
      </c>
      <c r="R931" s="404"/>
      <c r="S931" s="404"/>
      <c r="T931" s="404"/>
      <c r="U931" s="404"/>
      <c r="V931" s="404"/>
      <c r="W931" s="404"/>
      <c r="X931" s="404"/>
      <c r="Y931" s="404"/>
      <c r="AE931" s="399">
        <v>7.0999999999998994E-2</v>
      </c>
      <c r="AF931" s="404"/>
      <c r="AG931" s="404"/>
      <c r="AH931" s="404"/>
      <c r="AI931" s="404"/>
      <c r="AJ931" s="404"/>
      <c r="AK931" s="404"/>
      <c r="AL931" s="404"/>
      <c r="AM931" s="404"/>
    </row>
    <row r="932" spans="3:39" x14ac:dyDescent="0.35">
      <c r="C932" s="399">
        <v>6.9999999999998994E-2</v>
      </c>
      <c r="D932" s="404"/>
      <c r="E932" s="404"/>
      <c r="F932" s="404"/>
      <c r="G932" s="404"/>
      <c r="H932" s="404"/>
      <c r="I932" s="404"/>
      <c r="J932" s="404"/>
      <c r="K932" s="404"/>
      <c r="Q932" s="399">
        <v>6.9999999999998994E-2</v>
      </c>
      <c r="R932" s="404"/>
      <c r="S932" s="404"/>
      <c r="T932" s="404"/>
      <c r="U932" s="404"/>
      <c r="V932" s="404"/>
      <c r="W932" s="404"/>
      <c r="X932" s="404"/>
      <c r="Y932" s="404"/>
      <c r="AE932" s="399">
        <v>6.9999999999998994E-2</v>
      </c>
      <c r="AF932" s="404"/>
      <c r="AG932" s="404"/>
      <c r="AH932" s="404"/>
      <c r="AI932" s="404"/>
      <c r="AJ932" s="404"/>
      <c r="AK932" s="404"/>
      <c r="AL932" s="404"/>
      <c r="AM932" s="404"/>
    </row>
    <row r="933" spans="3:39" x14ac:dyDescent="0.35">
      <c r="C933" s="399">
        <v>6.8999999999999007E-2</v>
      </c>
      <c r="D933" s="404"/>
      <c r="E933" s="404"/>
      <c r="F933" s="404"/>
      <c r="G933" s="404"/>
      <c r="H933" s="404"/>
      <c r="I933" s="404"/>
      <c r="J933" s="404"/>
      <c r="K933" s="404"/>
      <c r="Q933" s="399">
        <v>6.8999999999999007E-2</v>
      </c>
      <c r="R933" s="404"/>
      <c r="S933" s="404"/>
      <c r="T933" s="404"/>
      <c r="U933" s="404"/>
      <c r="V933" s="404"/>
      <c r="W933" s="404"/>
      <c r="X933" s="404"/>
      <c r="Y933" s="404"/>
      <c r="AE933" s="399">
        <v>6.8999999999999007E-2</v>
      </c>
      <c r="AF933" s="404"/>
      <c r="AG933" s="404"/>
      <c r="AH933" s="404"/>
      <c r="AI933" s="404"/>
      <c r="AJ933" s="404"/>
      <c r="AK933" s="404"/>
      <c r="AL933" s="404"/>
      <c r="AM933" s="404"/>
    </row>
    <row r="934" spans="3:39" x14ac:dyDescent="0.35">
      <c r="C934" s="399">
        <v>6.7999999999999006E-2</v>
      </c>
      <c r="D934" s="404"/>
      <c r="E934" s="404"/>
      <c r="F934" s="404"/>
      <c r="G934" s="404"/>
      <c r="H934" s="404"/>
      <c r="I934" s="404"/>
      <c r="J934" s="404"/>
      <c r="K934" s="404"/>
      <c r="Q934" s="399">
        <v>6.7999999999999006E-2</v>
      </c>
      <c r="R934" s="404"/>
      <c r="S934" s="404"/>
      <c r="T934" s="404"/>
      <c r="U934" s="404"/>
      <c r="V934" s="404"/>
      <c r="W934" s="404"/>
      <c r="X934" s="404"/>
      <c r="Y934" s="404"/>
      <c r="AE934" s="399">
        <v>6.7999999999999006E-2</v>
      </c>
      <c r="AF934" s="404"/>
      <c r="AG934" s="404"/>
      <c r="AH934" s="404"/>
      <c r="AI934" s="404"/>
      <c r="AJ934" s="404"/>
      <c r="AK934" s="404"/>
      <c r="AL934" s="404"/>
      <c r="AM934" s="404"/>
    </row>
    <row r="935" spans="3:39" x14ac:dyDescent="0.35">
      <c r="C935" s="399">
        <v>6.6999999999998894E-2</v>
      </c>
      <c r="D935" s="404"/>
      <c r="E935" s="404"/>
      <c r="F935" s="404"/>
      <c r="G935" s="404"/>
      <c r="H935" s="404"/>
      <c r="I935" s="404"/>
      <c r="J935" s="404"/>
      <c r="K935" s="404"/>
      <c r="Q935" s="399">
        <v>6.6999999999998894E-2</v>
      </c>
      <c r="R935" s="404"/>
      <c r="S935" s="404"/>
      <c r="T935" s="404"/>
      <c r="U935" s="404"/>
      <c r="V935" s="404"/>
      <c r="W935" s="404"/>
      <c r="X935" s="404"/>
      <c r="Y935" s="404"/>
      <c r="AE935" s="399">
        <v>6.6999999999998894E-2</v>
      </c>
      <c r="AF935" s="404"/>
      <c r="AG935" s="404"/>
      <c r="AH935" s="404"/>
      <c r="AI935" s="404"/>
      <c r="AJ935" s="404"/>
      <c r="AK935" s="404"/>
      <c r="AL935" s="404"/>
      <c r="AM935" s="404"/>
    </row>
    <row r="936" spans="3:39" x14ac:dyDescent="0.35">
      <c r="C936" s="399">
        <v>6.5999999999998907E-2</v>
      </c>
      <c r="D936" s="404"/>
      <c r="E936" s="404"/>
      <c r="F936" s="404"/>
      <c r="G936" s="404"/>
      <c r="H936" s="404"/>
      <c r="I936" s="404"/>
      <c r="J936" s="404"/>
      <c r="K936" s="404"/>
      <c r="Q936" s="399">
        <v>6.5999999999998907E-2</v>
      </c>
      <c r="R936" s="404"/>
      <c r="S936" s="404"/>
      <c r="T936" s="404"/>
      <c r="U936" s="404"/>
      <c r="V936" s="404"/>
      <c r="W936" s="404"/>
      <c r="X936" s="404"/>
      <c r="Y936" s="404"/>
      <c r="AE936" s="399">
        <v>6.5999999999998907E-2</v>
      </c>
      <c r="AF936" s="404"/>
      <c r="AG936" s="404"/>
      <c r="AH936" s="404"/>
      <c r="AI936" s="404"/>
      <c r="AJ936" s="404"/>
      <c r="AK936" s="404"/>
      <c r="AL936" s="404"/>
      <c r="AM936" s="404"/>
    </row>
    <row r="937" spans="3:39" x14ac:dyDescent="0.35">
      <c r="C937" s="399">
        <v>6.4999999999998906E-2</v>
      </c>
      <c r="D937" s="404"/>
      <c r="E937" s="404"/>
      <c r="F937" s="404"/>
      <c r="G937" s="404"/>
      <c r="H937" s="404"/>
      <c r="I937" s="404"/>
      <c r="J937" s="404"/>
      <c r="K937" s="404"/>
      <c r="Q937" s="399">
        <v>6.4999999999998906E-2</v>
      </c>
      <c r="R937" s="404"/>
      <c r="S937" s="404"/>
      <c r="T937" s="404"/>
      <c r="U937" s="404"/>
      <c r="V937" s="404"/>
      <c r="W937" s="404"/>
      <c r="X937" s="404"/>
      <c r="Y937" s="404"/>
      <c r="AE937" s="399">
        <v>6.4999999999998906E-2</v>
      </c>
      <c r="AF937" s="404"/>
      <c r="AG937" s="404"/>
      <c r="AH937" s="404"/>
      <c r="AI937" s="404"/>
      <c r="AJ937" s="404"/>
      <c r="AK937" s="404"/>
      <c r="AL937" s="404"/>
      <c r="AM937" s="404"/>
    </row>
    <row r="938" spans="3:39" x14ac:dyDescent="0.35">
      <c r="C938" s="399">
        <v>6.3999999999998905E-2</v>
      </c>
      <c r="D938" s="404"/>
      <c r="E938" s="404"/>
      <c r="F938" s="404"/>
      <c r="G938" s="404"/>
      <c r="H938" s="404"/>
      <c r="I938" s="404"/>
      <c r="J938" s="404"/>
      <c r="K938" s="404"/>
      <c r="Q938" s="399">
        <v>6.3999999999998905E-2</v>
      </c>
      <c r="R938" s="404"/>
      <c r="S938" s="404"/>
      <c r="T938" s="404"/>
      <c r="U938" s="404"/>
      <c r="V938" s="404"/>
      <c r="W938" s="404"/>
      <c r="X938" s="404"/>
      <c r="Y938" s="404"/>
      <c r="AE938" s="399">
        <v>6.3999999999998905E-2</v>
      </c>
      <c r="AF938" s="404"/>
      <c r="AG938" s="404"/>
      <c r="AH938" s="404"/>
      <c r="AI938" s="404"/>
      <c r="AJ938" s="404"/>
      <c r="AK938" s="404"/>
      <c r="AL938" s="404"/>
      <c r="AM938" s="404"/>
    </row>
    <row r="939" spans="3:39" x14ac:dyDescent="0.35">
      <c r="C939" s="399">
        <v>6.2999999999998904E-2</v>
      </c>
      <c r="D939" s="404"/>
      <c r="E939" s="404"/>
      <c r="F939" s="404"/>
      <c r="G939" s="404"/>
      <c r="H939" s="404"/>
      <c r="I939" s="404"/>
      <c r="J939" s="404"/>
      <c r="K939" s="404"/>
      <c r="Q939" s="399">
        <v>6.2999999999998904E-2</v>
      </c>
      <c r="R939" s="404"/>
      <c r="S939" s="404"/>
      <c r="T939" s="404"/>
      <c r="U939" s="404"/>
      <c r="V939" s="404"/>
      <c r="W939" s="404"/>
      <c r="X939" s="404"/>
      <c r="Y939" s="404"/>
      <c r="AE939" s="399">
        <v>6.2999999999998904E-2</v>
      </c>
      <c r="AF939" s="404"/>
      <c r="AG939" s="404"/>
      <c r="AH939" s="404"/>
      <c r="AI939" s="404"/>
      <c r="AJ939" s="404"/>
      <c r="AK939" s="404"/>
      <c r="AL939" s="404"/>
      <c r="AM939" s="404"/>
    </row>
    <row r="940" spans="3:39" x14ac:dyDescent="0.35">
      <c r="C940" s="399">
        <v>6.1999999999998903E-2</v>
      </c>
      <c r="D940" s="404"/>
      <c r="E940" s="404"/>
      <c r="F940" s="404"/>
      <c r="G940" s="404"/>
      <c r="H940" s="404"/>
      <c r="I940" s="404"/>
      <c r="J940" s="404"/>
      <c r="K940" s="404"/>
      <c r="Q940" s="399">
        <v>6.1999999999998903E-2</v>
      </c>
      <c r="R940" s="404"/>
      <c r="S940" s="404"/>
      <c r="T940" s="404"/>
      <c r="U940" s="404"/>
      <c r="V940" s="404"/>
      <c r="W940" s="404"/>
      <c r="X940" s="404"/>
      <c r="Y940" s="404"/>
      <c r="AE940" s="399">
        <v>6.1999999999998903E-2</v>
      </c>
      <c r="AF940" s="404"/>
      <c r="AG940" s="404"/>
      <c r="AH940" s="404"/>
      <c r="AI940" s="404"/>
      <c r="AJ940" s="404"/>
      <c r="AK940" s="404"/>
      <c r="AL940" s="404"/>
      <c r="AM940" s="404"/>
    </row>
    <row r="941" spans="3:39" x14ac:dyDescent="0.35">
      <c r="C941" s="399">
        <v>6.0999999999998902E-2</v>
      </c>
      <c r="D941" s="404"/>
      <c r="E941" s="404"/>
      <c r="F941" s="404"/>
      <c r="G941" s="404"/>
      <c r="H941" s="404"/>
      <c r="I941" s="404"/>
      <c r="J941" s="404"/>
      <c r="K941" s="404"/>
      <c r="Q941" s="399">
        <v>6.0999999999998902E-2</v>
      </c>
      <c r="R941" s="404"/>
      <c r="S941" s="404"/>
      <c r="T941" s="404"/>
      <c r="U941" s="404"/>
      <c r="V941" s="404"/>
      <c r="W941" s="404"/>
      <c r="X941" s="404"/>
      <c r="Y941" s="404"/>
      <c r="AE941" s="399">
        <v>6.0999999999998902E-2</v>
      </c>
      <c r="AF941" s="404"/>
      <c r="AG941" s="404"/>
      <c r="AH941" s="404"/>
      <c r="AI941" s="404"/>
      <c r="AJ941" s="404"/>
      <c r="AK941" s="404"/>
      <c r="AL941" s="404"/>
      <c r="AM941" s="404"/>
    </row>
    <row r="942" spans="3:39" x14ac:dyDescent="0.35">
      <c r="C942" s="399">
        <v>5.9999999999999103E-2</v>
      </c>
      <c r="D942" s="404"/>
      <c r="E942" s="404"/>
      <c r="F942" s="404"/>
      <c r="G942" s="404"/>
      <c r="H942" s="404"/>
      <c r="I942" s="404"/>
      <c r="J942" s="404"/>
      <c r="K942" s="404"/>
      <c r="Q942" s="399">
        <v>5.9999999999999103E-2</v>
      </c>
      <c r="R942" s="404"/>
      <c r="S942" s="404"/>
      <c r="T942" s="404"/>
      <c r="U942" s="404"/>
      <c r="V942" s="404"/>
      <c r="W942" s="404"/>
      <c r="X942" s="404"/>
      <c r="Y942" s="404"/>
      <c r="AE942" s="399">
        <v>5.9999999999999103E-2</v>
      </c>
      <c r="AF942" s="404"/>
      <c r="AG942" s="404"/>
      <c r="AH942" s="404"/>
      <c r="AI942" s="404"/>
      <c r="AJ942" s="404"/>
      <c r="AK942" s="404"/>
      <c r="AL942" s="404"/>
      <c r="AM942" s="404"/>
    </row>
    <row r="943" spans="3:39" x14ac:dyDescent="0.35">
      <c r="C943" s="399">
        <v>5.8999999999999102E-2</v>
      </c>
      <c r="D943" s="404"/>
      <c r="E943" s="404"/>
      <c r="F943" s="404"/>
      <c r="G943" s="404"/>
      <c r="H943" s="404"/>
      <c r="I943" s="404"/>
      <c r="J943" s="404"/>
      <c r="K943" s="404"/>
      <c r="Q943" s="399">
        <v>5.8999999999999102E-2</v>
      </c>
      <c r="R943" s="404"/>
      <c r="S943" s="404"/>
      <c r="T943" s="404"/>
      <c r="U943" s="404"/>
      <c r="V943" s="404"/>
      <c r="W943" s="404"/>
      <c r="X943" s="404"/>
      <c r="Y943" s="404"/>
      <c r="AE943" s="399">
        <v>5.8999999999999102E-2</v>
      </c>
      <c r="AF943" s="404"/>
      <c r="AG943" s="404"/>
      <c r="AH943" s="404"/>
      <c r="AI943" s="404"/>
      <c r="AJ943" s="404"/>
      <c r="AK943" s="404"/>
      <c r="AL943" s="404"/>
      <c r="AM943" s="404"/>
    </row>
    <row r="944" spans="3:39" x14ac:dyDescent="0.35">
      <c r="C944" s="399">
        <v>5.7999999999999101E-2</v>
      </c>
      <c r="D944" s="404"/>
      <c r="E944" s="404"/>
      <c r="F944" s="404"/>
      <c r="G944" s="404"/>
      <c r="H944" s="404"/>
      <c r="I944" s="404"/>
      <c r="J944" s="404"/>
      <c r="K944" s="404"/>
      <c r="Q944" s="399">
        <v>5.7999999999999101E-2</v>
      </c>
      <c r="R944" s="404"/>
      <c r="S944" s="404"/>
      <c r="T944" s="404"/>
      <c r="U944" s="404"/>
      <c r="V944" s="404"/>
      <c r="W944" s="404"/>
      <c r="X944" s="404"/>
      <c r="Y944" s="404"/>
      <c r="AE944" s="399">
        <v>5.7999999999999101E-2</v>
      </c>
      <c r="AF944" s="404"/>
      <c r="AG944" s="404"/>
      <c r="AH944" s="404"/>
      <c r="AI944" s="404"/>
      <c r="AJ944" s="404"/>
      <c r="AK944" s="404"/>
      <c r="AL944" s="404"/>
      <c r="AM944" s="404"/>
    </row>
    <row r="945" spans="2:39" x14ac:dyDescent="0.35">
      <c r="C945" s="399">
        <v>5.69999999999991E-2</v>
      </c>
      <c r="D945" s="404"/>
      <c r="E945" s="404"/>
      <c r="F945" s="404"/>
      <c r="G945" s="404"/>
      <c r="H945" s="404"/>
      <c r="I945" s="404"/>
      <c r="J945" s="404"/>
      <c r="K945" s="404"/>
      <c r="Q945" s="399">
        <v>5.69999999999991E-2</v>
      </c>
      <c r="R945" s="404"/>
      <c r="S945" s="404"/>
      <c r="T945" s="404"/>
      <c r="U945" s="404"/>
      <c r="V945" s="404"/>
      <c r="W945" s="404"/>
      <c r="X945" s="404"/>
      <c r="Y945" s="404"/>
      <c r="AE945" s="399">
        <v>5.69999999999991E-2</v>
      </c>
      <c r="AF945" s="404"/>
      <c r="AG945" s="404"/>
      <c r="AH945" s="404"/>
      <c r="AI945" s="404"/>
      <c r="AJ945" s="404"/>
      <c r="AK945" s="404"/>
      <c r="AL945" s="404"/>
      <c r="AM945" s="404"/>
    </row>
    <row r="946" spans="2:39" x14ac:dyDescent="0.35">
      <c r="C946" s="399">
        <v>5.5999999999999099E-2</v>
      </c>
      <c r="D946" s="404"/>
      <c r="E946" s="404"/>
      <c r="F946" s="404"/>
      <c r="G946" s="404"/>
      <c r="H946" s="404"/>
      <c r="I946" s="404"/>
      <c r="J946" s="404"/>
      <c r="K946" s="404"/>
      <c r="Q946" s="399">
        <v>5.5999999999999099E-2</v>
      </c>
      <c r="R946" s="404"/>
      <c r="S946" s="404"/>
      <c r="T946" s="404"/>
      <c r="U946" s="404"/>
      <c r="V946" s="404"/>
      <c r="W946" s="404"/>
      <c r="X946" s="404"/>
      <c r="Y946" s="404"/>
      <c r="AE946" s="399">
        <v>5.5999999999999099E-2</v>
      </c>
      <c r="AF946" s="404"/>
      <c r="AG946" s="404"/>
      <c r="AH946" s="404"/>
      <c r="AI946" s="404"/>
      <c r="AJ946" s="404"/>
      <c r="AK946" s="404"/>
      <c r="AL946" s="404"/>
      <c r="AM946" s="404"/>
    </row>
    <row r="947" spans="2:39" x14ac:dyDescent="0.35">
      <c r="C947" s="399">
        <v>5.4999999999999001E-2</v>
      </c>
      <c r="D947" s="404"/>
      <c r="E947" s="404"/>
      <c r="F947" s="404"/>
      <c r="G947" s="404"/>
      <c r="H947" s="404"/>
      <c r="I947" s="404"/>
      <c r="J947" s="404"/>
      <c r="K947" s="404"/>
      <c r="Q947" s="399">
        <v>5.4999999999999001E-2</v>
      </c>
      <c r="R947" s="404"/>
      <c r="S947" s="404"/>
      <c r="T947" s="404"/>
      <c r="U947" s="404"/>
      <c r="V947" s="404"/>
      <c r="W947" s="404"/>
      <c r="X947" s="404"/>
      <c r="Y947" s="404"/>
      <c r="AE947" s="399">
        <v>5.4999999999999001E-2</v>
      </c>
      <c r="AF947" s="404"/>
      <c r="AG947" s="404"/>
      <c r="AH947" s="404"/>
      <c r="AI947" s="404"/>
      <c r="AJ947" s="404"/>
      <c r="AK947" s="404"/>
      <c r="AL947" s="404"/>
      <c r="AM947" s="404"/>
    </row>
    <row r="948" spans="2:39" x14ac:dyDescent="0.35">
      <c r="C948" s="399">
        <v>5.3999999999999E-2</v>
      </c>
      <c r="D948" s="404"/>
      <c r="E948" s="404"/>
      <c r="F948" s="404"/>
      <c r="G948" s="404"/>
      <c r="H948" s="404"/>
      <c r="I948" s="404"/>
      <c r="J948" s="404"/>
      <c r="K948" s="404"/>
      <c r="Q948" s="399">
        <v>5.3999999999999E-2</v>
      </c>
      <c r="R948" s="404"/>
      <c r="S948" s="404"/>
      <c r="T948" s="404"/>
      <c r="U948" s="404"/>
      <c r="V948" s="404"/>
      <c r="W948" s="404"/>
      <c r="X948" s="404"/>
      <c r="Y948" s="404"/>
      <c r="AE948" s="399">
        <v>5.3999999999999E-2</v>
      </c>
      <c r="AF948" s="404"/>
      <c r="AG948" s="404"/>
      <c r="AH948" s="404"/>
      <c r="AI948" s="404"/>
      <c r="AJ948" s="404"/>
      <c r="AK948" s="404"/>
      <c r="AL948" s="404"/>
      <c r="AM948" s="404"/>
    </row>
    <row r="949" spans="2:39" x14ac:dyDescent="0.35">
      <c r="C949" s="399">
        <v>5.2999999999998999E-2</v>
      </c>
      <c r="D949" s="404"/>
      <c r="E949" s="404"/>
      <c r="F949" s="404"/>
      <c r="G949" s="404"/>
      <c r="H949" s="404"/>
      <c r="I949" s="404"/>
      <c r="J949" s="404"/>
      <c r="K949" s="404"/>
      <c r="Q949" s="399">
        <v>5.2999999999998999E-2</v>
      </c>
      <c r="R949" s="404"/>
      <c r="S949" s="404"/>
      <c r="T949" s="404"/>
      <c r="U949" s="404"/>
      <c r="V949" s="404"/>
      <c r="W949" s="404"/>
      <c r="X949" s="404"/>
      <c r="Y949" s="404"/>
      <c r="AE949" s="399">
        <v>5.2999999999998999E-2</v>
      </c>
      <c r="AF949" s="404"/>
      <c r="AG949" s="404"/>
      <c r="AH949" s="404"/>
      <c r="AI949" s="404"/>
      <c r="AJ949" s="404"/>
      <c r="AK949" s="404"/>
      <c r="AL949" s="404"/>
      <c r="AM949" s="404"/>
    </row>
    <row r="950" spans="2:39" x14ac:dyDescent="0.35">
      <c r="C950" s="399">
        <v>5.1999999999998998E-2</v>
      </c>
      <c r="D950" s="404"/>
      <c r="E950" s="404"/>
      <c r="F950" s="404"/>
      <c r="G950" s="404"/>
      <c r="H950" s="404"/>
      <c r="I950" s="404"/>
      <c r="J950" s="404"/>
      <c r="K950" s="404"/>
      <c r="Q950" s="399">
        <v>5.1999999999998998E-2</v>
      </c>
      <c r="R950" s="404"/>
      <c r="S950" s="404"/>
      <c r="T950" s="404"/>
      <c r="U950" s="404"/>
      <c r="V950" s="404"/>
      <c r="W950" s="404"/>
      <c r="X950" s="404"/>
      <c r="Y950" s="404"/>
      <c r="AE950" s="399">
        <v>5.1999999999998998E-2</v>
      </c>
      <c r="AF950" s="404"/>
      <c r="AG950" s="404"/>
      <c r="AH950" s="404"/>
      <c r="AI950" s="404"/>
      <c r="AJ950" s="404"/>
      <c r="AK950" s="404"/>
      <c r="AL950" s="404"/>
      <c r="AM950" s="404"/>
    </row>
    <row r="951" spans="2:39" x14ac:dyDescent="0.35">
      <c r="C951" s="399">
        <v>5.0999999999998998E-2</v>
      </c>
      <c r="D951" s="404"/>
      <c r="E951" s="404"/>
      <c r="F951" s="404"/>
      <c r="G951" s="404"/>
      <c r="H951" s="404"/>
      <c r="I951" s="404"/>
      <c r="J951" s="404"/>
      <c r="K951" s="404"/>
      <c r="Q951" s="399">
        <v>5.0999999999998998E-2</v>
      </c>
      <c r="R951" s="404"/>
      <c r="S951" s="404"/>
      <c r="T951" s="404"/>
      <c r="U951" s="404"/>
      <c r="V951" s="404"/>
      <c r="W951" s="404"/>
      <c r="X951" s="404"/>
      <c r="Y951" s="404"/>
      <c r="AE951" s="399">
        <v>5.0999999999998998E-2</v>
      </c>
      <c r="AF951" s="404"/>
      <c r="AG951" s="404"/>
      <c r="AH951" s="404"/>
      <c r="AI951" s="404"/>
      <c r="AJ951" s="404"/>
      <c r="AK951" s="404"/>
      <c r="AL951" s="404"/>
      <c r="AM951" s="404"/>
    </row>
    <row r="952" spans="2:39" x14ac:dyDescent="0.35">
      <c r="C952" s="399">
        <v>4.9999999999998997E-2</v>
      </c>
      <c r="D952" s="404"/>
      <c r="E952" s="404"/>
      <c r="F952" s="404"/>
      <c r="G952" s="404"/>
      <c r="H952" s="404"/>
      <c r="I952" s="404"/>
      <c r="J952" s="404"/>
      <c r="K952" s="404"/>
      <c r="Q952" s="399">
        <v>4.9999999999998997E-2</v>
      </c>
      <c r="R952" s="404"/>
      <c r="S952" s="404"/>
      <c r="T952" s="404"/>
      <c r="U952" s="404"/>
      <c r="V952" s="404"/>
      <c r="W952" s="404"/>
      <c r="X952" s="404"/>
      <c r="Y952" s="404"/>
      <c r="AE952" s="399">
        <v>4.9999999999998997E-2</v>
      </c>
      <c r="AF952" s="404"/>
      <c r="AG952" s="404"/>
      <c r="AH952" s="404"/>
      <c r="AI952" s="404"/>
      <c r="AJ952" s="404"/>
      <c r="AK952" s="404"/>
      <c r="AL952" s="404"/>
      <c r="AM952" s="404"/>
    </row>
    <row r="953" spans="2:39" ht="15" customHeight="1" x14ac:dyDescent="0.35">
      <c r="B953" s="587" t="s">
        <v>164</v>
      </c>
      <c r="C953" s="399">
        <v>4.8999999999999003E-2</v>
      </c>
      <c r="D953" s="404"/>
      <c r="E953" s="404"/>
      <c r="F953" s="404"/>
      <c r="G953" s="404"/>
      <c r="H953" s="404"/>
      <c r="I953" s="404"/>
      <c r="J953" s="404"/>
      <c r="K953" s="404"/>
      <c r="P953" s="587" t="s">
        <v>164</v>
      </c>
      <c r="Q953" s="399">
        <v>4.8999999999999003E-2</v>
      </c>
      <c r="R953" s="404"/>
      <c r="S953" s="404"/>
      <c r="T953" s="404"/>
      <c r="U953" s="404"/>
      <c r="V953" s="404"/>
      <c r="W953" s="404"/>
      <c r="X953" s="404"/>
      <c r="Y953" s="404"/>
      <c r="AD953" s="587" t="s">
        <v>164</v>
      </c>
      <c r="AE953" s="399">
        <v>4.8999999999999003E-2</v>
      </c>
      <c r="AF953" s="404"/>
      <c r="AG953" s="404"/>
      <c r="AH953" s="404"/>
      <c r="AI953" s="404"/>
      <c r="AJ953" s="404"/>
      <c r="AK953" s="404"/>
      <c r="AL953" s="404"/>
      <c r="AM953" s="404"/>
    </row>
    <row r="954" spans="2:39" x14ac:dyDescent="0.35">
      <c r="B954" s="587"/>
      <c r="C954" s="399">
        <v>4.7999999999999002E-2</v>
      </c>
      <c r="D954" s="404"/>
      <c r="E954" s="404"/>
      <c r="F954" s="404"/>
      <c r="G954" s="404"/>
      <c r="H954" s="404"/>
      <c r="I954" s="404"/>
      <c r="J954" s="404"/>
      <c r="K954" s="404"/>
      <c r="P954" s="587"/>
      <c r="Q954" s="399">
        <v>4.7999999999999002E-2</v>
      </c>
      <c r="R954" s="404"/>
      <c r="S954" s="404"/>
      <c r="T954" s="404"/>
      <c r="U954" s="404"/>
      <c r="V954" s="404"/>
      <c r="W954" s="404"/>
      <c r="X954" s="404"/>
      <c r="Y954" s="404"/>
      <c r="AD954" s="587"/>
      <c r="AE954" s="399">
        <v>4.7999999999999002E-2</v>
      </c>
      <c r="AF954" s="404"/>
      <c r="AG954" s="404"/>
      <c r="AH954" s="404"/>
      <c r="AI954" s="404"/>
      <c r="AJ954" s="404"/>
      <c r="AK954" s="404"/>
      <c r="AL954" s="404"/>
      <c r="AM954" s="404"/>
    </row>
    <row r="955" spans="2:39" x14ac:dyDescent="0.35">
      <c r="B955" s="587"/>
      <c r="C955" s="399">
        <v>4.6999999999999001E-2</v>
      </c>
      <c r="D955" s="404"/>
      <c r="E955" s="404"/>
      <c r="F955" s="404"/>
      <c r="G955" s="404"/>
      <c r="H955" s="404"/>
      <c r="I955" s="404"/>
      <c r="J955" s="404"/>
      <c r="K955" s="404"/>
      <c r="P955" s="587"/>
      <c r="Q955" s="399">
        <v>4.6999999999999001E-2</v>
      </c>
      <c r="R955" s="404"/>
      <c r="S955" s="404"/>
      <c r="T955" s="404"/>
      <c r="U955" s="404"/>
      <c r="V955" s="404"/>
      <c r="W955" s="404"/>
      <c r="X955" s="404"/>
      <c r="Y955" s="404"/>
      <c r="AD955" s="587"/>
      <c r="AE955" s="399">
        <v>4.6999999999999001E-2</v>
      </c>
      <c r="AF955" s="404"/>
      <c r="AG955" s="404"/>
      <c r="AH955" s="404"/>
      <c r="AI955" s="404"/>
      <c r="AJ955" s="404"/>
      <c r="AK955" s="404"/>
      <c r="AL955" s="404"/>
      <c r="AM955" s="404"/>
    </row>
    <row r="956" spans="2:39" x14ac:dyDescent="0.35">
      <c r="B956" s="587"/>
      <c r="C956" s="399">
        <v>4.5999999999999E-2</v>
      </c>
      <c r="D956" s="404"/>
      <c r="E956" s="404"/>
      <c r="F956" s="404"/>
      <c r="G956" s="404"/>
      <c r="H956" s="404"/>
      <c r="I956" s="404"/>
      <c r="J956" s="404"/>
      <c r="K956" s="404"/>
      <c r="P956" s="587"/>
      <c r="Q956" s="399">
        <v>4.5999999999999E-2</v>
      </c>
      <c r="R956" s="404"/>
      <c r="S956" s="404"/>
      <c r="T956" s="404"/>
      <c r="U956" s="404"/>
      <c r="V956" s="404"/>
      <c r="W956" s="404"/>
      <c r="X956" s="404"/>
      <c r="Y956" s="404"/>
      <c r="AD956" s="587"/>
      <c r="AE956" s="399">
        <v>4.5999999999999E-2</v>
      </c>
      <c r="AF956" s="404"/>
      <c r="AG956" s="404"/>
      <c r="AH956" s="404"/>
      <c r="AI956" s="404"/>
      <c r="AJ956" s="404"/>
      <c r="AK956" s="404"/>
      <c r="AL956" s="404"/>
      <c r="AM956" s="404"/>
    </row>
    <row r="957" spans="2:39" x14ac:dyDescent="0.35">
      <c r="B957" s="587"/>
      <c r="C957" s="399">
        <v>4.4999999999998999E-2</v>
      </c>
      <c r="D957" s="404"/>
      <c r="E957" s="404"/>
      <c r="F957" s="404"/>
      <c r="G957" s="404"/>
      <c r="H957" s="404"/>
      <c r="I957" s="404"/>
      <c r="J957" s="404"/>
      <c r="K957" s="404"/>
      <c r="P957" s="587"/>
      <c r="Q957" s="399">
        <v>4.4999999999998999E-2</v>
      </c>
      <c r="R957" s="404"/>
      <c r="S957" s="404"/>
      <c r="T957" s="404"/>
      <c r="U957" s="404"/>
      <c r="V957" s="404"/>
      <c r="W957" s="404"/>
      <c r="X957" s="404"/>
      <c r="Y957" s="404"/>
      <c r="AD957" s="587"/>
      <c r="AE957" s="399">
        <v>4.4999999999998999E-2</v>
      </c>
      <c r="AF957" s="404"/>
      <c r="AG957" s="404"/>
      <c r="AH957" s="404"/>
      <c r="AI957" s="404"/>
      <c r="AJ957" s="404"/>
      <c r="AK957" s="404"/>
      <c r="AL957" s="404"/>
      <c r="AM957" s="404"/>
    </row>
    <row r="958" spans="2:39" x14ac:dyDescent="0.35">
      <c r="B958" s="587"/>
      <c r="C958" s="399">
        <v>4.3999999999998998E-2</v>
      </c>
      <c r="D958" s="404"/>
      <c r="E958" s="404"/>
      <c r="F958" s="404"/>
      <c r="G958" s="404"/>
      <c r="H958" s="404"/>
      <c r="I958" s="404"/>
      <c r="J958" s="404"/>
      <c r="K958" s="404"/>
      <c r="P958" s="587"/>
      <c r="Q958" s="399">
        <v>4.3999999999998998E-2</v>
      </c>
      <c r="R958" s="404"/>
      <c r="S958" s="404"/>
      <c r="T958" s="404"/>
      <c r="U958" s="404"/>
      <c r="V958" s="404"/>
      <c r="W958" s="404"/>
      <c r="X958" s="404"/>
      <c r="Y958" s="404"/>
      <c r="AD958" s="587"/>
      <c r="AE958" s="399">
        <v>4.3999999999998998E-2</v>
      </c>
      <c r="AF958" s="404"/>
      <c r="AG958" s="404"/>
      <c r="AH958" s="404"/>
      <c r="AI958" s="404"/>
      <c r="AJ958" s="404"/>
      <c r="AK958" s="404"/>
      <c r="AL958" s="404"/>
      <c r="AM958" s="404"/>
    </row>
    <row r="959" spans="2:39" x14ac:dyDescent="0.35">
      <c r="B959" s="587"/>
      <c r="C959" s="399">
        <v>4.2999999999998997E-2</v>
      </c>
      <c r="D959" s="404"/>
      <c r="E959" s="404"/>
      <c r="F959" s="404"/>
      <c r="G959" s="404"/>
      <c r="H959" s="404"/>
      <c r="I959" s="404"/>
      <c r="J959" s="404"/>
      <c r="K959" s="404"/>
      <c r="P959" s="587"/>
      <c r="Q959" s="399">
        <v>4.2999999999998997E-2</v>
      </c>
      <c r="R959" s="404"/>
      <c r="S959" s="404"/>
      <c r="T959" s="404"/>
      <c r="U959" s="404"/>
      <c r="V959" s="404"/>
      <c r="W959" s="404"/>
      <c r="X959" s="404"/>
      <c r="Y959" s="404"/>
      <c r="AD959" s="587"/>
      <c r="AE959" s="399">
        <v>4.2999999999998997E-2</v>
      </c>
      <c r="AF959" s="404"/>
      <c r="AG959" s="404"/>
      <c r="AH959" s="404"/>
      <c r="AI959" s="404"/>
      <c r="AJ959" s="404"/>
      <c r="AK959" s="404"/>
      <c r="AL959" s="404"/>
      <c r="AM959" s="404"/>
    </row>
    <row r="960" spans="2:39" x14ac:dyDescent="0.35">
      <c r="B960" s="587"/>
      <c r="C960" s="399">
        <v>4.1999999999999003E-2</v>
      </c>
      <c r="D960" s="404"/>
      <c r="E960" s="404"/>
      <c r="F960" s="404"/>
      <c r="G960" s="404"/>
      <c r="H960" s="404"/>
      <c r="I960" s="404"/>
      <c r="J960" s="404"/>
      <c r="K960" s="404"/>
      <c r="P960" s="587"/>
      <c r="Q960" s="399">
        <v>4.1999999999999003E-2</v>
      </c>
      <c r="R960" s="404"/>
      <c r="S960" s="404"/>
      <c r="T960" s="404"/>
      <c r="U960" s="404"/>
      <c r="V960" s="404"/>
      <c r="W960" s="404"/>
      <c r="X960" s="404"/>
      <c r="Y960" s="404"/>
      <c r="AD960" s="587"/>
      <c r="AE960" s="399">
        <v>4.1999999999999003E-2</v>
      </c>
      <c r="AF960" s="404"/>
      <c r="AG960" s="404"/>
      <c r="AH960" s="404"/>
      <c r="AI960" s="404"/>
      <c r="AJ960" s="404"/>
      <c r="AK960" s="404"/>
      <c r="AL960" s="404"/>
      <c r="AM960" s="404"/>
    </row>
    <row r="961" spans="3:39" x14ac:dyDescent="0.35">
      <c r="C961" s="399">
        <v>4.0999999999999003E-2</v>
      </c>
      <c r="D961" s="404"/>
      <c r="E961" s="404"/>
      <c r="F961" s="404"/>
      <c r="G961" s="404"/>
      <c r="H961" s="404"/>
      <c r="I961" s="404"/>
      <c r="J961" s="404"/>
      <c r="K961" s="404"/>
      <c r="Q961" s="399">
        <v>4.0999999999999003E-2</v>
      </c>
      <c r="R961" s="404"/>
      <c r="S961" s="404"/>
      <c r="T961" s="404"/>
      <c r="U961" s="404"/>
      <c r="V961" s="404"/>
      <c r="W961" s="404"/>
      <c r="X961" s="404"/>
      <c r="Y961" s="404"/>
      <c r="AE961" s="399">
        <v>4.0999999999999003E-2</v>
      </c>
      <c r="AF961" s="404"/>
      <c r="AG961" s="404"/>
      <c r="AH961" s="404"/>
      <c r="AI961" s="404"/>
      <c r="AJ961" s="404"/>
      <c r="AK961" s="404"/>
      <c r="AL961" s="404"/>
      <c r="AM961" s="404"/>
    </row>
    <row r="962" spans="3:39" x14ac:dyDescent="0.35">
      <c r="C962" s="399">
        <v>3.9999999999999002E-2</v>
      </c>
      <c r="D962" s="404"/>
      <c r="E962" s="404"/>
      <c r="F962" s="404"/>
      <c r="G962" s="404"/>
      <c r="H962" s="404"/>
      <c r="I962" s="404"/>
      <c r="J962" s="404"/>
      <c r="K962" s="404"/>
      <c r="Q962" s="399">
        <v>3.9999999999999002E-2</v>
      </c>
      <c r="R962" s="404"/>
      <c r="S962" s="404"/>
      <c r="T962" s="404"/>
      <c r="U962" s="404"/>
      <c r="V962" s="404"/>
      <c r="W962" s="404"/>
      <c r="X962" s="404"/>
      <c r="Y962" s="404"/>
      <c r="AE962" s="399">
        <v>3.9999999999999002E-2</v>
      </c>
      <c r="AF962" s="404"/>
      <c r="AG962" s="404"/>
      <c r="AH962" s="404"/>
      <c r="AI962" s="404"/>
      <c r="AJ962" s="404"/>
      <c r="AK962" s="404"/>
      <c r="AL962" s="404"/>
      <c r="AM962" s="404"/>
    </row>
    <row r="963" spans="3:39" x14ac:dyDescent="0.35">
      <c r="C963" s="399">
        <v>3.8999999999999001E-2</v>
      </c>
      <c r="D963" s="404"/>
      <c r="E963" s="404"/>
      <c r="F963" s="404"/>
      <c r="G963" s="404"/>
      <c r="H963" s="404"/>
      <c r="I963" s="404"/>
      <c r="J963" s="404"/>
      <c r="K963" s="404"/>
      <c r="Q963" s="399">
        <v>3.8999999999999001E-2</v>
      </c>
      <c r="R963" s="404"/>
      <c r="S963" s="404"/>
      <c r="T963" s="404"/>
      <c r="U963" s="404"/>
      <c r="V963" s="404"/>
      <c r="W963" s="404"/>
      <c r="X963" s="404"/>
      <c r="Y963" s="404"/>
      <c r="AE963" s="399">
        <v>3.8999999999999001E-2</v>
      </c>
      <c r="AF963" s="404"/>
      <c r="AG963" s="404"/>
      <c r="AH963" s="404"/>
      <c r="AI963" s="404"/>
      <c r="AJ963" s="404"/>
      <c r="AK963" s="404"/>
      <c r="AL963" s="404"/>
      <c r="AM963" s="404"/>
    </row>
    <row r="964" spans="3:39" x14ac:dyDescent="0.35">
      <c r="C964" s="399">
        <v>3.7999999999999E-2</v>
      </c>
      <c r="D964" s="404"/>
      <c r="E964" s="404"/>
      <c r="F964" s="404"/>
      <c r="G964" s="404"/>
      <c r="H964" s="404"/>
      <c r="I964" s="404"/>
      <c r="J964" s="404"/>
      <c r="K964" s="404"/>
      <c r="Q964" s="399">
        <v>3.7999999999999E-2</v>
      </c>
      <c r="R964" s="404"/>
      <c r="S964" s="404"/>
      <c r="T964" s="404"/>
      <c r="U964" s="404"/>
      <c r="V964" s="404"/>
      <c r="W964" s="404"/>
      <c r="X964" s="404"/>
      <c r="Y964" s="404"/>
      <c r="AE964" s="399">
        <v>3.7999999999999E-2</v>
      </c>
      <c r="AF964" s="404"/>
      <c r="AG964" s="404"/>
      <c r="AH964" s="404"/>
      <c r="AI964" s="404"/>
      <c r="AJ964" s="404"/>
      <c r="AK964" s="404"/>
      <c r="AL964" s="404"/>
      <c r="AM964" s="404"/>
    </row>
    <row r="965" spans="3:39" x14ac:dyDescent="0.35">
      <c r="C965" s="399">
        <v>3.6999999999998999E-2</v>
      </c>
      <c r="D965" s="404"/>
      <c r="E965" s="404"/>
      <c r="F965" s="404"/>
      <c r="G965" s="404"/>
      <c r="H965" s="404"/>
      <c r="I965" s="404"/>
      <c r="J965" s="404"/>
      <c r="K965" s="404"/>
      <c r="Q965" s="399">
        <v>3.6999999999998999E-2</v>
      </c>
      <c r="R965" s="404"/>
      <c r="S965" s="404"/>
      <c r="T965" s="404"/>
      <c r="U965" s="404"/>
      <c r="V965" s="404"/>
      <c r="W965" s="404"/>
      <c r="X965" s="404"/>
      <c r="Y965" s="404"/>
      <c r="AE965" s="399">
        <v>3.6999999999998999E-2</v>
      </c>
      <c r="AF965" s="404"/>
      <c r="AG965" s="404"/>
      <c r="AH965" s="404"/>
      <c r="AI965" s="404"/>
      <c r="AJ965" s="404"/>
      <c r="AK965" s="404"/>
      <c r="AL965" s="404"/>
      <c r="AM965" s="404"/>
    </row>
    <row r="966" spans="3:39" x14ac:dyDescent="0.35">
      <c r="C966" s="399">
        <v>3.5999999999998998E-2</v>
      </c>
      <c r="D966" s="404"/>
      <c r="E966" s="404"/>
      <c r="F966" s="404"/>
      <c r="G966" s="404"/>
      <c r="H966" s="404"/>
      <c r="I966" s="404"/>
      <c r="J966" s="404"/>
      <c r="K966" s="404"/>
      <c r="Q966" s="399">
        <v>3.5999999999998998E-2</v>
      </c>
      <c r="R966" s="404"/>
      <c r="S966" s="404"/>
      <c r="T966" s="404"/>
      <c r="U966" s="404"/>
      <c r="V966" s="404"/>
      <c r="W966" s="404"/>
      <c r="X966" s="404"/>
      <c r="Y966" s="404"/>
      <c r="AE966" s="399">
        <v>3.5999999999998998E-2</v>
      </c>
      <c r="AF966" s="404"/>
      <c r="AG966" s="404"/>
      <c r="AH966" s="404"/>
      <c r="AI966" s="404"/>
      <c r="AJ966" s="404"/>
      <c r="AK966" s="404"/>
      <c r="AL966" s="404"/>
      <c r="AM966" s="404"/>
    </row>
    <row r="967" spans="3:39" x14ac:dyDescent="0.35">
      <c r="C967" s="399">
        <v>3.4999999999998997E-2</v>
      </c>
      <c r="D967" s="404"/>
      <c r="E967" s="404"/>
      <c r="F967" s="404"/>
      <c r="G967" s="404"/>
      <c r="H967" s="404"/>
      <c r="I967" s="404"/>
      <c r="J967" s="404"/>
      <c r="K967" s="404"/>
      <c r="Q967" s="399">
        <v>3.4999999999998997E-2</v>
      </c>
      <c r="R967" s="404"/>
      <c r="S967" s="404"/>
      <c r="T967" s="404"/>
      <c r="U967" s="404"/>
      <c r="V967" s="404"/>
      <c r="W967" s="404"/>
      <c r="X967" s="404"/>
      <c r="Y967" s="404"/>
      <c r="AE967" s="399">
        <v>3.4999999999998997E-2</v>
      </c>
      <c r="AF967" s="404"/>
      <c r="AG967" s="404"/>
      <c r="AH967" s="404"/>
      <c r="AI967" s="404"/>
      <c r="AJ967" s="404"/>
      <c r="AK967" s="404"/>
      <c r="AL967" s="404"/>
      <c r="AM967" s="404"/>
    </row>
    <row r="968" spans="3:39" x14ac:dyDescent="0.35">
      <c r="C968" s="399">
        <v>3.3999999999999003E-2</v>
      </c>
      <c r="D968" s="404"/>
      <c r="E968" s="404"/>
      <c r="F968" s="404"/>
      <c r="G968" s="404"/>
      <c r="H968" s="404"/>
      <c r="I968" s="404"/>
      <c r="J968" s="404"/>
      <c r="K968" s="404"/>
      <c r="Q968" s="399">
        <v>3.3999999999999003E-2</v>
      </c>
      <c r="R968" s="404"/>
      <c r="S968" s="404"/>
      <c r="T968" s="404"/>
      <c r="U968" s="404"/>
      <c r="V968" s="404"/>
      <c r="W968" s="404"/>
      <c r="X968" s="404"/>
      <c r="Y968" s="404"/>
      <c r="AE968" s="399">
        <v>3.3999999999999003E-2</v>
      </c>
      <c r="AF968" s="404"/>
      <c r="AG968" s="404"/>
      <c r="AH968" s="404"/>
      <c r="AI968" s="404"/>
      <c r="AJ968" s="404"/>
      <c r="AK968" s="404"/>
      <c r="AL968" s="404"/>
      <c r="AM968" s="404"/>
    </row>
    <row r="969" spans="3:39" x14ac:dyDescent="0.35">
      <c r="C969" s="399">
        <v>3.2999999999999002E-2</v>
      </c>
      <c r="D969" s="404"/>
      <c r="E969" s="404"/>
      <c r="F969" s="404"/>
      <c r="G969" s="404"/>
      <c r="H969" s="404"/>
      <c r="I969" s="404"/>
      <c r="J969" s="404"/>
      <c r="K969" s="404"/>
      <c r="Q969" s="399">
        <v>3.2999999999999002E-2</v>
      </c>
      <c r="R969" s="404"/>
      <c r="S969" s="404"/>
      <c r="T969" s="404"/>
      <c r="U969" s="404"/>
      <c r="V969" s="404"/>
      <c r="W969" s="404"/>
      <c r="X969" s="404"/>
      <c r="Y969" s="404"/>
      <c r="AE969" s="399">
        <v>3.2999999999999002E-2</v>
      </c>
      <c r="AF969" s="404"/>
      <c r="AG969" s="404"/>
      <c r="AH969" s="404"/>
      <c r="AI969" s="404"/>
      <c r="AJ969" s="404"/>
      <c r="AK969" s="404"/>
      <c r="AL969" s="404"/>
      <c r="AM969" s="404"/>
    </row>
    <row r="970" spans="3:39" x14ac:dyDescent="0.35">
      <c r="C970" s="399">
        <v>3.1999999999999001E-2</v>
      </c>
      <c r="D970" s="404"/>
      <c r="E970" s="404"/>
      <c r="F970" s="404"/>
      <c r="G970" s="404"/>
      <c r="H970" s="404"/>
      <c r="I970" s="404"/>
      <c r="J970" s="404"/>
      <c r="K970" s="404"/>
      <c r="Q970" s="399">
        <v>3.1999999999999001E-2</v>
      </c>
      <c r="R970" s="404"/>
      <c r="S970" s="404"/>
      <c r="T970" s="404"/>
      <c r="U970" s="404"/>
      <c r="V970" s="404"/>
      <c r="W970" s="404"/>
      <c r="X970" s="404"/>
      <c r="Y970" s="404"/>
      <c r="AE970" s="399">
        <v>3.1999999999999001E-2</v>
      </c>
      <c r="AF970" s="404"/>
      <c r="AG970" s="404"/>
      <c r="AH970" s="404"/>
      <c r="AI970" s="404"/>
      <c r="AJ970" s="404"/>
      <c r="AK970" s="404"/>
      <c r="AL970" s="404"/>
      <c r="AM970" s="404"/>
    </row>
    <row r="971" spans="3:39" x14ac:dyDescent="0.35">
      <c r="C971" s="399">
        <v>3.0999999999999001E-2</v>
      </c>
      <c r="D971" s="404"/>
      <c r="E971" s="404"/>
      <c r="F971" s="404"/>
      <c r="G971" s="404"/>
      <c r="H971" s="404"/>
      <c r="I971" s="404"/>
      <c r="J971" s="404"/>
      <c r="K971" s="404"/>
      <c r="Q971" s="399">
        <v>3.0999999999999001E-2</v>
      </c>
      <c r="R971" s="404"/>
      <c r="S971" s="404"/>
      <c r="T971" s="404"/>
      <c r="U971" s="404"/>
      <c r="V971" s="404"/>
      <c r="W971" s="404"/>
      <c r="X971" s="404"/>
      <c r="Y971" s="404"/>
      <c r="AE971" s="399">
        <v>3.0999999999999001E-2</v>
      </c>
      <c r="AF971" s="404"/>
      <c r="AG971" s="404"/>
      <c r="AH971" s="404"/>
      <c r="AI971" s="404"/>
      <c r="AJ971" s="404"/>
      <c r="AK971" s="404"/>
      <c r="AL971" s="404"/>
      <c r="AM971" s="404"/>
    </row>
    <row r="972" spans="3:39" x14ac:dyDescent="0.35">
      <c r="C972" s="399">
        <v>2.9999999999999E-2</v>
      </c>
      <c r="D972" s="404"/>
      <c r="E972" s="404"/>
      <c r="F972" s="404"/>
      <c r="G972" s="404"/>
      <c r="H972" s="404"/>
      <c r="I972" s="404"/>
      <c r="J972" s="404"/>
      <c r="K972" s="404"/>
      <c r="Q972" s="399">
        <v>2.9999999999999E-2</v>
      </c>
      <c r="R972" s="404"/>
      <c r="S972" s="404"/>
      <c r="T972" s="404"/>
      <c r="U972" s="404"/>
      <c r="V972" s="404"/>
      <c r="W972" s="404"/>
      <c r="X972" s="404"/>
      <c r="Y972" s="404"/>
      <c r="AE972" s="399">
        <v>2.9999999999999E-2</v>
      </c>
      <c r="AF972" s="404"/>
      <c r="AG972" s="404"/>
      <c r="AH972" s="404"/>
      <c r="AI972" s="404"/>
      <c r="AJ972" s="404"/>
      <c r="AK972" s="404"/>
      <c r="AL972" s="404"/>
      <c r="AM972" s="404"/>
    </row>
    <row r="973" spans="3:39" x14ac:dyDescent="0.35">
      <c r="C973" s="399">
        <v>2.8999999999998999E-2</v>
      </c>
      <c r="D973" s="404"/>
      <c r="E973" s="404"/>
      <c r="F973" s="404"/>
      <c r="G973" s="404"/>
      <c r="H973" s="404"/>
      <c r="I973" s="404"/>
      <c r="J973" s="404"/>
      <c r="K973" s="404"/>
      <c r="Q973" s="399">
        <v>2.8999999999998999E-2</v>
      </c>
      <c r="R973" s="404"/>
      <c r="S973" s="404"/>
      <c r="T973" s="404"/>
      <c r="U973" s="404"/>
      <c r="V973" s="404"/>
      <c r="W973" s="404"/>
      <c r="X973" s="404"/>
      <c r="Y973" s="404"/>
      <c r="AE973" s="399">
        <v>2.8999999999998999E-2</v>
      </c>
      <c r="AF973" s="404"/>
      <c r="AG973" s="404"/>
      <c r="AH973" s="404"/>
      <c r="AI973" s="404"/>
      <c r="AJ973" s="404"/>
      <c r="AK973" s="404"/>
      <c r="AL973" s="404"/>
      <c r="AM973" s="404"/>
    </row>
    <row r="974" spans="3:39" x14ac:dyDescent="0.35">
      <c r="C974" s="399">
        <v>2.7999999999999001E-2</v>
      </c>
      <c r="D974" s="404"/>
      <c r="E974" s="404"/>
      <c r="F974" s="404"/>
      <c r="G974" s="404"/>
      <c r="H974" s="404"/>
      <c r="I974" s="404"/>
      <c r="J974" s="404"/>
      <c r="K974" s="404"/>
      <c r="Q974" s="399">
        <v>2.7999999999999001E-2</v>
      </c>
      <c r="R974" s="404"/>
      <c r="S974" s="404"/>
      <c r="T974" s="404"/>
      <c r="U974" s="404"/>
      <c r="V974" s="404"/>
      <c r="W974" s="404"/>
      <c r="X974" s="404"/>
      <c r="Y974" s="404"/>
      <c r="AE974" s="399">
        <v>2.7999999999999001E-2</v>
      </c>
      <c r="AF974" s="404"/>
      <c r="AG974" s="404"/>
      <c r="AH974" s="404"/>
      <c r="AI974" s="404"/>
      <c r="AJ974" s="404"/>
      <c r="AK974" s="404"/>
      <c r="AL974" s="404"/>
      <c r="AM974" s="404"/>
    </row>
    <row r="975" spans="3:39" x14ac:dyDescent="0.35">
      <c r="C975" s="399">
        <v>2.6999999999999E-2</v>
      </c>
      <c r="D975" s="404"/>
      <c r="E975" s="404"/>
      <c r="F975" s="404"/>
      <c r="G975" s="404"/>
      <c r="H975" s="404"/>
      <c r="I975" s="404"/>
      <c r="J975" s="404"/>
      <c r="K975" s="404"/>
      <c r="Q975" s="399">
        <v>2.6999999999999E-2</v>
      </c>
      <c r="R975" s="404"/>
      <c r="S975" s="404"/>
      <c r="T975" s="404"/>
      <c r="U975" s="404"/>
      <c r="V975" s="404"/>
      <c r="W975" s="404"/>
      <c r="X975" s="404"/>
      <c r="Y975" s="404"/>
      <c r="AE975" s="399">
        <v>2.6999999999999E-2</v>
      </c>
      <c r="AF975" s="404"/>
      <c r="AG975" s="404"/>
      <c r="AH975" s="404"/>
      <c r="AI975" s="404"/>
      <c r="AJ975" s="404"/>
      <c r="AK975" s="404"/>
      <c r="AL975" s="404"/>
      <c r="AM975" s="404"/>
    </row>
    <row r="976" spans="3:39" x14ac:dyDescent="0.35">
      <c r="C976" s="399">
        <v>2.5999999999999E-2</v>
      </c>
      <c r="D976" s="404"/>
      <c r="E976" s="404"/>
      <c r="F976" s="404"/>
      <c r="G976" s="404"/>
      <c r="H976" s="404"/>
      <c r="I976" s="404"/>
      <c r="J976" s="404"/>
      <c r="K976" s="404"/>
      <c r="Q976" s="399">
        <v>2.5999999999999E-2</v>
      </c>
      <c r="R976" s="404"/>
      <c r="S976" s="404"/>
      <c r="T976" s="404"/>
      <c r="U976" s="404"/>
      <c r="V976" s="404"/>
      <c r="W976" s="404"/>
      <c r="X976" s="404"/>
      <c r="Y976" s="404"/>
      <c r="AE976" s="399">
        <v>2.5999999999999E-2</v>
      </c>
      <c r="AF976" s="404"/>
      <c r="AG976" s="404"/>
      <c r="AH976" s="404"/>
      <c r="AI976" s="404"/>
      <c r="AJ976" s="404"/>
      <c r="AK976" s="404"/>
      <c r="AL976" s="404"/>
      <c r="AM976" s="404"/>
    </row>
    <row r="977" spans="3:39" x14ac:dyDescent="0.35">
      <c r="C977" s="399">
        <v>2.4999999999998999E-2</v>
      </c>
      <c r="D977" s="404"/>
      <c r="E977" s="404"/>
      <c r="F977" s="404"/>
      <c r="G977" s="404"/>
      <c r="H977" s="404"/>
      <c r="I977" s="404"/>
      <c r="J977" s="404"/>
      <c r="K977" s="404"/>
      <c r="Q977" s="399">
        <v>2.4999999999998999E-2</v>
      </c>
      <c r="R977" s="404"/>
      <c r="S977" s="404"/>
      <c r="T977" s="404"/>
      <c r="U977" s="404"/>
      <c r="V977" s="404"/>
      <c r="W977" s="404"/>
      <c r="X977" s="404"/>
      <c r="Y977" s="404"/>
      <c r="AE977" s="399">
        <v>2.4999999999998999E-2</v>
      </c>
      <c r="AF977" s="404"/>
      <c r="AG977" s="404"/>
      <c r="AH977" s="404"/>
      <c r="AI977" s="404"/>
      <c r="AJ977" s="404"/>
      <c r="AK977" s="404"/>
      <c r="AL977" s="404"/>
      <c r="AM977" s="404"/>
    </row>
    <row r="978" spans="3:39" x14ac:dyDescent="0.35">
      <c r="C978" s="399">
        <v>2.3999999999999001E-2</v>
      </c>
      <c r="D978" s="404"/>
      <c r="E978" s="404"/>
      <c r="F978" s="404"/>
      <c r="G978" s="404"/>
      <c r="H978" s="404"/>
      <c r="I978" s="404"/>
      <c r="J978" s="404"/>
      <c r="K978" s="404"/>
      <c r="Q978" s="399">
        <v>2.3999999999999001E-2</v>
      </c>
      <c r="R978" s="404"/>
      <c r="S978" s="404"/>
      <c r="T978" s="404"/>
      <c r="U978" s="404"/>
      <c r="V978" s="404"/>
      <c r="W978" s="404"/>
      <c r="X978" s="404"/>
      <c r="Y978" s="404"/>
      <c r="AE978" s="399">
        <v>2.3999999999999001E-2</v>
      </c>
      <c r="AF978" s="404"/>
      <c r="AG978" s="404"/>
      <c r="AH978" s="404"/>
      <c r="AI978" s="404"/>
      <c r="AJ978" s="404"/>
      <c r="AK978" s="404"/>
      <c r="AL978" s="404"/>
      <c r="AM978" s="404"/>
    </row>
    <row r="979" spans="3:39" x14ac:dyDescent="0.35">
      <c r="C979" s="399">
        <v>2.2999999999999E-2</v>
      </c>
      <c r="D979" s="404"/>
      <c r="E979" s="404"/>
      <c r="F979" s="404"/>
      <c r="G979" s="404"/>
      <c r="H979" s="404"/>
      <c r="I979" s="404"/>
      <c r="J979" s="404"/>
      <c r="K979" s="404"/>
      <c r="Q979" s="399">
        <v>2.2999999999999E-2</v>
      </c>
      <c r="R979" s="404"/>
      <c r="S979" s="404"/>
      <c r="T979" s="404"/>
      <c r="U979" s="404"/>
      <c r="V979" s="404"/>
      <c r="W979" s="404"/>
      <c r="X979" s="404"/>
      <c r="Y979" s="404"/>
      <c r="AE979" s="399">
        <v>2.2999999999999E-2</v>
      </c>
      <c r="AF979" s="404"/>
      <c r="AG979" s="404"/>
      <c r="AH979" s="404"/>
      <c r="AI979" s="404"/>
      <c r="AJ979" s="404"/>
      <c r="AK979" s="404"/>
      <c r="AL979" s="404"/>
      <c r="AM979" s="404"/>
    </row>
    <row r="980" spans="3:39" x14ac:dyDescent="0.35">
      <c r="C980" s="399">
        <v>2.1999999999999E-2</v>
      </c>
      <c r="D980" s="404"/>
      <c r="E980" s="404"/>
      <c r="F980" s="404"/>
      <c r="G980" s="404"/>
      <c r="H980" s="404"/>
      <c r="I980" s="404"/>
      <c r="J980" s="404"/>
      <c r="K980" s="404"/>
      <c r="Q980" s="399">
        <v>2.1999999999999E-2</v>
      </c>
      <c r="R980" s="404"/>
      <c r="S980" s="404"/>
      <c r="T980" s="404"/>
      <c r="U980" s="404"/>
      <c r="V980" s="404"/>
      <c r="W980" s="404"/>
      <c r="X980" s="404"/>
      <c r="Y980" s="404"/>
      <c r="AE980" s="399">
        <v>2.1999999999999E-2</v>
      </c>
      <c r="AF980" s="404"/>
      <c r="AG980" s="404"/>
      <c r="AH980" s="404"/>
      <c r="AI980" s="404"/>
      <c r="AJ980" s="404"/>
      <c r="AK980" s="404"/>
      <c r="AL980" s="404"/>
      <c r="AM980" s="404"/>
    </row>
    <row r="981" spans="3:39" x14ac:dyDescent="0.35">
      <c r="C981" s="399">
        <v>2.0999999999998999E-2</v>
      </c>
      <c r="D981" s="404"/>
      <c r="E981" s="404"/>
      <c r="F981" s="404"/>
      <c r="G981" s="404"/>
      <c r="H981" s="404"/>
      <c r="I981" s="404"/>
      <c r="J981" s="404"/>
      <c r="K981" s="404"/>
      <c r="Q981" s="399">
        <v>2.0999999999998999E-2</v>
      </c>
      <c r="R981" s="404"/>
      <c r="S981" s="404"/>
      <c r="T981" s="404"/>
      <c r="U981" s="404"/>
      <c r="V981" s="404"/>
      <c r="W981" s="404"/>
      <c r="X981" s="404"/>
      <c r="Y981" s="404"/>
      <c r="AE981" s="399">
        <v>2.0999999999998999E-2</v>
      </c>
      <c r="AF981" s="404"/>
      <c r="AG981" s="404"/>
      <c r="AH981" s="404"/>
      <c r="AI981" s="404"/>
      <c r="AJ981" s="404"/>
      <c r="AK981" s="404"/>
      <c r="AL981" s="404"/>
      <c r="AM981" s="404"/>
    </row>
    <row r="982" spans="3:39" x14ac:dyDescent="0.35">
      <c r="C982" s="399">
        <v>1.9999999999999001E-2</v>
      </c>
      <c r="D982" s="404"/>
      <c r="E982" s="404"/>
      <c r="F982" s="404"/>
      <c r="G982" s="404"/>
      <c r="H982" s="404"/>
      <c r="I982" s="404"/>
      <c r="J982" s="404"/>
      <c r="K982" s="404"/>
      <c r="Q982" s="399">
        <v>1.9999999999999001E-2</v>
      </c>
      <c r="R982" s="404"/>
      <c r="S982" s="404"/>
      <c r="T982" s="404"/>
      <c r="U982" s="404"/>
      <c r="V982" s="404"/>
      <c r="W982" s="404"/>
      <c r="X982" s="404"/>
      <c r="Y982" s="404"/>
      <c r="AE982" s="399">
        <v>1.9999999999999001E-2</v>
      </c>
      <c r="AF982" s="404"/>
      <c r="AG982" s="404"/>
      <c r="AH982" s="404"/>
      <c r="AI982" s="404"/>
      <c r="AJ982" s="404"/>
      <c r="AK982" s="404"/>
      <c r="AL982" s="404"/>
      <c r="AM982" s="404"/>
    </row>
    <row r="983" spans="3:39" x14ac:dyDescent="0.35">
      <c r="C983" s="399">
        <v>1.8999999999999E-2</v>
      </c>
      <c r="D983" s="404"/>
      <c r="E983" s="404"/>
      <c r="F983" s="404"/>
      <c r="G983" s="404"/>
      <c r="H983" s="404"/>
      <c r="I983" s="404"/>
      <c r="J983" s="404"/>
      <c r="K983" s="404"/>
      <c r="Q983" s="399">
        <v>1.8999999999999E-2</v>
      </c>
      <c r="R983" s="404"/>
      <c r="S983" s="404"/>
      <c r="T983" s="404"/>
      <c r="U983" s="404"/>
      <c r="V983" s="404"/>
      <c r="W983" s="404"/>
      <c r="X983" s="404"/>
      <c r="Y983" s="404"/>
      <c r="AE983" s="399">
        <v>1.8999999999999E-2</v>
      </c>
      <c r="AF983" s="404"/>
      <c r="AG983" s="404"/>
      <c r="AH983" s="404"/>
      <c r="AI983" s="404"/>
      <c r="AJ983" s="404"/>
      <c r="AK983" s="404"/>
      <c r="AL983" s="404"/>
      <c r="AM983" s="404"/>
    </row>
    <row r="984" spans="3:39" x14ac:dyDescent="0.35">
      <c r="C984" s="399">
        <v>1.7999999999999999E-2</v>
      </c>
      <c r="D984" s="404"/>
      <c r="E984" s="404"/>
      <c r="F984" s="404"/>
      <c r="G984" s="404"/>
      <c r="H984" s="404"/>
      <c r="I984" s="404"/>
      <c r="J984" s="404"/>
      <c r="K984" s="404"/>
      <c r="Q984" s="399">
        <v>1.7999999999999999E-2</v>
      </c>
      <c r="R984" s="404"/>
      <c r="S984" s="404"/>
      <c r="T984" s="404"/>
      <c r="U984" s="404"/>
      <c r="V984" s="404"/>
      <c r="W984" s="404"/>
      <c r="X984" s="404"/>
      <c r="Y984" s="404"/>
      <c r="AE984" s="399">
        <v>1.7999999999999999E-2</v>
      </c>
      <c r="AF984" s="404"/>
      <c r="AG984" s="404"/>
      <c r="AH984" s="404"/>
      <c r="AI984" s="404"/>
      <c r="AJ984" s="404"/>
      <c r="AK984" s="404"/>
      <c r="AL984" s="404"/>
      <c r="AM984" s="404"/>
    </row>
    <row r="985" spans="3:39" x14ac:dyDescent="0.35">
      <c r="C985" s="399">
        <v>1.7000000000000001E-2</v>
      </c>
      <c r="D985" s="404"/>
      <c r="E985" s="404"/>
      <c r="F985" s="404"/>
      <c r="G985" s="404"/>
      <c r="H985" s="404"/>
      <c r="I985" s="404"/>
      <c r="J985" s="404"/>
      <c r="K985" s="404"/>
      <c r="Q985" s="399">
        <v>1.7000000000000001E-2</v>
      </c>
      <c r="R985" s="404"/>
      <c r="S985" s="404"/>
      <c r="T985" s="404"/>
      <c r="U985" s="404"/>
      <c r="V985" s="404"/>
      <c r="W985" s="404"/>
      <c r="X985" s="404"/>
      <c r="Y985" s="404"/>
      <c r="AE985" s="399">
        <v>1.7000000000000001E-2</v>
      </c>
      <c r="AF985" s="404"/>
      <c r="AG985" s="404"/>
      <c r="AH985" s="404"/>
      <c r="AI985" s="404"/>
      <c r="AJ985" s="404"/>
      <c r="AK985" s="404"/>
      <c r="AL985" s="404"/>
      <c r="AM985" s="404"/>
    </row>
    <row r="986" spans="3:39" x14ac:dyDescent="0.35">
      <c r="C986" s="399">
        <v>1.6E-2</v>
      </c>
      <c r="D986" s="404"/>
      <c r="E986" s="404"/>
      <c r="F986" s="404"/>
      <c r="G986" s="404"/>
      <c r="H986" s="404"/>
      <c r="I986" s="404"/>
      <c r="J986" s="404"/>
      <c r="K986" s="404"/>
      <c r="Q986" s="399">
        <v>1.6E-2</v>
      </c>
      <c r="R986" s="404"/>
      <c r="S986" s="404"/>
      <c r="T986" s="404"/>
      <c r="U986" s="404"/>
      <c r="V986" s="404"/>
      <c r="W986" s="404"/>
      <c r="X986" s="404"/>
      <c r="Y986" s="404"/>
      <c r="AE986" s="399">
        <v>1.6E-2</v>
      </c>
      <c r="AF986" s="404"/>
      <c r="AG986" s="404"/>
      <c r="AH986" s="404"/>
      <c r="AI986" s="404"/>
      <c r="AJ986" s="404"/>
      <c r="AK986" s="404"/>
      <c r="AL986" s="404"/>
      <c r="AM986" s="404"/>
    </row>
    <row r="987" spans="3:39" x14ac:dyDescent="0.35">
      <c r="C987" s="399">
        <v>1.4999999999999999E-2</v>
      </c>
      <c r="D987" s="404"/>
      <c r="E987" s="404"/>
      <c r="F987" s="404"/>
      <c r="G987" s="404"/>
      <c r="H987" s="404"/>
      <c r="I987" s="404"/>
      <c r="J987" s="404"/>
      <c r="K987" s="404"/>
      <c r="Q987" s="399">
        <v>1.4999999999999999E-2</v>
      </c>
      <c r="R987" s="404"/>
      <c r="S987" s="404"/>
      <c r="T987" s="404"/>
      <c r="U987" s="404"/>
      <c r="V987" s="404"/>
      <c r="W987" s="404"/>
      <c r="X987" s="404"/>
      <c r="Y987" s="404"/>
      <c r="AE987" s="399">
        <v>1.4999999999999999E-2</v>
      </c>
      <c r="AF987" s="404"/>
      <c r="AG987" s="404"/>
      <c r="AH987" s="404"/>
      <c r="AI987" s="404"/>
      <c r="AJ987" s="404"/>
      <c r="AK987" s="404"/>
      <c r="AL987" s="404"/>
      <c r="AM987" s="404"/>
    </row>
    <row r="988" spans="3:39" x14ac:dyDescent="0.35">
      <c r="C988" s="399">
        <v>1.4E-2</v>
      </c>
      <c r="D988" s="404"/>
      <c r="E988" s="404"/>
      <c r="F988" s="404"/>
      <c r="G988" s="404"/>
      <c r="H988" s="404"/>
      <c r="I988" s="404"/>
      <c r="J988" s="404"/>
      <c r="K988" s="404"/>
      <c r="Q988" s="399">
        <v>1.4E-2</v>
      </c>
      <c r="R988" s="404"/>
      <c r="S988" s="404"/>
      <c r="T988" s="404"/>
      <c r="U988" s="404"/>
      <c r="V988" s="404"/>
      <c r="W988" s="404"/>
      <c r="X988" s="404"/>
      <c r="Y988" s="404"/>
      <c r="AE988" s="399">
        <v>1.4E-2</v>
      </c>
      <c r="AF988" s="404"/>
      <c r="AG988" s="404"/>
      <c r="AH988" s="404"/>
      <c r="AI988" s="404"/>
      <c r="AJ988" s="404"/>
      <c r="AK988" s="404"/>
      <c r="AL988" s="404"/>
      <c r="AM988" s="404"/>
    </row>
    <row r="989" spans="3:39" x14ac:dyDescent="0.35">
      <c r="C989" s="399">
        <v>1.2999999999999999E-2</v>
      </c>
      <c r="D989" s="404"/>
      <c r="E989" s="404"/>
      <c r="F989" s="404"/>
      <c r="G989" s="404"/>
      <c r="H989" s="404"/>
      <c r="I989" s="404"/>
      <c r="J989" s="404"/>
      <c r="K989" s="404"/>
      <c r="Q989" s="399">
        <v>1.2999999999999999E-2</v>
      </c>
      <c r="R989" s="404"/>
      <c r="S989" s="404"/>
      <c r="T989" s="404"/>
      <c r="U989" s="404"/>
      <c r="V989" s="404"/>
      <c r="W989" s="404"/>
      <c r="X989" s="404"/>
      <c r="Y989" s="404"/>
      <c r="AE989" s="399">
        <v>1.2999999999999999E-2</v>
      </c>
      <c r="AF989" s="404"/>
      <c r="AG989" s="404"/>
      <c r="AH989" s="404"/>
      <c r="AI989" s="404"/>
      <c r="AJ989" s="404"/>
      <c r="AK989" s="404"/>
      <c r="AL989" s="404"/>
      <c r="AM989" s="404"/>
    </row>
    <row r="990" spans="3:39" x14ac:dyDescent="0.35">
      <c r="C990" s="399">
        <v>1.2E-2</v>
      </c>
      <c r="D990" s="404"/>
      <c r="E990" s="404"/>
      <c r="F990" s="404"/>
      <c r="G990" s="404"/>
      <c r="H990" s="404"/>
      <c r="I990" s="404"/>
      <c r="J990" s="404"/>
      <c r="K990" s="404"/>
      <c r="Q990" s="399">
        <v>1.2E-2</v>
      </c>
      <c r="R990" s="404"/>
      <c r="S990" s="404"/>
      <c r="T990" s="404"/>
      <c r="U990" s="404"/>
      <c r="V990" s="404"/>
      <c r="W990" s="404"/>
      <c r="X990" s="404"/>
      <c r="Y990" s="404"/>
      <c r="AE990" s="399">
        <v>1.2E-2</v>
      </c>
      <c r="AF990" s="404"/>
      <c r="AG990" s="404"/>
      <c r="AH990" s="404"/>
      <c r="AI990" s="404"/>
      <c r="AJ990" s="404"/>
      <c r="AK990" s="404"/>
      <c r="AL990" s="404"/>
      <c r="AM990" s="404"/>
    </row>
    <row r="991" spans="3:39" x14ac:dyDescent="0.35">
      <c r="C991" s="399">
        <v>1.0999999999999999E-2</v>
      </c>
      <c r="D991" s="404"/>
      <c r="E991" s="404"/>
      <c r="F991" s="404"/>
      <c r="G991" s="404"/>
      <c r="H991" s="404"/>
      <c r="I991" s="404"/>
      <c r="J991" s="404"/>
      <c r="K991" s="404"/>
      <c r="Q991" s="399">
        <v>1.0999999999999999E-2</v>
      </c>
      <c r="R991" s="404"/>
      <c r="S991" s="404"/>
      <c r="T991" s="404"/>
      <c r="U991" s="404"/>
      <c r="V991" s="404"/>
      <c r="W991" s="404"/>
      <c r="X991" s="404"/>
      <c r="Y991" s="404"/>
      <c r="AE991" s="399">
        <v>1.0999999999999999E-2</v>
      </c>
      <c r="AF991" s="404"/>
      <c r="AG991" s="404"/>
      <c r="AH991" s="404"/>
      <c r="AI991" s="404"/>
      <c r="AJ991" s="404"/>
      <c r="AK991" s="404"/>
      <c r="AL991" s="404"/>
      <c r="AM991" s="404"/>
    </row>
    <row r="992" spans="3:39" x14ac:dyDescent="0.35">
      <c r="C992" s="399">
        <v>0.01</v>
      </c>
      <c r="D992" s="404"/>
      <c r="E992" s="404"/>
      <c r="F992" s="404"/>
      <c r="G992" s="404"/>
      <c r="H992" s="404"/>
      <c r="I992" s="404"/>
      <c r="J992" s="404"/>
      <c r="K992" s="404"/>
      <c r="Q992" s="399">
        <v>0.01</v>
      </c>
      <c r="R992" s="404"/>
      <c r="S992" s="404"/>
      <c r="T992" s="404"/>
      <c r="U992" s="404"/>
      <c r="V992" s="404"/>
      <c r="W992" s="404"/>
      <c r="X992" s="404"/>
      <c r="Y992" s="404"/>
      <c r="AE992" s="399">
        <v>0.01</v>
      </c>
      <c r="AF992" s="404"/>
      <c r="AG992" s="404"/>
      <c r="AH992" s="404"/>
      <c r="AI992" s="404"/>
      <c r="AJ992" s="404"/>
      <c r="AK992" s="404"/>
      <c r="AL992" s="404"/>
      <c r="AM992" s="404"/>
    </row>
    <row r="993" spans="2:42" x14ac:dyDescent="0.35">
      <c r="C993" s="399">
        <v>8.9999999999999993E-3</v>
      </c>
      <c r="D993" s="404"/>
      <c r="E993" s="404"/>
      <c r="F993" s="404"/>
      <c r="G993" s="404"/>
      <c r="H993" s="404"/>
      <c r="I993" s="404"/>
      <c r="J993" s="404"/>
      <c r="K993" s="404"/>
      <c r="Q993" s="399">
        <v>8.9999999999999993E-3</v>
      </c>
      <c r="R993" s="404"/>
      <c r="S993" s="404"/>
      <c r="T993" s="404"/>
      <c r="U993" s="404"/>
      <c r="V993" s="404"/>
      <c r="W993" s="404"/>
      <c r="X993" s="404"/>
      <c r="Y993" s="404"/>
      <c r="AE993" s="399">
        <v>8.9999999999999993E-3</v>
      </c>
      <c r="AF993" s="404"/>
      <c r="AG993" s="404"/>
      <c r="AH993" s="404"/>
      <c r="AI993" s="404"/>
      <c r="AJ993" s="404"/>
      <c r="AK993" s="404"/>
      <c r="AL993" s="404"/>
      <c r="AM993" s="404"/>
    </row>
    <row r="994" spans="2:42" ht="15" customHeight="1" x14ac:dyDescent="0.35">
      <c r="B994" s="587" t="s">
        <v>164</v>
      </c>
      <c r="C994" s="399">
        <v>8.0000000000000002E-3</v>
      </c>
      <c r="D994" s="404"/>
      <c r="E994" s="404"/>
      <c r="F994" s="404"/>
      <c r="G994" s="404"/>
      <c r="H994" s="404"/>
      <c r="I994" s="404"/>
      <c r="J994" s="404"/>
      <c r="K994" s="404"/>
      <c r="P994" s="587" t="s">
        <v>164</v>
      </c>
      <c r="Q994" s="399">
        <v>8.0000000000000002E-3</v>
      </c>
      <c r="R994" s="404"/>
      <c r="S994" s="404"/>
      <c r="T994" s="404"/>
      <c r="U994" s="404"/>
      <c r="V994" s="404"/>
      <c r="W994" s="404"/>
      <c r="X994" s="404"/>
      <c r="Y994" s="404"/>
      <c r="AD994" s="587" t="s">
        <v>164</v>
      </c>
      <c r="AE994" s="399">
        <v>8.0000000000000002E-3</v>
      </c>
      <c r="AF994" s="404"/>
      <c r="AG994" s="404"/>
      <c r="AH994" s="404"/>
      <c r="AI994" s="404"/>
      <c r="AJ994" s="404"/>
      <c r="AK994" s="404"/>
      <c r="AL994" s="404"/>
      <c r="AM994" s="404"/>
    </row>
    <row r="995" spans="2:42" x14ac:dyDescent="0.35">
      <c r="B995" s="587"/>
      <c r="C995" s="399">
        <v>7.0000000000000001E-3</v>
      </c>
      <c r="D995" s="404"/>
      <c r="E995" s="404"/>
      <c r="F995" s="404"/>
      <c r="G995" s="404"/>
      <c r="H995" s="404"/>
      <c r="I995" s="404"/>
      <c r="J995" s="404"/>
      <c r="K995" s="404"/>
      <c r="P995" s="587"/>
      <c r="Q995" s="399">
        <v>7.0000000000000001E-3</v>
      </c>
      <c r="R995" s="404"/>
      <c r="S995" s="404"/>
      <c r="T995" s="404"/>
      <c r="U995" s="404"/>
      <c r="V995" s="404"/>
      <c r="W995" s="404"/>
      <c r="X995" s="404"/>
      <c r="Y995" s="404"/>
      <c r="AD995" s="587"/>
      <c r="AE995" s="399">
        <v>7.0000000000000001E-3</v>
      </c>
      <c r="AF995" s="404"/>
      <c r="AG995" s="404"/>
      <c r="AH995" s="404"/>
      <c r="AI995" s="404"/>
      <c r="AJ995" s="404"/>
      <c r="AK995" s="404"/>
      <c r="AL995" s="404"/>
      <c r="AM995" s="404"/>
    </row>
    <row r="996" spans="2:42" x14ac:dyDescent="0.35">
      <c r="B996" s="587"/>
      <c r="C996" s="399">
        <v>6.0000000000000001E-3</v>
      </c>
      <c r="D996" s="404"/>
      <c r="E996" s="404"/>
      <c r="F996" s="404"/>
      <c r="G996" s="404"/>
      <c r="H996" s="404"/>
      <c r="I996" s="404"/>
      <c r="J996" s="404"/>
      <c r="K996" s="404"/>
      <c r="P996" s="587"/>
      <c r="Q996" s="399">
        <v>6.0000000000000001E-3</v>
      </c>
      <c r="R996" s="404"/>
      <c r="S996" s="404"/>
      <c r="T996" s="404"/>
      <c r="U996" s="404"/>
      <c r="V996" s="404"/>
      <c r="W996" s="404"/>
      <c r="X996" s="404"/>
      <c r="Y996" s="404"/>
      <c r="AD996" s="587"/>
      <c r="AE996" s="399">
        <v>6.0000000000000001E-3</v>
      </c>
      <c r="AF996" s="404"/>
      <c r="AG996" s="404"/>
      <c r="AH996" s="404"/>
      <c r="AI996" s="404"/>
      <c r="AJ996" s="404"/>
      <c r="AK996" s="404"/>
      <c r="AL996" s="404"/>
      <c r="AM996" s="404"/>
    </row>
    <row r="997" spans="2:42" ht="15" customHeight="1" x14ac:dyDescent="0.35">
      <c r="B997" s="587"/>
      <c r="C997" s="399">
        <v>5.0000000000000001E-3</v>
      </c>
      <c r="D997" s="404"/>
      <c r="E997" s="404"/>
      <c r="F997" s="404"/>
      <c r="G997" s="404"/>
      <c r="H997" s="404"/>
      <c r="I997" s="404"/>
      <c r="J997" s="404"/>
      <c r="K997" s="404"/>
      <c r="P997" s="587"/>
      <c r="Q997" s="399">
        <v>5.0000000000000001E-3</v>
      </c>
      <c r="R997" s="404"/>
      <c r="S997" s="404"/>
      <c r="T997" s="404"/>
      <c r="U997" s="404"/>
      <c r="V997" s="404"/>
      <c r="W997" s="404"/>
      <c r="X997" s="404"/>
      <c r="Y997" s="404"/>
      <c r="AD997" s="587"/>
      <c r="AE997" s="399">
        <v>5.0000000000000001E-3</v>
      </c>
      <c r="AF997" s="404"/>
      <c r="AG997" s="404"/>
      <c r="AH997" s="404"/>
      <c r="AI997" s="404"/>
      <c r="AJ997" s="404"/>
      <c r="AK997" s="404"/>
      <c r="AL997" s="404"/>
      <c r="AM997" s="404"/>
    </row>
    <row r="998" spans="2:42" x14ac:dyDescent="0.35">
      <c r="B998" s="587"/>
      <c r="C998" s="399">
        <v>3.9999999999999897E-3</v>
      </c>
      <c r="D998" s="404"/>
      <c r="E998" s="404"/>
      <c r="F998" s="404"/>
      <c r="G998" s="404"/>
      <c r="H998" s="404"/>
      <c r="I998" s="404"/>
      <c r="J998" s="404"/>
      <c r="K998" s="404"/>
      <c r="P998" s="587"/>
      <c r="Q998" s="399">
        <v>3.9999999999999897E-3</v>
      </c>
      <c r="R998" s="404"/>
      <c r="S998" s="404"/>
      <c r="T998" s="404"/>
      <c r="U998" s="404"/>
      <c r="V998" s="404"/>
      <c r="W998" s="404"/>
      <c r="X998" s="404"/>
      <c r="Y998" s="404"/>
      <c r="AD998" s="587"/>
      <c r="AE998" s="399">
        <v>3.9999999999999897E-3</v>
      </c>
      <c r="AF998" s="404"/>
      <c r="AG998" s="404"/>
      <c r="AH998" s="404"/>
      <c r="AI998" s="404"/>
      <c r="AJ998" s="404"/>
      <c r="AK998" s="404"/>
      <c r="AL998" s="404"/>
      <c r="AM998" s="404"/>
    </row>
    <row r="999" spans="2:42" x14ac:dyDescent="0.35">
      <c r="B999" s="587"/>
      <c r="C999" s="399">
        <v>2.9999999999999901E-3</v>
      </c>
      <c r="D999" s="404"/>
      <c r="E999" s="404"/>
      <c r="F999" s="404"/>
      <c r="G999" s="404"/>
      <c r="H999" s="404"/>
      <c r="I999" s="404"/>
      <c r="J999" s="404"/>
      <c r="K999" s="404"/>
      <c r="P999" s="587"/>
      <c r="Q999" s="399">
        <v>2.9999999999999901E-3</v>
      </c>
      <c r="R999" s="404"/>
      <c r="S999" s="404"/>
      <c r="T999" s="404"/>
      <c r="U999" s="404"/>
      <c r="V999" s="404"/>
      <c r="W999" s="404"/>
      <c r="X999" s="404"/>
      <c r="Y999" s="404"/>
      <c r="AD999" s="587"/>
      <c r="AE999" s="399">
        <v>2.9999999999999901E-3</v>
      </c>
      <c r="AF999" s="404"/>
      <c r="AG999" s="404"/>
      <c r="AH999" s="404"/>
      <c r="AI999" s="404"/>
      <c r="AJ999" s="404"/>
      <c r="AK999" s="404"/>
      <c r="AL999" s="404"/>
      <c r="AM999" s="404"/>
    </row>
    <row r="1000" spans="2:42" x14ac:dyDescent="0.35">
      <c r="B1000" s="587"/>
      <c r="C1000" s="399">
        <v>1.9999999999999901E-3</v>
      </c>
      <c r="D1000" s="404"/>
      <c r="E1000" s="404"/>
      <c r="F1000" s="404"/>
      <c r="G1000" s="404"/>
      <c r="H1000" s="404"/>
      <c r="I1000" s="404"/>
      <c r="J1000" s="404"/>
      <c r="K1000" s="404"/>
      <c r="P1000" s="587"/>
      <c r="Q1000" s="399">
        <v>1.9999999999999901E-3</v>
      </c>
      <c r="R1000" s="404"/>
      <c r="S1000" s="404"/>
      <c r="T1000" s="404"/>
      <c r="U1000" s="404"/>
      <c r="V1000" s="404"/>
      <c r="W1000" s="404"/>
      <c r="X1000" s="404"/>
      <c r="Y1000" s="404"/>
      <c r="AD1000" s="587"/>
      <c r="AE1000" s="399">
        <v>1.9999999999999901E-3</v>
      </c>
      <c r="AF1000" s="404"/>
      <c r="AG1000" s="404"/>
      <c r="AH1000" s="404"/>
      <c r="AI1000" s="404"/>
      <c r="AJ1000" s="404"/>
      <c r="AK1000" s="404"/>
      <c r="AL1000" s="404"/>
      <c r="AM1000" s="404"/>
    </row>
    <row r="1001" spans="2:42" ht="15" thickBot="1" x14ac:dyDescent="0.4">
      <c r="B1001" s="587"/>
      <c r="C1001" s="399">
        <v>1E-3</v>
      </c>
      <c r="D1001" s="404"/>
      <c r="E1001" s="404"/>
      <c r="F1001" s="404"/>
      <c r="G1001" s="404"/>
      <c r="H1001" s="404"/>
      <c r="I1001" s="404"/>
      <c r="J1001" s="404"/>
      <c r="K1001" s="404"/>
      <c r="L1001" s="393"/>
      <c r="P1001" s="587"/>
      <c r="Q1001" s="399">
        <v>1E-3</v>
      </c>
      <c r="R1001" s="404"/>
      <c r="S1001" s="404"/>
      <c r="T1001" s="404"/>
      <c r="U1001" s="404"/>
      <c r="V1001" s="404"/>
      <c r="W1001" s="404"/>
      <c r="X1001" s="404"/>
      <c r="Y1001" s="404"/>
      <c r="Z1001" s="393"/>
      <c r="AD1001" s="587"/>
      <c r="AE1001" s="399">
        <v>1E-3</v>
      </c>
      <c r="AF1001" s="404"/>
      <c r="AG1001" s="404"/>
      <c r="AH1001" s="404"/>
      <c r="AI1001" s="404"/>
      <c r="AJ1001" s="404"/>
      <c r="AK1001" s="404"/>
      <c r="AL1001" s="404"/>
      <c r="AM1001" s="404"/>
      <c r="AN1001" s="393"/>
    </row>
    <row r="1002" spans="2:42" ht="15" thickTop="1" x14ac:dyDescent="0.35">
      <c r="G1002">
        <v>1</v>
      </c>
      <c r="K1002">
        <v>2</v>
      </c>
      <c r="U1002">
        <v>1</v>
      </c>
      <c r="Y1002">
        <v>2</v>
      </c>
      <c r="AI1002">
        <v>1</v>
      </c>
      <c r="AM1002">
        <v>2</v>
      </c>
    </row>
    <row r="1003" spans="2:42" x14ac:dyDescent="0.35">
      <c r="D1003" t="s">
        <v>153</v>
      </c>
      <c r="G1003" s="394" t="s">
        <v>126</v>
      </c>
      <c r="M1003" s="394"/>
      <c r="R1003" t="s">
        <v>153</v>
      </c>
      <c r="U1003" s="394" t="s">
        <v>126</v>
      </c>
      <c r="AA1003" s="394"/>
      <c r="AF1003" t="s">
        <v>153</v>
      </c>
      <c r="AI1003" s="394" t="s">
        <v>126</v>
      </c>
    </row>
    <row r="1005" spans="2:42" ht="15" customHeight="1" x14ac:dyDescent="0.35">
      <c r="C1005"/>
      <c r="D1005" s="412" t="s">
        <v>192</v>
      </c>
      <c r="E1005" s="412"/>
      <c r="F1005" s="412"/>
      <c r="G1005" s="412"/>
      <c r="H1005" s="412"/>
      <c r="I1005" s="412"/>
      <c r="J1005" s="412"/>
      <c r="K1005" s="412"/>
      <c r="L1005" s="412"/>
      <c r="M1005" s="412"/>
      <c r="N1005" s="412"/>
      <c r="R1005" s="395" t="s">
        <v>193</v>
      </c>
      <c r="AF1005" s="586" t="s">
        <v>295</v>
      </c>
      <c r="AG1005" s="586"/>
      <c r="AH1005" s="586"/>
      <c r="AI1005" s="586"/>
      <c r="AJ1005" s="586"/>
      <c r="AK1005" s="586"/>
      <c r="AL1005" s="586"/>
      <c r="AM1005" s="586"/>
      <c r="AN1005" s="586"/>
      <c r="AO1005" s="586"/>
      <c r="AP1005" s="586"/>
    </row>
    <row r="1006" spans="2:42" ht="33" customHeight="1" x14ac:dyDescent="0.35">
      <c r="C1006"/>
      <c r="D1006" s="588" t="s">
        <v>300</v>
      </c>
      <c r="E1006" s="589"/>
      <c r="F1006" s="589"/>
      <c r="G1006" s="589"/>
      <c r="H1006" s="589"/>
      <c r="I1006" s="589"/>
      <c r="J1006" s="589"/>
      <c r="K1006" s="589"/>
      <c r="L1006" s="589"/>
      <c r="M1006" s="589"/>
      <c r="N1006" s="590"/>
      <c r="R1006" s="580" t="s">
        <v>301</v>
      </c>
      <c r="S1006" s="581"/>
      <c r="T1006" s="581"/>
      <c r="U1006" s="581"/>
      <c r="V1006" s="581"/>
      <c r="W1006" s="581"/>
      <c r="X1006" s="581"/>
      <c r="Y1006" s="581"/>
      <c r="Z1006" s="581"/>
      <c r="AA1006" s="581"/>
      <c r="AB1006" s="581"/>
      <c r="AC1006" s="582"/>
      <c r="AF1006" s="586"/>
      <c r="AG1006" s="586"/>
      <c r="AH1006" s="586"/>
      <c r="AI1006" s="586"/>
      <c r="AJ1006" s="586"/>
      <c r="AK1006" s="586"/>
      <c r="AL1006" s="586"/>
      <c r="AM1006" s="586"/>
      <c r="AN1006" s="586"/>
      <c r="AO1006" s="586"/>
      <c r="AP1006" s="586"/>
    </row>
    <row r="1007" spans="2:42" x14ac:dyDescent="0.35">
      <c r="D1007" s="591"/>
      <c r="E1007" s="592"/>
      <c r="F1007" s="592"/>
      <c r="G1007" s="592"/>
      <c r="H1007" s="592"/>
      <c r="I1007" s="592"/>
      <c r="J1007" s="592"/>
      <c r="K1007" s="592"/>
      <c r="L1007" s="592"/>
      <c r="M1007" s="592"/>
      <c r="N1007" s="593"/>
      <c r="R1007" s="583"/>
      <c r="S1007" s="584"/>
      <c r="T1007" s="584"/>
      <c r="U1007" s="584"/>
      <c r="V1007" s="584"/>
      <c r="W1007" s="584"/>
      <c r="X1007" s="584"/>
      <c r="Y1007" s="584"/>
      <c r="Z1007" s="584"/>
      <c r="AA1007" s="584"/>
      <c r="AB1007" s="584"/>
      <c r="AC1007" s="585"/>
      <c r="AF1007" s="586"/>
      <c r="AG1007" s="586"/>
      <c r="AH1007" s="586"/>
      <c r="AI1007" s="586"/>
      <c r="AJ1007" s="586"/>
      <c r="AK1007" s="586"/>
      <c r="AL1007" s="586"/>
      <c r="AM1007" s="586"/>
      <c r="AN1007" s="586"/>
      <c r="AO1007" s="586"/>
      <c r="AP1007" s="586"/>
    </row>
    <row r="1008" spans="2:42" x14ac:dyDescent="0.35">
      <c r="Q1008" s="401"/>
    </row>
    <row r="1009" spans="2:2" x14ac:dyDescent="0.35">
      <c r="B1009" s="392" t="s">
        <v>203</v>
      </c>
    </row>
    <row r="1010" spans="2:2" x14ac:dyDescent="0.35">
      <c r="B1010" s="415" t="s">
        <v>156</v>
      </c>
    </row>
  </sheetData>
  <mergeCells count="15">
    <mergeCell ref="R1006:AC1007"/>
    <mergeCell ref="AF1005:AP1007"/>
    <mergeCell ref="B2:B9"/>
    <mergeCell ref="P2:P9"/>
    <mergeCell ref="AD2:AD9"/>
    <mergeCell ref="P994:P1001"/>
    <mergeCell ref="AD994:AD1001"/>
    <mergeCell ref="AD953:AD960"/>
    <mergeCell ref="AD903:AD910"/>
    <mergeCell ref="B903:B910"/>
    <mergeCell ref="B953:B960"/>
    <mergeCell ref="B994:B1001"/>
    <mergeCell ref="P903:P910"/>
    <mergeCell ref="P953:P960"/>
    <mergeCell ref="D1006:N100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NNT y PtSLEv</vt:lpstr>
      <vt:lpstr>Gráf PtSLEv1 x Rg1</vt:lpstr>
      <vt:lpstr>ABC func riesgo, asumida lineal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2022-02-10T08:11:50Z</dcterms:modified>
</cp:coreProperties>
</file>