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C:\Users\galoa\Desktop\202230326-KN-048, CabCu\"/>
    </mc:Choice>
  </mc:AlternateContent>
  <xr:revisionPtr revIDLastSave="0" documentId="13_ncr:1_{48C0E5D0-2161-4E6D-BB58-7741FB610014}" xr6:coauthVersionLast="36" xr6:coauthVersionMax="36" xr10:uidLastSave="{00000000-0000-0000-0000-000000000000}"/>
  <bookViews>
    <workbookView xWindow="-110" yWindow="-110" windowWidth="19420" windowHeight="10420" tabRatio="710" xr2:uid="{00000000-000D-0000-FFFF-FFFF00000000}"/>
  </bookViews>
  <sheets>
    <sheet name="5.1 SLP, A vs C, CC" sheetId="43" r:id="rId1"/>
    <sheet name="6.1 SLP, B vs C, CC" sheetId="40" r:id="rId2"/>
  </sheets>
  <calcPr calcId="191029"/>
</workbook>
</file>

<file path=xl/calcChain.xml><?xml version="1.0" encoding="utf-8"?>
<calcChain xmlns="http://schemas.openxmlformats.org/spreadsheetml/2006/main">
  <c r="U49" i="40" l="1"/>
  <c r="U52" i="40"/>
  <c r="U51" i="40"/>
  <c r="U50" i="40"/>
  <c r="U48" i="40"/>
  <c r="U47" i="40"/>
  <c r="U46" i="40"/>
  <c r="G52" i="43" l="1"/>
  <c r="H52" i="43" s="1"/>
  <c r="F52" i="43"/>
  <c r="D52" i="43"/>
  <c r="C52" i="43"/>
  <c r="E52" i="43" s="1"/>
  <c r="B52" i="43"/>
  <c r="G51" i="43"/>
  <c r="F51" i="43"/>
  <c r="H51" i="43" s="1"/>
  <c r="D51" i="43"/>
  <c r="C51" i="43"/>
  <c r="E51" i="43" s="1"/>
  <c r="B51" i="43"/>
  <c r="G50" i="43"/>
  <c r="F50" i="43"/>
  <c r="H50" i="43" s="1"/>
  <c r="D50" i="43"/>
  <c r="C50" i="43"/>
  <c r="E50" i="43" s="1"/>
  <c r="B50" i="43"/>
  <c r="G49" i="43"/>
  <c r="F49" i="43"/>
  <c r="H49" i="43" s="1"/>
  <c r="E49" i="43"/>
  <c r="D49" i="43"/>
  <c r="C49" i="43"/>
  <c r="B49" i="43"/>
  <c r="G48" i="43"/>
  <c r="F48" i="43"/>
  <c r="H48" i="43" s="1"/>
  <c r="D48" i="43"/>
  <c r="C48" i="43"/>
  <c r="E48" i="43" s="1"/>
  <c r="B48" i="43"/>
  <c r="G47" i="43"/>
  <c r="F47" i="43"/>
  <c r="H47" i="43" s="1"/>
  <c r="D47" i="43"/>
  <c r="C47" i="43"/>
  <c r="E47" i="43" s="1"/>
  <c r="B47" i="43"/>
  <c r="G46" i="43"/>
  <c r="G53" i="43" s="1"/>
  <c r="F46" i="43"/>
  <c r="H46" i="43" s="1"/>
  <c r="D46" i="43"/>
  <c r="C46" i="43"/>
  <c r="E46" i="43" s="1"/>
  <c r="B46" i="43"/>
  <c r="I47" i="43" l="1"/>
  <c r="J47" i="43"/>
  <c r="J50" i="43"/>
  <c r="I50" i="43"/>
  <c r="I48" i="43"/>
  <c r="J48" i="43"/>
  <c r="J51" i="43"/>
  <c r="I51" i="43"/>
  <c r="K51" i="43" s="1"/>
  <c r="H53" i="43"/>
  <c r="I46" i="43"/>
  <c r="J46" i="43"/>
  <c r="I49" i="43"/>
  <c r="J49" i="43"/>
  <c r="I52" i="43"/>
  <c r="J52" i="43"/>
  <c r="F53" i="43"/>
  <c r="AI83" i="40"/>
  <c r="AH83" i="40"/>
  <c r="J53" i="43" l="1"/>
  <c r="E55" i="43" s="1"/>
  <c r="K52" i="43"/>
  <c r="K49" i="43"/>
  <c r="K46" i="43"/>
  <c r="I53" i="43"/>
  <c r="K53" i="43" s="1"/>
  <c r="K48" i="43"/>
  <c r="K50" i="43"/>
  <c r="K47" i="43"/>
  <c r="J57" i="43"/>
  <c r="C55" i="43"/>
  <c r="G55" i="43" s="1"/>
  <c r="K55" i="43" s="1"/>
  <c r="U52" i="43"/>
  <c r="U51" i="43"/>
  <c r="U50" i="43"/>
  <c r="U49" i="43"/>
  <c r="U48" i="43"/>
  <c r="U47" i="43"/>
  <c r="U46" i="43"/>
  <c r="AI99" i="40" l="1"/>
  <c r="AH99" i="40"/>
  <c r="AN97" i="40"/>
  <c r="AI97" i="40"/>
  <c r="AH97" i="40"/>
  <c r="AI95" i="40"/>
  <c r="AH95" i="40"/>
  <c r="AN93" i="40"/>
  <c r="AI93" i="40"/>
  <c r="AH93" i="40"/>
  <c r="AN81" i="40"/>
  <c r="AI81" i="40"/>
  <c r="AH81" i="40"/>
  <c r="AI79" i="40"/>
  <c r="AH79" i="40"/>
  <c r="AN77" i="40"/>
  <c r="AI77" i="40"/>
  <c r="AH77" i="40"/>
  <c r="Y81" i="40"/>
  <c r="Y82" i="40"/>
  <c r="Y83" i="40"/>
  <c r="Y84" i="40"/>
  <c r="Y97" i="40"/>
  <c r="Y98" i="40"/>
  <c r="Y99" i="40"/>
  <c r="Y100" i="40"/>
  <c r="Q52" i="40"/>
  <c r="N50" i="40"/>
  <c r="N51" i="40"/>
  <c r="N52" i="40"/>
  <c r="M47" i="43"/>
  <c r="P47" i="43"/>
  <c r="M48" i="43"/>
  <c r="P48" i="43"/>
  <c r="M49" i="43"/>
  <c r="P49" i="43"/>
  <c r="M50" i="43"/>
  <c r="P50" i="43"/>
  <c r="M51" i="43"/>
  <c r="P51" i="43"/>
  <c r="M52" i="43"/>
  <c r="P52" i="43"/>
  <c r="B47" i="40"/>
  <c r="M47" i="40"/>
  <c r="P47" i="40"/>
  <c r="B48" i="40"/>
  <c r="M48" i="40"/>
  <c r="P48" i="40"/>
  <c r="B49" i="40"/>
  <c r="M49" i="40"/>
  <c r="P49" i="40"/>
  <c r="B50" i="40"/>
  <c r="M50" i="40"/>
  <c r="P50" i="40"/>
  <c r="B51" i="40"/>
  <c r="M51" i="40"/>
  <c r="P51" i="40"/>
  <c r="B52" i="40"/>
  <c r="M52" i="40"/>
  <c r="P52" i="40"/>
  <c r="G100" i="40"/>
  <c r="E100" i="40"/>
  <c r="C100" i="40"/>
  <c r="G99" i="40"/>
  <c r="E99" i="40"/>
  <c r="C99" i="40"/>
  <c r="G98" i="40"/>
  <c r="E98" i="40"/>
  <c r="C98" i="40"/>
  <c r="G97" i="40"/>
  <c r="E97" i="40"/>
  <c r="C97" i="40"/>
  <c r="G96" i="40"/>
  <c r="E96" i="40"/>
  <c r="C96" i="40"/>
  <c r="G95" i="40"/>
  <c r="E95" i="40"/>
  <c r="C95" i="40"/>
  <c r="G94" i="40"/>
  <c r="E94" i="40"/>
  <c r="C94" i="40"/>
  <c r="E93" i="40"/>
  <c r="I93" i="40" s="1"/>
  <c r="J93" i="40" s="1"/>
  <c r="K93" i="40" s="1"/>
  <c r="G84" i="40"/>
  <c r="E84" i="40"/>
  <c r="C84" i="40"/>
  <c r="G83" i="40"/>
  <c r="E83" i="40"/>
  <c r="C83" i="40"/>
  <c r="G82" i="40"/>
  <c r="E82" i="40"/>
  <c r="C82" i="40"/>
  <c r="G81" i="40"/>
  <c r="E81" i="40"/>
  <c r="C81" i="40"/>
  <c r="G80" i="40"/>
  <c r="E80" i="40"/>
  <c r="C80" i="40"/>
  <c r="G79" i="40"/>
  <c r="E79" i="40"/>
  <c r="C79" i="40"/>
  <c r="G78" i="40"/>
  <c r="E78" i="40"/>
  <c r="C78" i="40"/>
  <c r="E77" i="40"/>
  <c r="I77" i="40" s="1"/>
  <c r="J77" i="40" s="1"/>
  <c r="K77" i="40" s="1"/>
  <c r="F82" i="40" l="1"/>
  <c r="I82" i="40" s="1"/>
  <c r="J82" i="40" s="1"/>
  <c r="F83" i="40"/>
  <c r="I83" i="40" s="1"/>
  <c r="J83" i="40" s="1"/>
  <c r="F78" i="40"/>
  <c r="F97" i="40"/>
  <c r="I97" i="40" s="1"/>
  <c r="J97" i="40" s="1"/>
  <c r="F80" i="40"/>
  <c r="I80" i="40" s="1"/>
  <c r="J80" i="40" s="1"/>
  <c r="F94" i="40"/>
  <c r="I94" i="40" s="1"/>
  <c r="J94" i="40" s="1"/>
  <c r="K94" i="40" s="1"/>
  <c r="F99" i="40"/>
  <c r="I99" i="40" s="1"/>
  <c r="J99" i="40" s="1"/>
  <c r="F96" i="40"/>
  <c r="I96" i="40" s="1"/>
  <c r="J96" i="40" s="1"/>
  <c r="F84" i="40"/>
  <c r="I84" i="40" s="1"/>
  <c r="J84" i="40" s="1"/>
  <c r="F98" i="40"/>
  <c r="I98" i="40" s="1"/>
  <c r="J98" i="40" s="1"/>
  <c r="F79" i="40"/>
  <c r="I79" i="40" s="1"/>
  <c r="J79" i="40" s="1"/>
  <c r="F100" i="40"/>
  <c r="I100" i="40" s="1"/>
  <c r="J100" i="40" s="1"/>
  <c r="F81" i="40"/>
  <c r="I81" i="40" s="1"/>
  <c r="J81" i="40" s="1"/>
  <c r="F95" i="40"/>
  <c r="I95" i="40" s="1"/>
  <c r="J95" i="40" s="1"/>
  <c r="I78" i="40"/>
  <c r="J78" i="40" s="1"/>
  <c r="K78" i="40" s="1"/>
  <c r="B78" i="40"/>
  <c r="G101" i="43"/>
  <c r="E101" i="43"/>
  <c r="F101" i="43" s="1"/>
  <c r="I101" i="43" s="1"/>
  <c r="J101" i="43" s="1"/>
  <c r="C101" i="43"/>
  <c r="G100" i="43"/>
  <c r="E100" i="43"/>
  <c r="C100" i="43"/>
  <c r="G99" i="43"/>
  <c r="E99" i="43"/>
  <c r="C99" i="43"/>
  <c r="G98" i="43"/>
  <c r="E98" i="43"/>
  <c r="F98" i="43" s="1"/>
  <c r="I98" i="43" s="1"/>
  <c r="J98" i="43" s="1"/>
  <c r="C98" i="43"/>
  <c r="G97" i="43"/>
  <c r="E97" i="43"/>
  <c r="C97" i="43"/>
  <c r="G96" i="43"/>
  <c r="E96" i="43"/>
  <c r="C96" i="43"/>
  <c r="G95" i="43"/>
  <c r="E95" i="43"/>
  <c r="F95" i="43" s="1"/>
  <c r="C95" i="43"/>
  <c r="E94" i="43"/>
  <c r="I94" i="43" s="1"/>
  <c r="J94" i="43" s="1"/>
  <c r="K94" i="43" s="1"/>
  <c r="G84" i="43"/>
  <c r="E84" i="43"/>
  <c r="C84" i="43"/>
  <c r="G83" i="43"/>
  <c r="E83" i="43"/>
  <c r="C83" i="43"/>
  <c r="G82" i="43"/>
  <c r="F82" i="43" s="1"/>
  <c r="I82" i="43" s="1"/>
  <c r="J82" i="43" s="1"/>
  <c r="E82" i="43"/>
  <c r="C82" i="43"/>
  <c r="G81" i="43"/>
  <c r="E81" i="43"/>
  <c r="F81" i="43" s="1"/>
  <c r="I81" i="43" s="1"/>
  <c r="J81" i="43" s="1"/>
  <c r="C81" i="43"/>
  <c r="G80" i="43"/>
  <c r="E80" i="43"/>
  <c r="F80" i="43" s="1"/>
  <c r="I80" i="43" s="1"/>
  <c r="J80" i="43" s="1"/>
  <c r="C80" i="43"/>
  <c r="G79" i="43"/>
  <c r="F79" i="43" s="1"/>
  <c r="I79" i="43" s="1"/>
  <c r="J79" i="43" s="1"/>
  <c r="E79" i="43"/>
  <c r="C79" i="43"/>
  <c r="G78" i="43"/>
  <c r="E78" i="43"/>
  <c r="F78" i="43" s="1"/>
  <c r="I78" i="43" s="1"/>
  <c r="J78" i="43" s="1"/>
  <c r="C78" i="43"/>
  <c r="E77" i="43"/>
  <c r="I77" i="43" s="1"/>
  <c r="J77" i="43" s="1"/>
  <c r="K77" i="43" s="1"/>
  <c r="AI100" i="43"/>
  <c r="AH100" i="43"/>
  <c r="AI96" i="43"/>
  <c r="AH96" i="43"/>
  <c r="AI83" i="43"/>
  <c r="AH83" i="43"/>
  <c r="AI79" i="43"/>
  <c r="AH79" i="43"/>
  <c r="F97" i="43" l="1"/>
  <c r="I97" i="43" s="1"/>
  <c r="J97" i="43" s="1"/>
  <c r="F83" i="43"/>
  <c r="I83" i="43" s="1"/>
  <c r="J83" i="43" s="1"/>
  <c r="F84" i="43"/>
  <c r="I84" i="43" s="1"/>
  <c r="J84" i="43" s="1"/>
  <c r="F99" i="43"/>
  <c r="I99" i="43" s="1"/>
  <c r="J99" i="43" s="1"/>
  <c r="F100" i="43"/>
  <c r="I100" i="43" s="1"/>
  <c r="J100" i="43" s="1"/>
  <c r="F96" i="43"/>
  <c r="I96" i="43" s="1"/>
  <c r="J96" i="43" s="1"/>
  <c r="K96" i="43" s="1"/>
  <c r="K97" i="43" s="1"/>
  <c r="K98" i="43" s="1"/>
  <c r="K99" i="43" s="1"/>
  <c r="K100" i="43" s="1"/>
  <c r="K101" i="43" s="1"/>
  <c r="B94" i="40"/>
  <c r="B95" i="40" s="1"/>
  <c r="B96" i="40" s="1"/>
  <c r="B97" i="40" s="1"/>
  <c r="B98" i="40" s="1"/>
  <c r="B99" i="40" s="1"/>
  <c r="B100" i="40" s="1"/>
  <c r="K95" i="40"/>
  <c r="K96" i="40" s="1"/>
  <c r="K97" i="40" s="1"/>
  <c r="K98" i="40" s="1"/>
  <c r="K99" i="40" s="1"/>
  <c r="K100" i="40" s="1"/>
  <c r="K79" i="40"/>
  <c r="K80" i="40" s="1"/>
  <c r="K81" i="40" s="1"/>
  <c r="K82" i="40" s="1"/>
  <c r="K83" i="40" s="1"/>
  <c r="K84" i="40" s="1"/>
  <c r="B79" i="40"/>
  <c r="B80" i="40" s="1"/>
  <c r="B81" i="40" s="1"/>
  <c r="B82" i="40" s="1"/>
  <c r="B83" i="40" s="1"/>
  <c r="B84" i="40" s="1"/>
  <c r="I95" i="43"/>
  <c r="J95" i="43" s="1"/>
  <c r="K95" i="43" s="1"/>
  <c r="B95" i="43"/>
  <c r="K78" i="43"/>
  <c r="K79" i="43"/>
  <c r="K80" i="43" s="1"/>
  <c r="K81" i="43" s="1"/>
  <c r="K82" i="43" s="1"/>
  <c r="K83" i="43" s="1"/>
  <c r="K84" i="43" s="1"/>
  <c r="B78" i="43"/>
  <c r="B79" i="43" s="1"/>
  <c r="B80" i="43" s="1"/>
  <c r="B81" i="43" s="1"/>
  <c r="B82" i="43" s="1"/>
  <c r="B83" i="43" s="1"/>
  <c r="B84" i="43" s="1"/>
  <c r="G22" i="43"/>
  <c r="E22" i="43"/>
  <c r="C22" i="43"/>
  <c r="G21" i="43"/>
  <c r="E21" i="43"/>
  <c r="C21" i="43"/>
  <c r="G20" i="43"/>
  <c r="E20" i="43"/>
  <c r="C20" i="43"/>
  <c r="G19" i="43"/>
  <c r="E19" i="43"/>
  <c r="C19" i="43"/>
  <c r="G18" i="43"/>
  <c r="E18" i="43"/>
  <c r="C18" i="43"/>
  <c r="G17" i="43"/>
  <c r="E17" i="43"/>
  <c r="C17" i="43"/>
  <c r="G16" i="43"/>
  <c r="E16" i="43"/>
  <c r="C16" i="43"/>
  <c r="E15" i="43"/>
  <c r="I15" i="43" s="1"/>
  <c r="J15" i="43" s="1"/>
  <c r="K15" i="43" s="1"/>
  <c r="B96" i="43" l="1"/>
  <c r="B97" i="43" s="1"/>
  <c r="B98" i="43" s="1"/>
  <c r="B99" i="43" s="1"/>
  <c r="B100" i="43" s="1"/>
  <c r="B101" i="43" s="1"/>
  <c r="F16" i="43"/>
  <c r="F18" i="43"/>
  <c r="F19" i="43"/>
  <c r="F21" i="43"/>
  <c r="F20" i="43"/>
  <c r="F22" i="43"/>
  <c r="F17" i="43"/>
  <c r="I16" i="43"/>
  <c r="J16" i="43" s="1"/>
  <c r="K16" i="43" s="1"/>
  <c r="B16" i="43"/>
  <c r="I17" i="43" l="1"/>
  <c r="J17" i="43" s="1"/>
  <c r="I20" i="43"/>
  <c r="J20" i="43" s="1"/>
  <c r="I22" i="43"/>
  <c r="J22" i="43" s="1"/>
  <c r="I19" i="43"/>
  <c r="J19" i="43" s="1"/>
  <c r="I21" i="43"/>
  <c r="J21" i="43" s="1"/>
  <c r="I18" i="43"/>
  <c r="J18" i="43" s="1"/>
  <c r="K17" i="43"/>
  <c r="O47" i="43" s="1"/>
  <c r="B17" i="43"/>
  <c r="B18" i="43" s="1"/>
  <c r="B19" i="43" s="1"/>
  <c r="B20" i="43" s="1"/>
  <c r="B21" i="43" s="1"/>
  <c r="B22" i="43" s="1"/>
  <c r="K18" i="43" l="1"/>
  <c r="K19" i="43" l="1"/>
  <c r="O49" i="43" s="1"/>
  <c r="O48" i="43"/>
  <c r="K20" i="43" l="1"/>
  <c r="O50" i="43" s="1"/>
  <c r="K21" i="43"/>
  <c r="O51" i="43" s="1"/>
  <c r="K22" i="43" l="1"/>
  <c r="K24" i="43" l="1"/>
  <c r="O52" i="43"/>
  <c r="D87" i="40"/>
  <c r="C87" i="40"/>
  <c r="G36" i="40" l="1"/>
  <c r="E36" i="40"/>
  <c r="D52" i="40" s="1"/>
  <c r="C36" i="40"/>
  <c r="G35" i="40"/>
  <c r="E35" i="40"/>
  <c r="D51" i="40" s="1"/>
  <c r="C35" i="40"/>
  <c r="G34" i="40"/>
  <c r="E34" i="40"/>
  <c r="D50" i="40" s="1"/>
  <c r="C34" i="40"/>
  <c r="G33" i="40"/>
  <c r="E33" i="40"/>
  <c r="D49" i="40" s="1"/>
  <c r="C33" i="40"/>
  <c r="G32" i="40"/>
  <c r="E32" i="40"/>
  <c r="D48" i="40" s="1"/>
  <c r="C32" i="40"/>
  <c r="G31" i="40"/>
  <c r="E31" i="40"/>
  <c r="D47" i="40" s="1"/>
  <c r="C31" i="40"/>
  <c r="G30" i="40"/>
  <c r="E30" i="40"/>
  <c r="C30" i="40"/>
  <c r="E29" i="40"/>
  <c r="I29" i="40" s="1"/>
  <c r="J29" i="40" s="1"/>
  <c r="K29" i="40" s="1"/>
  <c r="G22" i="40"/>
  <c r="E22" i="40"/>
  <c r="C52" i="40" s="1"/>
  <c r="C22" i="40"/>
  <c r="G21" i="40"/>
  <c r="E21" i="40"/>
  <c r="C51" i="40" s="1"/>
  <c r="E51" i="40" s="1"/>
  <c r="C21" i="40"/>
  <c r="G20" i="40"/>
  <c r="E20" i="40"/>
  <c r="C50" i="40" s="1"/>
  <c r="C20" i="40"/>
  <c r="G19" i="40"/>
  <c r="E19" i="40"/>
  <c r="C49" i="40" s="1"/>
  <c r="E49" i="40" s="1"/>
  <c r="C19" i="40"/>
  <c r="G18" i="40"/>
  <c r="E18" i="40"/>
  <c r="C48" i="40" s="1"/>
  <c r="E48" i="40" s="1"/>
  <c r="C18" i="40"/>
  <c r="G17" i="40"/>
  <c r="E17" i="40"/>
  <c r="C47" i="40" s="1"/>
  <c r="C17" i="40"/>
  <c r="G16" i="40"/>
  <c r="E16" i="40"/>
  <c r="C16" i="40"/>
  <c r="E15" i="40"/>
  <c r="I15" i="40" s="1"/>
  <c r="J15" i="40" s="1"/>
  <c r="K15" i="40" s="1"/>
  <c r="E47" i="40" l="1"/>
  <c r="E52" i="40"/>
  <c r="E50" i="40"/>
  <c r="F36" i="40"/>
  <c r="G52" i="40" s="1"/>
  <c r="F30" i="40"/>
  <c r="I30" i="40" s="1"/>
  <c r="J30" i="40" s="1"/>
  <c r="K30" i="40" s="1"/>
  <c r="N46" i="40" s="1"/>
  <c r="F35" i="40"/>
  <c r="G51" i="40" s="1"/>
  <c r="F34" i="40"/>
  <c r="G50" i="40" s="1"/>
  <c r="F33" i="40"/>
  <c r="G49" i="40" s="1"/>
  <c r="F31" i="40"/>
  <c r="G47" i="40" s="1"/>
  <c r="F32" i="40"/>
  <c r="G48" i="40" s="1"/>
  <c r="F22" i="40"/>
  <c r="F52" i="40" s="1"/>
  <c r="H52" i="40" s="1"/>
  <c r="F21" i="40"/>
  <c r="F51" i="40" s="1"/>
  <c r="H51" i="40" s="1"/>
  <c r="F18" i="40"/>
  <c r="F48" i="40" s="1"/>
  <c r="H48" i="40" s="1"/>
  <c r="F17" i="40"/>
  <c r="F47" i="40" s="1"/>
  <c r="H47" i="40" s="1"/>
  <c r="F16" i="40"/>
  <c r="I16" i="40" s="1"/>
  <c r="J16" i="40" s="1"/>
  <c r="K16" i="40" s="1"/>
  <c r="F19" i="40"/>
  <c r="F49" i="40" s="1"/>
  <c r="H49" i="40" s="1"/>
  <c r="F20" i="40"/>
  <c r="F50" i="40" s="1"/>
  <c r="H50" i="40" s="1"/>
  <c r="G36" i="43"/>
  <c r="E36" i="43"/>
  <c r="C36" i="43"/>
  <c r="G35" i="43"/>
  <c r="E35" i="43"/>
  <c r="C35" i="43"/>
  <c r="G34" i="43"/>
  <c r="E34" i="43"/>
  <c r="C34" i="43"/>
  <c r="G33" i="43"/>
  <c r="E33" i="43"/>
  <c r="C33" i="43"/>
  <c r="G32" i="43"/>
  <c r="E32" i="43"/>
  <c r="C32" i="43"/>
  <c r="G31" i="43"/>
  <c r="E31" i="43"/>
  <c r="C31" i="43"/>
  <c r="G30" i="43"/>
  <c r="E30" i="43"/>
  <c r="C30" i="43"/>
  <c r="E29" i="43"/>
  <c r="I29" i="43" s="1"/>
  <c r="J29" i="43" s="1"/>
  <c r="K29" i="43" s="1"/>
  <c r="I50" i="40" l="1"/>
  <c r="J50" i="40"/>
  <c r="I49" i="40"/>
  <c r="J49" i="40"/>
  <c r="I47" i="40"/>
  <c r="J47" i="40"/>
  <c r="J48" i="40"/>
  <c r="I48" i="40"/>
  <c r="I51" i="40"/>
  <c r="J51" i="40"/>
  <c r="I52" i="40"/>
  <c r="J52" i="40"/>
  <c r="I22" i="40"/>
  <c r="J22" i="40" s="1"/>
  <c r="I36" i="40"/>
  <c r="J36" i="40" s="1"/>
  <c r="I21" i="40"/>
  <c r="J21" i="40" s="1"/>
  <c r="I35" i="40"/>
  <c r="J35" i="40" s="1"/>
  <c r="B16" i="40"/>
  <c r="B17" i="40" s="1"/>
  <c r="B18" i="40" s="1"/>
  <c r="B19" i="40" s="1"/>
  <c r="B20" i="40" s="1"/>
  <c r="B21" i="40" s="1"/>
  <c r="B22" i="40" s="1"/>
  <c r="I20" i="40"/>
  <c r="J20" i="40" s="1"/>
  <c r="I34" i="40"/>
  <c r="J34" i="40" s="1"/>
  <c r="I19" i="40"/>
  <c r="J19" i="40" s="1"/>
  <c r="I33" i="40"/>
  <c r="J33" i="40" s="1"/>
  <c r="I18" i="40"/>
  <c r="J18" i="40" s="1"/>
  <c r="I32" i="40"/>
  <c r="J32" i="40" s="1"/>
  <c r="I17" i="40"/>
  <c r="J17" i="40" s="1"/>
  <c r="K17" i="40" s="1"/>
  <c r="O47" i="40" s="1"/>
  <c r="I31" i="40"/>
  <c r="J31" i="40" s="1"/>
  <c r="K31" i="40" s="1"/>
  <c r="N47" i="40" s="1"/>
  <c r="Q47" i="40" s="1"/>
  <c r="B30" i="40"/>
  <c r="B31" i="40" s="1"/>
  <c r="B32" i="40" s="1"/>
  <c r="B33" i="40" s="1"/>
  <c r="B34" i="40" s="1"/>
  <c r="B35" i="40" s="1"/>
  <c r="B36" i="40" s="1"/>
  <c r="AJ79" i="43"/>
  <c r="F30" i="43"/>
  <c r="B30" i="43" s="1"/>
  <c r="F36" i="43"/>
  <c r="F35" i="43"/>
  <c r="F31" i="43"/>
  <c r="F32" i="43"/>
  <c r="F34" i="43"/>
  <c r="AJ83" i="43"/>
  <c r="AJ100" i="43"/>
  <c r="AJ96" i="43"/>
  <c r="F33" i="43"/>
  <c r="I31" i="43" l="1"/>
  <c r="J31" i="43" s="1"/>
  <c r="K52" i="40"/>
  <c r="S47" i="40"/>
  <c r="R47" i="40"/>
  <c r="K48" i="40"/>
  <c r="K51" i="40"/>
  <c r="V47" i="40"/>
  <c r="X47" i="40"/>
  <c r="K47" i="40"/>
  <c r="K49" i="40"/>
  <c r="K50" i="40"/>
  <c r="K18" i="40"/>
  <c r="O48" i="40" s="1"/>
  <c r="I33" i="43"/>
  <c r="J33" i="43" s="1"/>
  <c r="I36" i="43"/>
  <c r="J36" i="43" s="1"/>
  <c r="I35" i="43"/>
  <c r="J35" i="43" s="1"/>
  <c r="I34" i="43"/>
  <c r="J34" i="43" s="1"/>
  <c r="I32" i="43"/>
  <c r="J32" i="43" s="1"/>
  <c r="I30" i="43"/>
  <c r="J30" i="43" s="1"/>
  <c r="K30" i="43" s="1"/>
  <c r="K31" i="43" s="1"/>
  <c r="B31" i="43"/>
  <c r="B32" i="43" s="1"/>
  <c r="B33" i="43" s="1"/>
  <c r="B34" i="43" s="1"/>
  <c r="B35" i="43" s="1"/>
  <c r="B36" i="43" s="1"/>
  <c r="K32" i="40"/>
  <c r="N48" i="40" s="1"/>
  <c r="K32" i="43" l="1"/>
  <c r="N48" i="43" s="1"/>
  <c r="N47" i="43"/>
  <c r="W47" i="40"/>
  <c r="Q48" i="40"/>
  <c r="R48" i="40"/>
  <c r="S48" i="40"/>
  <c r="K19" i="40"/>
  <c r="O49" i="40" s="1"/>
  <c r="K33" i="40"/>
  <c r="N49" i="40" s="1"/>
  <c r="Q48" i="43" l="1"/>
  <c r="S48" i="43"/>
  <c r="R48" i="43"/>
  <c r="K33" i="43"/>
  <c r="N49" i="43" s="1"/>
  <c r="Q47" i="43"/>
  <c r="S47" i="43"/>
  <c r="R47" i="43"/>
  <c r="S49" i="40"/>
  <c r="R49" i="40"/>
  <c r="Q49" i="40"/>
  <c r="V48" i="40"/>
  <c r="W48" i="40"/>
  <c r="X48" i="40"/>
  <c r="K20" i="40"/>
  <c r="O50" i="40" s="1"/>
  <c r="K34" i="43"/>
  <c r="N50" i="43" s="1"/>
  <c r="K34" i="40"/>
  <c r="Q49" i="43" l="1"/>
  <c r="R49" i="43"/>
  <c r="S49" i="43"/>
  <c r="Q50" i="43"/>
  <c r="R50" i="43"/>
  <c r="S50" i="43"/>
  <c r="W47" i="43"/>
  <c r="X47" i="43"/>
  <c r="V47" i="43"/>
  <c r="V48" i="43"/>
  <c r="W48" i="43"/>
  <c r="X48" i="43"/>
  <c r="R50" i="40"/>
  <c r="S50" i="40"/>
  <c r="V49" i="40"/>
  <c r="W49" i="40"/>
  <c r="X49" i="40"/>
  <c r="Q50" i="40"/>
  <c r="K21" i="40"/>
  <c r="O51" i="40" s="1"/>
  <c r="K35" i="43"/>
  <c r="N51" i="43" s="1"/>
  <c r="K35" i="40"/>
  <c r="Q51" i="40" s="1"/>
  <c r="V50" i="43" l="1"/>
  <c r="W50" i="43"/>
  <c r="X50" i="43"/>
  <c r="Q51" i="43"/>
  <c r="R51" i="43"/>
  <c r="S51" i="43"/>
  <c r="W49" i="43"/>
  <c r="V49" i="43"/>
  <c r="X49" i="43"/>
  <c r="V51" i="40"/>
  <c r="W51" i="40"/>
  <c r="X51" i="40"/>
  <c r="R51" i="40"/>
  <c r="S51" i="40"/>
  <c r="W50" i="40"/>
  <c r="V50" i="40"/>
  <c r="X50" i="40"/>
  <c r="K22" i="40"/>
  <c r="O52" i="40" s="1"/>
  <c r="K36" i="43"/>
  <c r="K36" i="40"/>
  <c r="K38" i="40" s="1"/>
  <c r="K38" i="43" l="1"/>
  <c r="N52" i="43"/>
  <c r="V51" i="43"/>
  <c r="W51" i="43"/>
  <c r="X51" i="43"/>
  <c r="R52" i="40"/>
  <c r="S52" i="40"/>
  <c r="K24" i="40"/>
  <c r="Q52" i="43" l="1"/>
  <c r="S52" i="43"/>
  <c r="R52" i="43"/>
  <c r="V52" i="40"/>
  <c r="W52" i="40"/>
  <c r="X52" i="40"/>
  <c r="X100" i="40"/>
  <c r="X99" i="40"/>
  <c r="X98" i="40"/>
  <c r="X97" i="40"/>
  <c r="X96" i="40"/>
  <c r="X95" i="40"/>
  <c r="X94" i="40"/>
  <c r="X93" i="40"/>
  <c r="O100" i="40"/>
  <c r="O99" i="40"/>
  <c r="O98" i="40"/>
  <c r="O97" i="40"/>
  <c r="O96" i="40"/>
  <c r="O95" i="40"/>
  <c r="O94" i="40"/>
  <c r="V52" i="43" l="1"/>
  <c r="W52" i="43"/>
  <c r="X52" i="43"/>
  <c r="B46" i="40" l="1"/>
  <c r="AJ99" i="40" l="1"/>
  <c r="AJ95" i="40"/>
  <c r="AJ79" i="40"/>
  <c r="AK97" i="40"/>
  <c r="AK99" i="40" s="1"/>
  <c r="AK93" i="40"/>
  <c r="AK95" i="40" s="1"/>
  <c r="AJ83" i="40"/>
  <c r="N45" i="40" l="1"/>
  <c r="U36" i="43" l="1"/>
  <c r="Q36" i="43"/>
  <c r="P36" i="43"/>
  <c r="U35" i="43"/>
  <c r="Q35" i="43"/>
  <c r="P35" i="43"/>
  <c r="U34" i="43"/>
  <c r="Q34" i="43"/>
  <c r="P34" i="43"/>
  <c r="U33" i="43"/>
  <c r="Q33" i="43"/>
  <c r="P33" i="43"/>
  <c r="U32" i="43"/>
  <c r="Q32" i="43"/>
  <c r="P32" i="43"/>
  <c r="U31" i="43"/>
  <c r="Q31" i="43"/>
  <c r="P31" i="43"/>
  <c r="U30" i="43"/>
  <c r="Q30" i="43"/>
  <c r="P30" i="43"/>
  <c r="U29" i="43"/>
  <c r="V29" i="43" s="1"/>
  <c r="Q29" i="43"/>
  <c r="P29" i="43"/>
  <c r="U22" i="43"/>
  <c r="U21" i="43"/>
  <c r="U20" i="43"/>
  <c r="U19" i="43"/>
  <c r="U18" i="43"/>
  <c r="U17" i="43"/>
  <c r="U16" i="43"/>
  <c r="U15" i="43"/>
  <c r="V15" i="43" s="1"/>
  <c r="X15" i="43" s="1"/>
  <c r="U36" i="40"/>
  <c r="Q36" i="40"/>
  <c r="P36" i="40"/>
  <c r="U35" i="40"/>
  <c r="Q35" i="40"/>
  <c r="P35" i="40"/>
  <c r="U34" i="40"/>
  <c r="Q34" i="40"/>
  <c r="P34" i="40"/>
  <c r="U33" i="40"/>
  <c r="Q33" i="40"/>
  <c r="P33" i="40"/>
  <c r="U32" i="40"/>
  <c r="Q32" i="40"/>
  <c r="P32" i="40"/>
  <c r="U31" i="40"/>
  <c r="Q31" i="40"/>
  <c r="P31" i="40"/>
  <c r="U30" i="40"/>
  <c r="Q30" i="40"/>
  <c r="P30" i="40"/>
  <c r="U29" i="40"/>
  <c r="V29" i="40" s="1"/>
  <c r="Q29" i="40"/>
  <c r="P29" i="40"/>
  <c r="U22" i="40"/>
  <c r="U21" i="40"/>
  <c r="U20" i="40"/>
  <c r="U19" i="40"/>
  <c r="U18" i="40"/>
  <c r="U17" i="40"/>
  <c r="U16" i="40"/>
  <c r="U15" i="40"/>
  <c r="V15" i="40" s="1"/>
  <c r="R29" i="43" l="1"/>
  <c r="S29" i="43" s="1"/>
  <c r="R35" i="43"/>
  <c r="R31" i="43"/>
  <c r="R36" i="40"/>
  <c r="R32" i="40"/>
  <c r="R36" i="43"/>
  <c r="R32" i="43"/>
  <c r="R29" i="40"/>
  <c r="S29" i="40" s="1"/>
  <c r="R33" i="43"/>
  <c r="R30" i="43"/>
  <c r="R34" i="43"/>
  <c r="R33" i="40"/>
  <c r="R34" i="40"/>
  <c r="R35" i="40"/>
  <c r="R31" i="40"/>
  <c r="R30" i="40"/>
  <c r="X29" i="43"/>
  <c r="W29" i="43"/>
  <c r="W15" i="43"/>
  <c r="X29" i="40"/>
  <c r="W29" i="40"/>
  <c r="X15" i="40"/>
  <c r="W15" i="40"/>
  <c r="S30" i="43" l="1"/>
  <c r="S31" i="43" s="1"/>
  <c r="S32" i="43" s="1"/>
  <c r="S33" i="43" s="1"/>
  <c r="S34" i="43" s="1"/>
  <c r="S35" i="43" s="1"/>
  <c r="S36" i="43" s="1"/>
  <c r="S30" i="40"/>
  <c r="S31" i="40" s="1"/>
  <c r="S32" i="40" s="1"/>
  <c r="X101" i="43"/>
  <c r="P101" i="43"/>
  <c r="Y101" i="43" s="1"/>
  <c r="O101" i="43"/>
  <c r="X100" i="43"/>
  <c r="P100" i="43"/>
  <c r="Y100" i="43" s="1"/>
  <c r="O100" i="43"/>
  <c r="X99" i="43"/>
  <c r="P99" i="43"/>
  <c r="Y99" i="43" s="1"/>
  <c r="O99" i="43"/>
  <c r="X98" i="43"/>
  <c r="P98" i="43"/>
  <c r="Y98" i="43" s="1"/>
  <c r="O98" i="43"/>
  <c r="X97" i="43"/>
  <c r="P97" i="43"/>
  <c r="Y97" i="43" s="1"/>
  <c r="O97" i="43"/>
  <c r="X96" i="43"/>
  <c r="P96" i="43"/>
  <c r="O96" i="43"/>
  <c r="X95" i="43"/>
  <c r="AN94" i="43" s="1"/>
  <c r="P95" i="43"/>
  <c r="O95" i="43"/>
  <c r="X94" i="43"/>
  <c r="AN98" i="43" s="1"/>
  <c r="P94" i="43"/>
  <c r="X84" i="43"/>
  <c r="T84" i="43"/>
  <c r="P84" i="43"/>
  <c r="Y84" i="43" s="1"/>
  <c r="O84" i="43"/>
  <c r="X83" i="43"/>
  <c r="T83" i="43"/>
  <c r="P83" i="43"/>
  <c r="Y83" i="43" s="1"/>
  <c r="O83" i="43"/>
  <c r="X82" i="43"/>
  <c r="T82" i="43"/>
  <c r="P82" i="43"/>
  <c r="Y82" i="43" s="1"/>
  <c r="O82" i="43"/>
  <c r="X81" i="43"/>
  <c r="T81" i="43"/>
  <c r="P81" i="43"/>
  <c r="Y81" i="43" s="1"/>
  <c r="O81" i="43"/>
  <c r="X80" i="43"/>
  <c r="T80" i="43"/>
  <c r="P80" i="43"/>
  <c r="O80" i="43"/>
  <c r="X79" i="43"/>
  <c r="T79" i="43"/>
  <c r="P79" i="43"/>
  <c r="O79" i="43"/>
  <c r="X78" i="43"/>
  <c r="T78" i="43"/>
  <c r="P78" i="43"/>
  <c r="O78" i="43"/>
  <c r="X77" i="43"/>
  <c r="P77" i="43"/>
  <c r="P46" i="43"/>
  <c r="M46" i="43"/>
  <c r="P45" i="43"/>
  <c r="M45" i="43"/>
  <c r="O29" i="43"/>
  <c r="AN81" i="43" l="1"/>
  <c r="AN77" i="43"/>
  <c r="AK94" i="43"/>
  <c r="AK96" i="43" s="1"/>
  <c r="AK98" i="43"/>
  <c r="AK100" i="43" s="1"/>
  <c r="AK77" i="43"/>
  <c r="AK79" i="43" s="1"/>
  <c r="AK81" i="43"/>
  <c r="AK83" i="43" s="1"/>
  <c r="Y78" i="43"/>
  <c r="AI81" i="43" s="1"/>
  <c r="R79" i="43"/>
  <c r="R99" i="43"/>
  <c r="Y94" i="43"/>
  <c r="AH98" i="43" s="1"/>
  <c r="R95" i="43"/>
  <c r="Y95" i="43"/>
  <c r="AI98" i="43" s="1"/>
  <c r="R96" i="43"/>
  <c r="R100" i="43"/>
  <c r="Y96" i="43"/>
  <c r="R97" i="43"/>
  <c r="R101" i="43"/>
  <c r="R84" i="43"/>
  <c r="Y80" i="43"/>
  <c r="R81" i="43"/>
  <c r="Y79" i="43"/>
  <c r="R80" i="43"/>
  <c r="R83" i="43"/>
  <c r="R98" i="43"/>
  <c r="Y77" i="43"/>
  <c r="AH81" i="43" s="1"/>
  <c r="R78" i="43"/>
  <c r="R82" i="43"/>
  <c r="Q20" i="43"/>
  <c r="P20" i="43"/>
  <c r="O15" i="43"/>
  <c r="Q15" i="43"/>
  <c r="P15" i="43"/>
  <c r="Q22" i="43"/>
  <c r="P22" i="43"/>
  <c r="Q18" i="43"/>
  <c r="P18" i="43"/>
  <c r="Z77" i="43"/>
  <c r="AH77" i="43" s="1"/>
  <c r="P21" i="43"/>
  <c r="Q21" i="43"/>
  <c r="Q17" i="43"/>
  <c r="P17" i="43"/>
  <c r="Q16" i="43"/>
  <c r="P16" i="43"/>
  <c r="Q19" i="43"/>
  <c r="P19" i="43"/>
  <c r="S33" i="40"/>
  <c r="G24" i="43"/>
  <c r="G25" i="43" s="1"/>
  <c r="N29" i="43"/>
  <c r="G38" i="43"/>
  <c r="G39" i="43" s="1"/>
  <c r="N45" i="43"/>
  <c r="M29" i="43"/>
  <c r="Z94" i="43"/>
  <c r="F103" i="43"/>
  <c r="G86" i="43"/>
  <c r="G87" i="43" s="1"/>
  <c r="M95" i="43"/>
  <c r="N95" i="43" s="1"/>
  <c r="G103" i="43"/>
  <c r="G104" i="43" s="1"/>
  <c r="AH99" i="43" l="1"/>
  <c r="AJ99" i="43" s="1"/>
  <c r="AJ98" i="43"/>
  <c r="AK99" i="43" s="1"/>
  <c r="AK101" i="43" s="1"/>
  <c r="AJ101" i="43" s="1"/>
  <c r="AN100" i="43" s="1"/>
  <c r="AH82" i="43"/>
  <c r="AJ82" i="43" s="1"/>
  <c r="AJ81" i="43"/>
  <c r="R17" i="43"/>
  <c r="F104" i="43"/>
  <c r="H103" i="43"/>
  <c r="H104" i="43" s="1"/>
  <c r="R18" i="43"/>
  <c r="R16" i="43"/>
  <c r="M15" i="43"/>
  <c r="R22" i="43"/>
  <c r="R20" i="43"/>
  <c r="R19" i="43"/>
  <c r="N15" i="43"/>
  <c r="O45" i="43"/>
  <c r="Q45" i="43" s="1"/>
  <c r="M78" i="43"/>
  <c r="N78" i="43" s="1"/>
  <c r="U78" i="43" s="1"/>
  <c r="R21" i="43"/>
  <c r="R15" i="43"/>
  <c r="S15" i="43" s="1"/>
  <c r="S34" i="40"/>
  <c r="F86" i="43"/>
  <c r="S95" i="43"/>
  <c r="S96" i="43" s="1"/>
  <c r="S97" i="43" s="1"/>
  <c r="S98" i="43" s="1"/>
  <c r="S99" i="43" s="1"/>
  <c r="S100" i="43" s="1"/>
  <c r="S101" i="43" s="1"/>
  <c r="F24" i="43"/>
  <c r="O16" i="43"/>
  <c r="Z95" i="43"/>
  <c r="AH94" i="43" s="1"/>
  <c r="F38" i="43"/>
  <c r="S78" i="43"/>
  <c r="P100" i="40"/>
  <c r="P99" i="40"/>
  <c r="P98" i="40"/>
  <c r="P97" i="40"/>
  <c r="P96" i="40"/>
  <c r="P95" i="40"/>
  <c r="P94" i="40"/>
  <c r="P93" i="40"/>
  <c r="X84" i="40"/>
  <c r="T84" i="40"/>
  <c r="P84" i="40"/>
  <c r="O84" i="40"/>
  <c r="X83" i="40"/>
  <c r="T83" i="40"/>
  <c r="P83" i="40"/>
  <c r="O83" i="40"/>
  <c r="X82" i="40"/>
  <c r="T82" i="40"/>
  <c r="P82" i="40"/>
  <c r="O82" i="40"/>
  <c r="X81" i="40"/>
  <c r="T81" i="40"/>
  <c r="P81" i="40"/>
  <c r="O81" i="40"/>
  <c r="X80" i="40"/>
  <c r="T80" i="40"/>
  <c r="P80" i="40"/>
  <c r="O80" i="40"/>
  <c r="X79" i="40"/>
  <c r="T79" i="40"/>
  <c r="P79" i="40"/>
  <c r="O79" i="40"/>
  <c r="X78" i="40"/>
  <c r="T78" i="40"/>
  <c r="P78" i="40"/>
  <c r="O78" i="40"/>
  <c r="X77" i="40"/>
  <c r="P77" i="40"/>
  <c r="P46" i="40"/>
  <c r="M46" i="40"/>
  <c r="D46" i="40"/>
  <c r="P45" i="40"/>
  <c r="M45" i="40"/>
  <c r="O29" i="40"/>
  <c r="AK82" i="43" l="1"/>
  <c r="AN99" i="43"/>
  <c r="AR94" i="43" s="1"/>
  <c r="AN101" i="43"/>
  <c r="AR96" i="43" s="1"/>
  <c r="AR95" i="43"/>
  <c r="Y95" i="40"/>
  <c r="R96" i="40"/>
  <c r="R83" i="40"/>
  <c r="Y79" i="40"/>
  <c r="AH82" i="40" s="1"/>
  <c r="AJ82" i="40" s="1"/>
  <c r="R80" i="40"/>
  <c r="Y96" i="40"/>
  <c r="R97" i="40"/>
  <c r="R98" i="40"/>
  <c r="R84" i="40"/>
  <c r="R99" i="40"/>
  <c r="Y80" i="40"/>
  <c r="R81" i="40"/>
  <c r="R100" i="40"/>
  <c r="Y77" i="40"/>
  <c r="R78" i="40"/>
  <c r="R82" i="40"/>
  <c r="Y78" i="40"/>
  <c r="R79" i="40"/>
  <c r="Y93" i="40"/>
  <c r="R94" i="40"/>
  <c r="Y94" i="40"/>
  <c r="R95" i="40"/>
  <c r="AK81" i="40"/>
  <c r="AK83" i="40" s="1"/>
  <c r="AK77" i="40"/>
  <c r="AK79" i="40" s="1"/>
  <c r="F87" i="43"/>
  <c r="H86" i="43"/>
  <c r="H87" i="43" s="1"/>
  <c r="F39" i="43"/>
  <c r="H38" i="43"/>
  <c r="H39" i="43" s="1"/>
  <c r="F25" i="43"/>
  <c r="H24" i="43"/>
  <c r="H25" i="43" s="1"/>
  <c r="S16" i="43"/>
  <c r="S17" i="43" s="1"/>
  <c r="S18" i="43" s="1"/>
  <c r="S19" i="43" s="1"/>
  <c r="S20" i="43" s="1"/>
  <c r="S21" i="43" s="1"/>
  <c r="S22" i="43" s="1"/>
  <c r="Z78" i="43"/>
  <c r="AI77" i="43" s="1"/>
  <c r="O31" i="43"/>
  <c r="T31" i="43" s="1"/>
  <c r="V31" i="43" s="1"/>
  <c r="O30" i="43"/>
  <c r="T30" i="43" s="1"/>
  <c r="V30" i="43" s="1"/>
  <c r="C46" i="40"/>
  <c r="E46" i="40" s="1"/>
  <c r="O15" i="40"/>
  <c r="Q15" i="40"/>
  <c r="P15" i="40"/>
  <c r="S35" i="40"/>
  <c r="Z96" i="43"/>
  <c r="AI94" i="43" s="1"/>
  <c r="M96" i="43"/>
  <c r="N96" i="43" s="1"/>
  <c r="Z79" i="43"/>
  <c r="O17" i="43"/>
  <c r="O46" i="43"/>
  <c r="M79" i="43"/>
  <c r="N79" i="43" s="1"/>
  <c r="V78" i="43"/>
  <c r="S79" i="43"/>
  <c r="N46" i="43"/>
  <c r="G24" i="40"/>
  <c r="G25" i="40" s="1"/>
  <c r="F102" i="40"/>
  <c r="M94" i="40"/>
  <c r="N94" i="40" s="1"/>
  <c r="Z77" i="40"/>
  <c r="Z93" i="40"/>
  <c r="G86" i="40"/>
  <c r="G87" i="40" s="1"/>
  <c r="N29" i="40"/>
  <c r="M29" i="40"/>
  <c r="G38" i="40"/>
  <c r="G39" i="40" s="1"/>
  <c r="G102" i="40"/>
  <c r="G103" i="40" s="1"/>
  <c r="AH98" i="40" l="1"/>
  <c r="AJ98" i="40" s="1"/>
  <c r="AK84" i="43"/>
  <c r="AJ84" i="43" s="1"/>
  <c r="AN83" i="43" s="1"/>
  <c r="AN82" i="43"/>
  <c r="AR77" i="43" s="1"/>
  <c r="AU77" i="43" s="1"/>
  <c r="AH78" i="43"/>
  <c r="AJ78" i="43" s="1"/>
  <c r="AH95" i="43"/>
  <c r="AJ95" i="43" s="1"/>
  <c r="AJ81" i="40"/>
  <c r="AK82" i="40" s="1"/>
  <c r="AK84" i="40" s="1"/>
  <c r="AJ84" i="40" s="1"/>
  <c r="AN83" i="40" s="1"/>
  <c r="AJ97" i="40"/>
  <c r="T16" i="43"/>
  <c r="V16" i="43" s="1"/>
  <c r="X16" i="43" s="1"/>
  <c r="N16" i="43" s="1"/>
  <c r="F103" i="40"/>
  <c r="H102" i="40"/>
  <c r="H103" i="40" s="1"/>
  <c r="T17" i="43"/>
  <c r="V17" i="43" s="1"/>
  <c r="W17" i="43" s="1"/>
  <c r="O32" i="43"/>
  <c r="T32" i="43" s="1"/>
  <c r="V32" i="43" s="1"/>
  <c r="W32" i="43" s="1"/>
  <c r="W31" i="43"/>
  <c r="M31" i="43" s="1"/>
  <c r="X31" i="43"/>
  <c r="N31" i="43" s="1"/>
  <c r="W30" i="43"/>
  <c r="M30" i="43" s="1"/>
  <c r="X30" i="43"/>
  <c r="N30" i="43" s="1"/>
  <c r="M15" i="40"/>
  <c r="F86" i="40"/>
  <c r="R15" i="40"/>
  <c r="S15" i="40" s="1"/>
  <c r="Z81" i="40"/>
  <c r="M78" i="40"/>
  <c r="N78" i="40" s="1"/>
  <c r="U78" i="40" s="1"/>
  <c r="Z78" i="40"/>
  <c r="N15" i="40"/>
  <c r="O45" i="40"/>
  <c r="Q45" i="40" s="1"/>
  <c r="S36" i="40"/>
  <c r="Q46" i="43"/>
  <c r="V46" i="43" s="1"/>
  <c r="Z80" i="43"/>
  <c r="AJ77" i="43" s="1"/>
  <c r="M80" i="43"/>
  <c r="N80" i="43" s="1"/>
  <c r="V79" i="43"/>
  <c r="S80" i="43"/>
  <c r="Z97" i="43"/>
  <c r="AJ94" i="43" s="1"/>
  <c r="AK95" i="43" s="1"/>
  <c r="M97" i="43"/>
  <c r="N97" i="43" s="1"/>
  <c r="U79" i="43"/>
  <c r="O33" i="43"/>
  <c r="T33" i="43" s="1"/>
  <c r="V33" i="43" s="1"/>
  <c r="R46" i="43"/>
  <c r="S46" i="43"/>
  <c r="O18" i="43"/>
  <c r="T18" i="43" s="1"/>
  <c r="V18" i="43" s="1"/>
  <c r="S78" i="40"/>
  <c r="Z94" i="40"/>
  <c r="M95" i="40"/>
  <c r="N95" i="40" s="1"/>
  <c r="S94" i="40"/>
  <c r="S95" i="40" s="1"/>
  <c r="S96" i="40" s="1"/>
  <c r="S97" i="40" s="1"/>
  <c r="S98" i="40" s="1"/>
  <c r="S99" i="40" s="1"/>
  <c r="S100" i="40" s="1"/>
  <c r="G46" i="40"/>
  <c r="G53" i="40" s="1"/>
  <c r="F38" i="40"/>
  <c r="AK98" i="40" l="1"/>
  <c r="AN98" i="40" s="1"/>
  <c r="AR93" i="40" s="1"/>
  <c r="AR78" i="43"/>
  <c r="AN84" i="43"/>
  <c r="AR79" i="43" s="1"/>
  <c r="AK97" i="43"/>
  <c r="AJ97" i="43" s="1"/>
  <c r="AN96" i="43" s="1"/>
  <c r="AN95" i="43"/>
  <c r="AQ94" i="43" s="1"/>
  <c r="AK78" i="43"/>
  <c r="AN82" i="40"/>
  <c r="AR77" i="40" s="1"/>
  <c r="W16" i="43"/>
  <c r="M16" i="43" s="1"/>
  <c r="F87" i="40"/>
  <c r="H86" i="40"/>
  <c r="H87" i="40" s="1"/>
  <c r="AN84" i="40"/>
  <c r="AR79" i="40" s="1"/>
  <c r="AR78" i="40"/>
  <c r="X17" i="43"/>
  <c r="N17" i="43" s="1"/>
  <c r="X32" i="43"/>
  <c r="N32" i="43" s="1"/>
  <c r="F39" i="40"/>
  <c r="H38" i="40"/>
  <c r="H39" i="40" s="1"/>
  <c r="X18" i="43"/>
  <c r="W18" i="43"/>
  <c r="W33" i="43"/>
  <c r="X33" i="43"/>
  <c r="Z79" i="40"/>
  <c r="M79" i="40"/>
  <c r="N79" i="40" s="1"/>
  <c r="U79" i="40" s="1"/>
  <c r="M81" i="40"/>
  <c r="Z80" i="40"/>
  <c r="M80" i="40"/>
  <c r="O30" i="40"/>
  <c r="V30" i="40" s="1"/>
  <c r="U80" i="43"/>
  <c r="Z98" i="43"/>
  <c r="M98" i="43"/>
  <c r="N98" i="43" s="1"/>
  <c r="O34" i="43"/>
  <c r="T34" i="43" s="1"/>
  <c r="V34" i="43" s="1"/>
  <c r="V80" i="43"/>
  <c r="S81" i="43"/>
  <c r="M32" i="43"/>
  <c r="O19" i="43"/>
  <c r="T19" i="43" s="1"/>
  <c r="V19" i="43" s="1"/>
  <c r="M17" i="43"/>
  <c r="Z81" i="43"/>
  <c r="M81" i="43"/>
  <c r="N81" i="43" s="1"/>
  <c r="Z82" i="40"/>
  <c r="M82" i="40"/>
  <c r="Z95" i="40"/>
  <c r="M96" i="40"/>
  <c r="N96" i="40" s="1"/>
  <c r="V78" i="40"/>
  <c r="S79" i="40"/>
  <c r="AK100" i="40" l="1"/>
  <c r="AJ100" i="40" s="1"/>
  <c r="AN99" i="40" s="1"/>
  <c r="AN100" i="40" s="1"/>
  <c r="AR95" i="40" s="1"/>
  <c r="AK80" i="43"/>
  <c r="AJ80" i="43" s="1"/>
  <c r="AN79" i="43" s="1"/>
  <c r="AN78" i="43"/>
  <c r="AQ77" i="43" s="1"/>
  <c r="AT77" i="43" s="1"/>
  <c r="AQ95" i="43"/>
  <c r="AN97" i="43"/>
  <c r="AQ96" i="43" s="1"/>
  <c r="AU77" i="40"/>
  <c r="N80" i="40"/>
  <c r="N81" i="40" s="1"/>
  <c r="N82" i="40" s="1"/>
  <c r="X34" i="43"/>
  <c r="W34" i="43"/>
  <c r="W19" i="43"/>
  <c r="X19" i="43"/>
  <c r="X30" i="40"/>
  <c r="N30" i="40" s="1"/>
  <c r="W30" i="40"/>
  <c r="M30" i="40" s="1"/>
  <c r="O31" i="40"/>
  <c r="T31" i="40" s="1"/>
  <c r="V31" i="40" s="1"/>
  <c r="U81" i="43"/>
  <c r="V81" i="43"/>
  <c r="S82" i="43"/>
  <c r="O35" i="43"/>
  <c r="T35" i="43" s="1"/>
  <c r="V35" i="43" s="1"/>
  <c r="X46" i="43"/>
  <c r="W46" i="43"/>
  <c r="N33" i="43"/>
  <c r="M33" i="43"/>
  <c r="Z82" i="43"/>
  <c r="M83" i="43"/>
  <c r="O20" i="43"/>
  <c r="T20" i="43" s="1"/>
  <c r="V20" i="43" s="1"/>
  <c r="Z99" i="43"/>
  <c r="M82" i="43"/>
  <c r="N82" i="43" s="1"/>
  <c r="M99" i="43"/>
  <c r="N99" i="43" s="1"/>
  <c r="M18" i="43"/>
  <c r="N18" i="43"/>
  <c r="Z83" i="40"/>
  <c r="Z96" i="40"/>
  <c r="M83" i="40"/>
  <c r="V79" i="40"/>
  <c r="S80" i="40"/>
  <c r="AR94" i="40" l="1"/>
  <c r="AQ78" i="43"/>
  <c r="AN80" i="43"/>
  <c r="AQ79" i="43" s="1"/>
  <c r="U80" i="40"/>
  <c r="N83" i="43"/>
  <c r="X35" i="43"/>
  <c r="W35" i="43"/>
  <c r="W20" i="43"/>
  <c r="X20" i="43"/>
  <c r="O32" i="40"/>
  <c r="T32" i="40" s="1"/>
  <c r="V32" i="40" s="1"/>
  <c r="X31" i="40"/>
  <c r="N31" i="40" s="1"/>
  <c r="W31" i="40"/>
  <c r="M31" i="40" s="1"/>
  <c r="N83" i="40"/>
  <c r="U82" i="43"/>
  <c r="Z100" i="43"/>
  <c r="M101" i="43"/>
  <c r="O36" i="43"/>
  <c r="T36" i="43" s="1"/>
  <c r="V36" i="43" s="1"/>
  <c r="M100" i="43"/>
  <c r="N100" i="43" s="1"/>
  <c r="O21" i="43"/>
  <c r="T21" i="43" s="1"/>
  <c r="V21" i="43" s="1"/>
  <c r="N34" i="43"/>
  <c r="M34" i="43"/>
  <c r="N19" i="43"/>
  <c r="M19" i="43"/>
  <c r="Z83" i="43"/>
  <c r="M84" i="43"/>
  <c r="V82" i="43"/>
  <c r="S83" i="43"/>
  <c r="V80" i="40"/>
  <c r="S81" i="40"/>
  <c r="Z84" i="40"/>
  <c r="M84" i="40"/>
  <c r="Z97" i="40"/>
  <c r="M98" i="40"/>
  <c r="M97" i="40"/>
  <c r="N97" i="40" s="1"/>
  <c r="U81" i="40" s="1"/>
  <c r="U83" i="43" l="1"/>
  <c r="N84" i="43"/>
  <c r="N101" i="43"/>
  <c r="U84" i="43" s="1"/>
  <c r="X21" i="43"/>
  <c r="W21" i="43"/>
  <c r="X36" i="43"/>
  <c r="W36" i="43"/>
  <c r="N84" i="40"/>
  <c r="O33" i="40"/>
  <c r="T33" i="40" s="1"/>
  <c r="V33" i="40" s="1"/>
  <c r="X32" i="40"/>
  <c r="N32" i="40" s="1"/>
  <c r="W32" i="40"/>
  <c r="M32" i="40" s="1"/>
  <c r="N98" i="40"/>
  <c r="U82" i="40" s="1"/>
  <c r="N20" i="43"/>
  <c r="M20" i="43"/>
  <c r="Z84" i="43"/>
  <c r="M35" i="43"/>
  <c r="N35" i="43"/>
  <c r="Z101" i="43"/>
  <c r="O22" i="43"/>
  <c r="T22" i="43" s="1"/>
  <c r="V22" i="43" s="1"/>
  <c r="V83" i="43"/>
  <c r="S84" i="43"/>
  <c r="V81" i="40"/>
  <c r="S82" i="40"/>
  <c r="Z98" i="40"/>
  <c r="M99" i="40"/>
  <c r="X22" i="43" l="1"/>
  <c r="W22" i="43"/>
  <c r="N99" i="40"/>
  <c r="U83" i="40" s="1"/>
  <c r="X33" i="40"/>
  <c r="N33" i="40" s="1"/>
  <c r="W33" i="40"/>
  <c r="M33" i="40" s="1"/>
  <c r="O34" i="40"/>
  <c r="T34" i="40" s="1"/>
  <c r="V34" i="40" s="1"/>
  <c r="V84" i="43"/>
  <c r="N21" i="43"/>
  <c r="M21" i="43"/>
  <c r="N36" i="43"/>
  <c r="M36" i="43"/>
  <c r="V82" i="40"/>
  <c r="S83" i="40"/>
  <c r="Z99" i="40"/>
  <c r="O35" i="40" l="1"/>
  <c r="T35" i="40" s="1"/>
  <c r="V35" i="40" s="1"/>
  <c r="X34" i="40"/>
  <c r="N34" i="40" s="1"/>
  <c r="W34" i="40"/>
  <c r="M34" i="40" s="1"/>
  <c r="M22" i="43"/>
  <c r="N22" i="43"/>
  <c r="Z100" i="40"/>
  <c r="M100" i="40"/>
  <c r="N100" i="40" s="1"/>
  <c r="U84" i="40" s="1"/>
  <c r="V83" i="40"/>
  <c r="S84" i="40"/>
  <c r="AH78" i="40" l="1"/>
  <c r="AJ78" i="40" s="1"/>
  <c r="O36" i="40"/>
  <c r="T36" i="40" s="1"/>
  <c r="V36" i="40" s="1"/>
  <c r="X35" i="40"/>
  <c r="N35" i="40" s="1"/>
  <c r="W35" i="40"/>
  <c r="M35" i="40" s="1"/>
  <c r="V84" i="40"/>
  <c r="AJ77" i="40"/>
  <c r="AK78" i="40" l="1"/>
  <c r="AK80" i="40" s="1"/>
  <c r="AJ80" i="40" s="1"/>
  <c r="AN79" i="40" s="1"/>
  <c r="AH94" i="40"/>
  <c r="AJ94" i="40" s="1"/>
  <c r="W36" i="40"/>
  <c r="M36" i="40" s="1"/>
  <c r="X36" i="40"/>
  <c r="N36" i="40" s="1"/>
  <c r="AJ93" i="40"/>
  <c r="AN78" i="40" l="1"/>
  <c r="AQ77" i="40" s="1"/>
  <c r="AK94" i="40"/>
  <c r="AN94" i="40" s="1"/>
  <c r="AQ93" i="40" s="1"/>
  <c r="AQ78" i="40"/>
  <c r="AN80" i="40"/>
  <c r="AQ79" i="40" s="1"/>
  <c r="AT77" i="40" l="1"/>
  <c r="AK96" i="40"/>
  <c r="AJ96" i="40" s="1"/>
  <c r="AN95" i="40" s="1"/>
  <c r="AN96" i="40" s="1"/>
  <c r="AQ95" i="40" s="1"/>
  <c r="AQ94" i="40" l="1"/>
  <c r="Q16" i="40" l="1"/>
  <c r="Q22" i="40"/>
  <c r="F46" i="40"/>
  <c r="H46" i="40" s="1"/>
  <c r="I46" i="40" s="1"/>
  <c r="P16" i="40"/>
  <c r="Q19" i="40" l="1"/>
  <c r="P18" i="40"/>
  <c r="Q21" i="40"/>
  <c r="Q18" i="40"/>
  <c r="Q20" i="40"/>
  <c r="R16" i="40"/>
  <c r="S16" i="40" s="1"/>
  <c r="P19" i="40"/>
  <c r="P21" i="40"/>
  <c r="J46" i="40"/>
  <c r="P20" i="40"/>
  <c r="P17" i="40"/>
  <c r="Q17" i="40"/>
  <c r="P22" i="40"/>
  <c r="R22" i="40" s="1"/>
  <c r="R18" i="40" l="1"/>
  <c r="R19" i="40"/>
  <c r="R20" i="40"/>
  <c r="F24" i="40"/>
  <c r="F25" i="40" s="1"/>
  <c r="R21" i="40"/>
  <c r="R17" i="40"/>
  <c r="S17" i="40" s="1"/>
  <c r="O46" i="40"/>
  <c r="Q46" i="40" s="1"/>
  <c r="O16" i="40"/>
  <c r="T16" i="40" s="1"/>
  <c r="V16" i="40" s="1"/>
  <c r="K46" i="40"/>
  <c r="S18" i="40" l="1"/>
  <c r="S19" i="40" s="1"/>
  <c r="S20" i="40" s="1"/>
  <c r="S21" i="40" s="1"/>
  <c r="S22" i="40" s="1"/>
  <c r="H24" i="40"/>
  <c r="H25" i="40" s="1"/>
  <c r="H53" i="40"/>
  <c r="S46" i="40"/>
  <c r="R46" i="40"/>
  <c r="W16" i="40"/>
  <c r="M16" i="40" s="1"/>
  <c r="X16" i="40"/>
  <c r="N16" i="40" s="1"/>
  <c r="O18" i="40"/>
  <c r="O17" i="40"/>
  <c r="T17" i="40" s="1"/>
  <c r="V17" i="40" s="1"/>
  <c r="F53" i="40"/>
  <c r="T18" i="40" l="1"/>
  <c r="V18" i="40" s="1"/>
  <c r="W18" i="40" s="1"/>
  <c r="M18" i="40" s="1"/>
  <c r="W17" i="40"/>
  <c r="M17" i="40" s="1"/>
  <c r="X17" i="40"/>
  <c r="N17" i="40" s="1"/>
  <c r="O19" i="40"/>
  <c r="T19" i="40" s="1"/>
  <c r="V19" i="40" s="1"/>
  <c r="I53" i="40"/>
  <c r="C55" i="40" s="1"/>
  <c r="X18" i="40"/>
  <c r="N18" i="40" s="1"/>
  <c r="V46" i="40"/>
  <c r="W46" i="40"/>
  <c r="X46" i="40"/>
  <c r="J53" i="40"/>
  <c r="E55" i="40" s="1"/>
  <c r="G55" i="40" l="1"/>
  <c r="K55" i="40" s="1"/>
  <c r="O20" i="40"/>
  <c r="T20" i="40" s="1"/>
  <c r="V20" i="40" s="1"/>
  <c r="K53" i="40"/>
  <c r="X19" i="40"/>
  <c r="N19" i="40" s="1"/>
  <c r="W19" i="40"/>
  <c r="M19" i="40" s="1"/>
  <c r="J57" i="40"/>
  <c r="O21" i="40" l="1"/>
  <c r="T21" i="40" s="1"/>
  <c r="V21" i="40" s="1"/>
  <c r="X20" i="40"/>
  <c r="N20" i="40" s="1"/>
  <c r="W20" i="40"/>
  <c r="M20" i="40" s="1"/>
  <c r="O22" i="40" l="1"/>
  <c r="T22" i="40" s="1"/>
  <c r="V22" i="40" s="1"/>
  <c r="W21" i="40"/>
  <c r="M21" i="40" s="1"/>
  <c r="X21" i="40"/>
  <c r="N21" i="40" s="1"/>
  <c r="X22" i="40" l="1"/>
  <c r="N22" i="40" s="1"/>
  <c r="W22" i="40"/>
  <c r="M22" i="40" s="1"/>
</calcChain>
</file>

<file path=xl/sharedStrings.xml><?xml version="1.0" encoding="utf-8"?>
<sst xmlns="http://schemas.openxmlformats.org/spreadsheetml/2006/main" count="491" uniqueCount="115">
  <si>
    <t>Suma:</t>
  </si>
  <si>
    <t>A</t>
  </si>
  <si>
    <t>B</t>
  </si>
  <si>
    <t>Total</t>
  </si>
  <si>
    <t>χ² cal=</t>
  </si>
  <si>
    <t>OR=</t>
  </si>
  <si>
    <t>Test de log-rank (test de Mantel-Haenszel) para comparar la probabilidad de supervivencia entre grupos. </t>
  </si>
  <si>
    <t>g. l. = 1</t>
  </si>
  <si>
    <r>
      <t>Corresponde a</t>
    </r>
    <r>
      <rPr>
        <b/>
        <i/>
        <sz val="10"/>
        <rFont val="Calibri"/>
        <family val="2"/>
      </rPr>
      <t xml:space="preserve"> p</t>
    </r>
    <r>
      <rPr>
        <sz val="10"/>
        <rFont val="Calibri"/>
        <family val="2"/>
      </rPr>
      <t>=</t>
    </r>
  </si>
  <si>
    <t>tiempo final del intervalo (meses)</t>
  </si>
  <si>
    <t>NNT</t>
  </si>
  <si>
    <t>mediana t</t>
  </si>
  <si>
    <t>nº pac mediana</t>
  </si>
  <si>
    <t>Percentil mediana</t>
  </si>
  <si>
    <t>% S sup e inf</t>
  </si>
  <si>
    <t>nº pac sup e inf</t>
  </si>
  <si>
    <t>RAR</t>
  </si>
  <si>
    <t>MATERIAL</t>
  </si>
  <si>
    <t>FORMAL</t>
  </si>
  <si>
    <t>EE LnHR = Raíz (1/Ev espA + 1/Ev espB)</t>
  </si>
  <si>
    <t>ANÁLISIS DE LA FUNCIÓN DE SUPERVIVENCIA LIBRE DE EVENTO DE KAPLAN Y MEIER, Y DE LOS SUPERVIVIENTES LIBRES DE EVENTO</t>
  </si>
  <si>
    <t>tiempo al inicio del intervalo (meses)</t>
  </si>
  <si>
    <r>
      <rPr>
        <b/>
        <sz val="9"/>
        <rFont val="Calibri"/>
        <family val="2"/>
        <scheme val="minor"/>
      </rPr>
      <t>Cens</t>
    </r>
    <r>
      <rPr>
        <b/>
        <vertAlign val="subscript"/>
        <sz val="9"/>
        <rFont val="Calibri"/>
        <family val="2"/>
        <scheme val="minor"/>
      </rPr>
      <t>t</t>
    </r>
    <r>
      <rPr>
        <b/>
        <sz val="9"/>
        <rFont val="Calibri"/>
        <family val="2"/>
        <scheme val="minor"/>
      </rPr>
      <t xml:space="preserve"> </t>
    </r>
    <r>
      <rPr>
        <sz val="9"/>
        <rFont val="Calibri"/>
        <family val="2"/>
        <scheme val="minor"/>
      </rPr>
      <t>Acum al final interva</t>
    </r>
  </si>
  <si>
    <r>
      <rPr>
        <b/>
        <sz val="9"/>
        <rFont val="Calibri"/>
        <family val="2"/>
        <scheme val="minor"/>
      </rPr>
      <t>Ev</t>
    </r>
    <r>
      <rPr>
        <b/>
        <vertAlign val="subscript"/>
        <sz val="9"/>
        <rFont val="Calibri"/>
        <family val="2"/>
        <scheme val="minor"/>
      </rPr>
      <t>t</t>
    </r>
    <r>
      <rPr>
        <b/>
        <sz val="9"/>
        <rFont val="Calibri"/>
        <family val="2"/>
        <scheme val="minor"/>
      </rPr>
      <t xml:space="preserve"> </t>
    </r>
    <r>
      <rPr>
        <sz val="9"/>
        <rFont val="Calibri"/>
        <family val="2"/>
        <scheme val="minor"/>
      </rPr>
      <t>Acum final interva</t>
    </r>
  </si>
  <si>
    <r>
      <rPr>
        <b/>
        <sz val="10"/>
        <rFont val="Calibri"/>
        <family val="2"/>
        <scheme val="minor"/>
      </rPr>
      <t>t</t>
    </r>
    <r>
      <rPr>
        <b/>
        <vertAlign val="subscript"/>
        <sz val="10"/>
        <rFont val="Calibri"/>
        <family val="2"/>
        <scheme val="minor"/>
      </rPr>
      <t>i</t>
    </r>
    <r>
      <rPr>
        <b/>
        <sz val="10"/>
        <rFont val="Calibri"/>
        <family val="2"/>
        <scheme val="minor"/>
      </rPr>
      <t>:</t>
    </r>
    <r>
      <rPr>
        <sz val="10"/>
        <rFont val="Calibri"/>
        <family val="2"/>
        <scheme val="minor"/>
      </rPr>
      <t xml:space="preserve"> tiempo al final del intervalo (meses)</t>
    </r>
  </si>
  <si>
    <r>
      <rPr>
        <b/>
        <sz val="9"/>
        <rFont val="Calibri"/>
        <family val="2"/>
        <scheme val="minor"/>
      </rPr>
      <t>Ev</t>
    </r>
    <r>
      <rPr>
        <b/>
        <vertAlign val="subscript"/>
        <sz val="9"/>
        <rFont val="Calibri"/>
        <family val="2"/>
        <scheme val="minor"/>
      </rPr>
      <t>i</t>
    </r>
    <r>
      <rPr>
        <b/>
        <sz val="9"/>
        <rFont val="Calibri"/>
        <family val="2"/>
        <scheme val="minor"/>
      </rPr>
      <t xml:space="preserve"> </t>
    </r>
    <r>
      <rPr>
        <sz val="9"/>
        <rFont val="Calibri"/>
        <family val="2"/>
        <scheme val="minor"/>
      </rPr>
      <t>= nº Eventos (al final de cada intervalo)</t>
    </r>
  </si>
  <si>
    <r>
      <rPr>
        <b/>
        <sz val="9"/>
        <rFont val="Calibri"/>
        <family val="2"/>
        <scheme val="minor"/>
      </rPr>
      <t>Cens</t>
    </r>
    <r>
      <rPr>
        <b/>
        <vertAlign val="subscript"/>
        <sz val="9"/>
        <rFont val="Calibri"/>
        <family val="2"/>
        <scheme val="minor"/>
      </rPr>
      <t>i</t>
    </r>
    <r>
      <rPr>
        <b/>
        <sz val="9"/>
        <rFont val="Calibri"/>
        <family val="2"/>
        <scheme val="minor"/>
      </rPr>
      <t xml:space="preserve"> </t>
    </r>
    <r>
      <rPr>
        <sz val="9"/>
        <rFont val="Calibri"/>
        <family val="2"/>
        <scheme val="minor"/>
      </rPr>
      <t>= nº Censurados (al final de cada intervalo)</t>
    </r>
  </si>
  <si>
    <r>
      <rPr>
        <b/>
        <sz val="9"/>
        <rFont val="Calibri"/>
        <family val="2"/>
        <scheme val="minor"/>
      </rPr>
      <t>%Ev</t>
    </r>
    <r>
      <rPr>
        <b/>
        <vertAlign val="subscript"/>
        <sz val="9"/>
        <rFont val="Calibri"/>
        <family val="2"/>
        <scheme val="minor"/>
      </rPr>
      <t>i</t>
    </r>
    <r>
      <rPr>
        <b/>
        <sz val="9"/>
        <rFont val="Calibri"/>
        <family val="2"/>
        <scheme val="minor"/>
      </rPr>
      <t xml:space="preserve">: </t>
    </r>
    <r>
      <rPr>
        <sz val="9"/>
        <rFont val="Calibri"/>
        <family val="2"/>
        <scheme val="minor"/>
      </rPr>
      <t>% eventos de cada intervalo / nº pacientes en riesgo</t>
    </r>
  </si>
  <si>
    <t>t interva sup</t>
  </si>
  <si>
    <t>mediana t (meses)</t>
  </si>
  <si>
    <r>
      <rPr>
        <b/>
        <sz val="10"/>
        <rFont val="Calibri"/>
        <family val="2"/>
        <scheme val="minor"/>
      </rPr>
      <t>n</t>
    </r>
    <r>
      <rPr>
        <b/>
        <vertAlign val="subscript"/>
        <sz val="10"/>
        <rFont val="Calibri"/>
        <family val="2"/>
        <scheme val="minor"/>
      </rPr>
      <t>i</t>
    </r>
    <r>
      <rPr>
        <b/>
        <sz val="10"/>
        <rFont val="Calibri"/>
        <family val="2"/>
        <scheme val="minor"/>
      </rPr>
      <t xml:space="preserve"> </t>
    </r>
    <r>
      <rPr>
        <sz val="10"/>
        <rFont val="Calibri"/>
        <family val="2"/>
        <scheme val="minor"/>
      </rPr>
      <t>= pacientes en riesgo (al comienzo de cada intervalo)</t>
    </r>
  </si>
  <si>
    <t>% Eventos</t>
  </si>
  <si>
    <t>% Supervivencia libre de evento K-M condicionada a las censuras</t>
  </si>
  <si>
    <r>
      <rPr>
        <b/>
        <i/>
        <sz val="9"/>
        <color theme="7" tint="-0.249977111117893"/>
        <rFont val="Calibri"/>
        <family val="2"/>
        <scheme val="minor"/>
      </rPr>
      <t>% S</t>
    </r>
    <r>
      <rPr>
        <b/>
        <i/>
        <vertAlign val="subscript"/>
        <sz val="9"/>
        <color theme="7" tint="-0.249977111117893"/>
        <rFont val="Calibri"/>
        <family val="2"/>
      </rPr>
      <t>i</t>
    </r>
    <r>
      <rPr>
        <b/>
        <i/>
        <sz val="9"/>
        <color theme="7" tint="-0.249977111117893"/>
        <rFont val="Calibri"/>
        <family val="2"/>
      </rPr>
      <t xml:space="preserve"> </t>
    </r>
    <r>
      <rPr>
        <i/>
        <sz val="9"/>
        <color theme="7" tint="-0.249977111117893"/>
        <rFont val="Calibri"/>
        <family val="2"/>
      </rPr>
      <t>= % libre Ev en la Supervivencia K-M en cada intervalo</t>
    </r>
  </si>
  <si>
    <r>
      <rPr>
        <b/>
        <i/>
        <sz val="8"/>
        <color theme="7" tint="-0.249977111117893"/>
        <rFont val="Calibri"/>
        <family val="2"/>
        <scheme val="minor"/>
      </rPr>
      <t>% S</t>
    </r>
    <r>
      <rPr>
        <b/>
        <i/>
        <vertAlign val="subscript"/>
        <sz val="8"/>
        <color theme="7" tint="-0.249977111117893"/>
        <rFont val="Calibri"/>
        <family val="2"/>
      </rPr>
      <t>t</t>
    </r>
    <r>
      <rPr>
        <b/>
        <i/>
        <sz val="8"/>
        <color theme="7" tint="-0.249977111117893"/>
        <rFont val="Calibri"/>
        <family val="2"/>
      </rPr>
      <t xml:space="preserve"> </t>
    </r>
    <r>
      <rPr>
        <i/>
        <sz val="8"/>
        <color theme="7" tint="-0.249977111117893"/>
        <rFont val="Calibri"/>
        <family val="2"/>
      </rPr>
      <t xml:space="preserve">= </t>
    </r>
    <r>
      <rPr>
        <i/>
        <sz val="8"/>
        <color theme="7" tint="-0.249977111117893"/>
        <rFont val="Calibri"/>
        <family val="2"/>
        <scheme val="minor"/>
      </rPr>
      <t>% libre de Ev en la Supervivencia K-M, condicionado al % libre de Ev en la Supervivencia K-M del intervalo acumulado anterior</t>
    </r>
  </si>
  <si>
    <t xml:space="preserve">    Eduard L Kaplan y Paul Meier introdujeron en 1958 la muy conocida “Función de supervivencia K-M condicionada a las censuras”, cuyo título nos indica que su particular concepción de las censuras condiciona la interpretación material del resultado. Esta función es un estimador (no paramétrico) de la probabilidad de que uno de los integrantes sobreviva más allá de un tiempo t. El término “supervivencia” se puede generalizar como “supervivencia libre de evento”, refiriéndose al evento de análisis, de modo que podemos aludir a la “supervivencia libre del evento muerte” (que suele decirse “Supervivencia”), y también aludir a la “supervivencia libre del evento progresión o muerte” (que suele decirse “Supervivencia Libre de Progresión”).</t>
  </si>
  <si>
    <t xml:space="preserve">     Cuando en la jerga hoy se reduce el título, omitiendo que está condicionada a las censuras, como “Función de supervivencia”, o “Curva de supervivencia K-M”, la interpretación de su resultado formal (la fórmula del “% de Supervivencia”) puede no retener sus referenciales materiales, corpóreos (el “% de Supervivientes”). Ambos coinciden cuando no hay ninguna censura, pero el resultado formal (supervivencia) y el resultado material (supervivientes) se separan más cuantas más censuras haya. </t>
  </si>
  <si>
    <r>
      <t>Abreviaturas</t>
    </r>
    <r>
      <rPr>
        <sz val="10"/>
        <color rgb="FF000000"/>
        <rFont val="Calibri"/>
        <family val="2"/>
      </rPr>
      <t xml:space="preserve">: </t>
    </r>
    <r>
      <rPr>
        <b/>
        <sz val="10"/>
        <color rgb="FF000000"/>
        <rFont val="Calibri"/>
        <family val="2"/>
      </rPr>
      <t>ABC:</t>
    </r>
    <r>
      <rPr>
        <sz val="10"/>
        <color rgb="FF000000"/>
        <rFont val="Calibri"/>
        <family val="2"/>
      </rPr>
      <t xml:space="preserve"> área bajo la curva; </t>
    </r>
    <r>
      <rPr>
        <b/>
        <sz val="10"/>
        <color rgb="FF000000"/>
        <rFont val="Calibri"/>
        <family val="2"/>
      </rPr>
      <t>HR:</t>
    </r>
    <r>
      <rPr>
        <sz val="10"/>
        <color rgb="FF000000"/>
        <rFont val="Calibri"/>
        <family val="2"/>
      </rPr>
      <t xml:space="preserve"> hazard ratio; </t>
    </r>
    <r>
      <rPr>
        <b/>
        <sz val="10"/>
        <color rgb="FF000000"/>
        <rFont val="Calibri"/>
        <family val="2"/>
      </rPr>
      <t>IC 95%:</t>
    </r>
    <r>
      <rPr>
        <sz val="10"/>
        <color rgb="FF000000"/>
        <rFont val="Calibri"/>
        <family val="2"/>
      </rPr>
      <t xml:space="preserve"> intervalo con un nivel de confianza del 95%; </t>
    </r>
    <r>
      <rPr>
        <b/>
        <sz val="10"/>
        <color rgb="FF000000"/>
        <rFont val="Calibri"/>
        <family val="2"/>
      </rPr>
      <t xml:space="preserve">NNT: </t>
    </r>
    <r>
      <rPr>
        <sz val="10"/>
        <color rgb="FF000000"/>
        <rFont val="Calibri"/>
        <family val="2"/>
      </rPr>
      <t>número necesario a tratar con la intervención para evitar 1 evento más que con el control;</t>
    </r>
    <r>
      <rPr>
        <b/>
        <sz val="10"/>
        <color rgb="FF000000"/>
        <rFont val="Calibri"/>
        <family val="2"/>
      </rPr>
      <t xml:space="preserve"> OR: </t>
    </r>
    <r>
      <rPr>
        <sz val="10"/>
        <color rgb="FF000000"/>
        <rFont val="Calibri"/>
        <family val="2"/>
      </rPr>
      <t>odds ratio;</t>
    </r>
    <r>
      <rPr>
        <b/>
        <sz val="10"/>
        <color rgb="FF000000"/>
        <rFont val="Calibri"/>
        <family val="2"/>
      </rPr>
      <t xml:space="preserve"> RAR:</t>
    </r>
    <r>
      <rPr>
        <sz val="10"/>
        <color rgb="FF000000"/>
        <rFont val="Calibri"/>
        <family val="2"/>
      </rPr>
      <t xml:space="preserve"> reducción absoluta del riesgo.</t>
    </r>
    <r>
      <rPr>
        <b/>
        <sz val="10"/>
        <color rgb="FF000000"/>
        <rFont val="Calibri"/>
        <family val="2"/>
      </rPr>
      <t xml:space="preserve"> </t>
    </r>
  </si>
  <si>
    <t>en la Supervivencia K-M, grupo control</t>
  </si>
  <si>
    <t>en los Supervivientes, grupo control</t>
  </si>
  <si>
    <t>Diferencias entre los grupos en las medianas de tiempo libres de eventos</t>
  </si>
  <si>
    <r>
      <t xml:space="preserve">Diferencia entre los grupos en las </t>
    </r>
    <r>
      <rPr>
        <b/>
        <sz val="9"/>
        <color rgb="FF008000"/>
        <rFont val="Calibri"/>
        <family val="2"/>
        <scheme val="minor"/>
      </rPr>
      <t>Medianas del t libre de Ev</t>
    </r>
    <r>
      <rPr>
        <sz val="9"/>
        <color rgb="FF008000"/>
        <rFont val="Calibri"/>
        <family val="2"/>
        <scheme val="minor"/>
      </rPr>
      <t xml:space="preserve"> en los Supervivientes (meses)</t>
    </r>
  </si>
  <si>
    <r>
      <t xml:space="preserve">Diferencia entre los grupos en las </t>
    </r>
    <r>
      <rPr>
        <b/>
        <i/>
        <sz val="9"/>
        <color theme="7" tint="-0.249977111117893"/>
        <rFont val="Calibri"/>
        <family val="2"/>
        <scheme val="minor"/>
      </rPr>
      <t>Medianas del t libre de Ev</t>
    </r>
    <r>
      <rPr>
        <i/>
        <sz val="9"/>
        <color theme="7" tint="-0.249977111117893"/>
        <rFont val="Calibri"/>
        <family val="2"/>
        <scheme val="minor"/>
      </rPr>
      <t xml:space="preserve"> en la Superviviencia K-M (meses)</t>
    </r>
  </si>
  <si>
    <t>Lím inferior IC 95%</t>
  </si>
  <si>
    <t>Lím superior IC 95%</t>
  </si>
  <si>
    <r>
      <t>LI IC 95% = S</t>
    </r>
    <r>
      <rPr>
        <vertAlign val="subscript"/>
        <sz val="9"/>
        <color theme="7" tint="-0.249977111117893"/>
        <rFont val="Calibri"/>
        <family val="2"/>
      </rPr>
      <t>t</t>
    </r>
    <r>
      <rPr>
        <vertAlign val="superscript"/>
        <sz val="9"/>
        <color theme="7" tint="-0.249977111117893"/>
        <rFont val="Calibri"/>
        <family val="2"/>
      </rPr>
      <t>EXP (+  Z α/2 * EEt)</t>
    </r>
  </si>
  <si>
    <r>
      <t>LI IC 95% = S</t>
    </r>
    <r>
      <rPr>
        <vertAlign val="subscript"/>
        <sz val="9"/>
        <color theme="7" tint="-0.249977111117893"/>
        <rFont val="Calibri"/>
        <family val="2"/>
      </rPr>
      <t>t</t>
    </r>
    <r>
      <rPr>
        <vertAlign val="superscript"/>
        <sz val="9"/>
        <color theme="7" tint="-0.249977111117893"/>
        <rFont val="Calibri"/>
        <family val="2"/>
      </rPr>
      <t>EXP ( - Z α/2 * EEt)</t>
    </r>
  </si>
  <si>
    <r>
      <t>Implicaría: 1-S</t>
    </r>
    <r>
      <rPr>
        <i/>
        <vertAlign val="subscript"/>
        <sz val="10"/>
        <rFont val="Calibri"/>
        <family val="2"/>
        <scheme val="minor"/>
      </rPr>
      <t>t</t>
    </r>
    <r>
      <rPr>
        <i/>
        <sz val="10"/>
        <rFont val="Calibri"/>
        <family val="2"/>
        <scheme val="minor"/>
      </rPr>
      <t>=</t>
    </r>
  </si>
  <si>
    <t>% libre de evento en Función de Supervivencia K-M condicionada a las censuras</t>
  </si>
  <si>
    <r>
      <t>obtenidos por fórmula: S</t>
    </r>
    <r>
      <rPr>
        <vertAlign val="subscript"/>
        <sz val="8"/>
        <rFont val="Calibri"/>
        <family val="2"/>
      </rPr>
      <t>i</t>
    </r>
    <r>
      <rPr>
        <sz val="8"/>
        <rFont val="Calibri"/>
        <family val="2"/>
      </rPr>
      <t xml:space="preserve"> = S</t>
    </r>
    <r>
      <rPr>
        <vertAlign val="subscript"/>
        <sz val="8"/>
        <rFont val="Calibri"/>
        <family val="2"/>
      </rPr>
      <t>c</t>
    </r>
    <r>
      <rPr>
        <vertAlign val="superscript"/>
        <sz val="8"/>
        <rFont val="Calibri"/>
        <family val="2"/>
      </rPr>
      <t>HR</t>
    </r>
    <r>
      <rPr>
        <sz val="8"/>
        <rFont val="Calibri"/>
        <family val="2"/>
      </rPr>
      <t xml:space="preserve"> =&gt; Log </t>
    </r>
    <r>
      <rPr>
        <vertAlign val="subscript"/>
        <sz val="8"/>
        <rFont val="Calibri"/>
        <family val="2"/>
      </rPr>
      <t>Sc</t>
    </r>
    <r>
      <rPr>
        <sz val="8"/>
        <rFont val="Calibri"/>
        <family val="2"/>
      </rPr>
      <t xml:space="preserve"> S</t>
    </r>
    <r>
      <rPr>
        <vertAlign val="subscript"/>
        <sz val="8"/>
        <rFont val="Calibri"/>
        <family val="2"/>
      </rPr>
      <t>i</t>
    </r>
    <r>
      <rPr>
        <sz val="8"/>
        <rFont val="Calibri"/>
        <family val="2"/>
      </rPr>
      <t xml:space="preserve"> = HR</t>
    </r>
  </si>
  <si>
    <t>tiempo libre de evento de los Supervivientes, por ABC</t>
  </si>
  <si>
    <r>
      <rPr>
        <b/>
        <sz val="9"/>
        <color rgb="FF008000"/>
        <rFont val="Calibri"/>
        <family val="2"/>
        <scheme val="minor"/>
      </rPr>
      <t>tS</t>
    </r>
    <r>
      <rPr>
        <b/>
        <vertAlign val="subscript"/>
        <sz val="9"/>
        <color rgb="FF008000"/>
        <rFont val="Calibri"/>
        <family val="2"/>
        <scheme val="minor"/>
      </rPr>
      <t>t</t>
    </r>
    <r>
      <rPr>
        <b/>
        <sz val="9"/>
        <color rgb="FF008000"/>
        <rFont val="Calibri"/>
        <family val="2"/>
        <scheme val="minor"/>
      </rPr>
      <t xml:space="preserve">: </t>
    </r>
    <r>
      <rPr>
        <sz val="9"/>
        <color rgb="FF008000"/>
        <rFont val="Calibri"/>
        <family val="2"/>
        <scheme val="minor"/>
      </rPr>
      <t>t libre de Ev acumulado de los Supervivientes, por ABC acumuladas (meses)</t>
    </r>
  </si>
  <si>
    <r>
      <rPr>
        <b/>
        <sz val="9"/>
        <color rgb="FF008000"/>
        <rFont val="Calibri"/>
        <family val="2"/>
        <scheme val="minor"/>
      </rPr>
      <t>tS</t>
    </r>
    <r>
      <rPr>
        <b/>
        <vertAlign val="subscript"/>
        <sz val="9"/>
        <color rgb="FF008000"/>
        <rFont val="Calibri"/>
        <family val="2"/>
        <scheme val="minor"/>
      </rPr>
      <t>i</t>
    </r>
    <r>
      <rPr>
        <b/>
        <sz val="9"/>
        <color rgb="FF008000"/>
        <rFont val="Calibri"/>
        <family val="2"/>
        <scheme val="minor"/>
      </rPr>
      <t>:</t>
    </r>
    <r>
      <rPr>
        <sz val="9"/>
        <color rgb="FF008000"/>
        <rFont val="Calibri"/>
        <family val="2"/>
        <scheme val="minor"/>
      </rPr>
      <t xml:space="preserve"> tiempo libre Ev de los Supervivientes en cada intervalo, por ABC (meses)</t>
    </r>
  </si>
  <si>
    <r>
      <rPr>
        <b/>
        <sz val="9"/>
        <color rgb="FF008000"/>
        <rFont val="Calibri"/>
        <family val="2"/>
        <scheme val="minor"/>
      </rPr>
      <t>PtS</t>
    </r>
    <r>
      <rPr>
        <b/>
        <vertAlign val="subscript"/>
        <sz val="9"/>
        <color rgb="FF008000"/>
        <rFont val="Calibri"/>
        <family val="2"/>
        <scheme val="minor"/>
      </rPr>
      <t xml:space="preserve">t </t>
    </r>
    <r>
      <rPr>
        <sz val="9"/>
        <color rgb="FF008000"/>
        <rFont val="Calibri"/>
        <family val="2"/>
        <scheme val="minor"/>
      </rPr>
      <t>= prolongación del t libre de Ev de los Supervivientes = [diferencia tS</t>
    </r>
    <r>
      <rPr>
        <vertAlign val="subscript"/>
        <sz val="9"/>
        <color rgb="FF008000"/>
        <rFont val="Calibri"/>
        <family val="2"/>
        <scheme val="minor"/>
      </rPr>
      <t>t</t>
    </r>
    <r>
      <rPr>
        <sz val="9"/>
        <color rgb="FF008000"/>
        <rFont val="Calibri"/>
        <family val="2"/>
        <scheme val="minor"/>
      </rPr>
      <t xml:space="preserve"> acumulado intervenc y control] (meses)</t>
    </r>
  </si>
  <si>
    <t>Diferencias entre los grupos en el tiempo libre de eventos</t>
  </si>
  <si>
    <r>
      <t xml:space="preserve">Cálculo manual de la </t>
    </r>
    <r>
      <rPr>
        <b/>
        <i/>
        <sz val="11"/>
        <color theme="7" tint="-0.249977111117893"/>
        <rFont val="Calibri"/>
        <family val="2"/>
        <scheme val="minor"/>
      </rPr>
      <t>Mediana de tiempo de Supervivencia libre de evento K-M</t>
    </r>
    <r>
      <rPr>
        <b/>
        <sz val="11"/>
        <rFont val="Calibri"/>
        <family val="2"/>
        <scheme val="minor"/>
      </rPr>
      <t xml:space="preserve"> y la </t>
    </r>
    <r>
      <rPr>
        <b/>
        <sz val="11"/>
        <color rgb="FF008000"/>
        <rFont val="Calibri"/>
        <family val="2"/>
        <scheme val="minor"/>
      </rPr>
      <t>Mediana de tiempo que permanecen los Supervivientes libres de evento</t>
    </r>
    <r>
      <rPr>
        <b/>
        <sz val="11"/>
        <rFont val="Calibri"/>
        <family val="2"/>
        <scheme val="minor"/>
      </rPr>
      <t>, y del nº del paciente de entre los supervivientes en riesgo que la establecen</t>
    </r>
  </si>
  <si>
    <t>tiempo de Supervivencia libre de evento K-M, por ABC</t>
  </si>
  <si>
    <r>
      <rPr>
        <b/>
        <i/>
        <sz val="8"/>
        <color theme="7" tint="-0.249977111117893"/>
        <rFont val="Calibri"/>
        <family val="2"/>
        <scheme val="minor"/>
      </rPr>
      <t>tS</t>
    </r>
    <r>
      <rPr>
        <b/>
        <i/>
        <vertAlign val="subscript"/>
        <sz val="8"/>
        <color theme="7" tint="-0.249977111117893"/>
        <rFont val="Calibri"/>
        <family val="2"/>
        <scheme val="minor"/>
      </rPr>
      <t xml:space="preserve">t </t>
    </r>
    <r>
      <rPr>
        <i/>
        <sz val="8"/>
        <color theme="7" tint="-0.249977111117893"/>
        <rFont val="Calibri"/>
        <family val="2"/>
        <scheme val="minor"/>
      </rPr>
      <t>= tiempo de Supervivencia libre Ev K-M, por ABC acumuladas (meses)</t>
    </r>
  </si>
  <si>
    <r>
      <rPr>
        <b/>
        <i/>
        <sz val="8"/>
        <color theme="7" tint="-0.249977111117893"/>
        <rFont val="Calibri"/>
        <family val="2"/>
        <scheme val="minor"/>
      </rPr>
      <t>tS</t>
    </r>
    <r>
      <rPr>
        <b/>
        <i/>
        <vertAlign val="subscript"/>
        <sz val="8"/>
        <color theme="7" tint="-0.249977111117893"/>
        <rFont val="Calibri"/>
        <family val="2"/>
        <scheme val="minor"/>
      </rPr>
      <t xml:space="preserve">i </t>
    </r>
    <r>
      <rPr>
        <i/>
        <sz val="8"/>
        <color theme="7" tint="-0.249977111117893"/>
        <rFont val="Calibri"/>
        <family val="2"/>
        <scheme val="minor"/>
      </rPr>
      <t>= tiempo de Supervivencia libre Ev K-M, por ABC de cada intervalo (meses)</t>
    </r>
  </si>
  <si>
    <r>
      <rPr>
        <b/>
        <i/>
        <sz val="9"/>
        <color theme="7" tint="-0.249977111117893"/>
        <rFont val="Calibri"/>
        <family val="2"/>
        <scheme val="minor"/>
      </rPr>
      <t>PtS</t>
    </r>
    <r>
      <rPr>
        <b/>
        <i/>
        <vertAlign val="subscript"/>
        <sz val="9"/>
        <color theme="7" tint="-0.249977111117893"/>
        <rFont val="Calibri"/>
        <family val="2"/>
        <scheme val="minor"/>
      </rPr>
      <t>t</t>
    </r>
    <r>
      <rPr>
        <i/>
        <sz val="9"/>
        <color theme="7" tint="-0.249977111117893"/>
        <rFont val="Calibri"/>
        <family val="2"/>
        <scheme val="minor"/>
      </rPr>
      <t xml:space="preserve"> = prolongación del t de Superviviencia libre Ev K-M = [diferencia entre tS</t>
    </r>
    <r>
      <rPr>
        <i/>
        <vertAlign val="subscript"/>
        <sz val="9"/>
        <color theme="7" tint="-0.249977111117893"/>
        <rFont val="Calibri"/>
        <family val="2"/>
        <scheme val="minor"/>
      </rPr>
      <t>t</t>
    </r>
    <r>
      <rPr>
        <i/>
        <sz val="9"/>
        <color theme="7" tint="-0.249977111117893"/>
        <rFont val="Calibri"/>
        <family val="2"/>
        <scheme val="minor"/>
      </rPr>
      <t xml:space="preserve"> acumulado intervenc y control] (meses)</t>
    </r>
  </si>
  <si>
    <r>
      <rPr>
        <b/>
        <sz val="9"/>
        <color rgb="FF008000"/>
        <rFont val="Calibri"/>
        <family val="2"/>
        <scheme val="minor"/>
      </rPr>
      <t>%S</t>
    </r>
    <r>
      <rPr>
        <b/>
        <vertAlign val="subscript"/>
        <sz val="9"/>
        <color rgb="FF008000"/>
        <rFont val="Calibri"/>
        <family val="2"/>
        <scheme val="minor"/>
      </rPr>
      <t>t</t>
    </r>
    <r>
      <rPr>
        <b/>
        <sz val="9"/>
        <color rgb="FF008000"/>
        <rFont val="Calibri"/>
        <family val="2"/>
        <scheme val="minor"/>
      </rPr>
      <t xml:space="preserve">: </t>
    </r>
    <r>
      <rPr>
        <sz val="9"/>
        <color rgb="FF008000"/>
        <rFont val="Calibri"/>
        <family val="2"/>
        <scheme val="minor"/>
      </rPr>
      <t xml:space="preserve"> % supervivientes libres Ev acumulados en el tiempo t/ nº pac inicio del estudio</t>
    </r>
  </si>
  <si>
    <r>
      <t>G</t>
    </r>
    <r>
      <rPr>
        <u/>
        <sz val="11"/>
        <rFont val="Calibri"/>
        <family val="2"/>
        <scheme val="minor"/>
      </rPr>
      <t>losario de términos que surgen de las operaciones entre los términos de primer orden</t>
    </r>
    <r>
      <rPr>
        <sz val="11"/>
        <rFont val="Calibri"/>
        <family val="2"/>
        <scheme val="minor"/>
      </rPr>
      <t>:</t>
    </r>
    <r>
      <rPr>
        <b/>
        <sz val="11"/>
        <rFont val="Calibri"/>
        <family val="2"/>
        <scheme val="minor"/>
      </rPr>
      <t xml:space="preserve"> </t>
    </r>
    <r>
      <rPr>
        <sz val="11"/>
        <rFont val="Calibri"/>
        <family val="2"/>
        <scheme val="minor"/>
      </rPr>
      <t xml:space="preserve"> </t>
    </r>
    <r>
      <rPr>
        <b/>
        <i/>
        <sz val="11"/>
        <color theme="7" tint="-0.249977111117893"/>
        <rFont val="Calibri"/>
        <family val="2"/>
        <scheme val="minor"/>
      </rPr>
      <t>%S</t>
    </r>
    <r>
      <rPr>
        <b/>
        <i/>
        <vertAlign val="subscript"/>
        <sz val="11"/>
        <color theme="7" tint="-0.249977111117893"/>
        <rFont val="Calibri"/>
        <family val="2"/>
        <scheme val="minor"/>
      </rPr>
      <t>i</t>
    </r>
    <r>
      <rPr>
        <b/>
        <i/>
        <sz val="11"/>
        <color theme="7" tint="-0.249977111117893"/>
        <rFont val="Calibri"/>
        <family val="2"/>
        <scheme val="minor"/>
      </rPr>
      <t>:</t>
    </r>
    <r>
      <rPr>
        <i/>
        <sz val="11"/>
        <color theme="7" tint="-0.249977111117893"/>
        <rFont val="Calibri"/>
        <family val="2"/>
        <scheme val="minor"/>
      </rPr>
      <t xml:space="preserve"> % deSupervivencia libre de evento K-M al final de cada intervalo; </t>
    </r>
    <r>
      <rPr>
        <b/>
        <i/>
        <sz val="11"/>
        <color theme="7" tint="-0.249977111117893"/>
        <rFont val="Calibri"/>
        <family val="2"/>
        <scheme val="minor"/>
      </rPr>
      <t>%S</t>
    </r>
    <r>
      <rPr>
        <b/>
        <i/>
        <vertAlign val="subscript"/>
        <sz val="11"/>
        <color theme="7" tint="-0.249977111117893"/>
        <rFont val="Calibri"/>
        <family val="2"/>
        <scheme val="minor"/>
      </rPr>
      <t>t</t>
    </r>
    <r>
      <rPr>
        <b/>
        <i/>
        <sz val="11"/>
        <color theme="7" tint="-0.249977111117893"/>
        <rFont val="Calibri"/>
        <family val="2"/>
        <scheme val="minor"/>
      </rPr>
      <t xml:space="preserve">: </t>
    </r>
    <r>
      <rPr>
        <i/>
        <sz val="11"/>
        <color theme="7" tint="-0.249977111117893"/>
        <rFont val="Calibri"/>
        <family val="2"/>
        <scheme val="minor"/>
      </rPr>
      <t>% de Supervivencia libre de evento K-M, condicionado al % de Supervivencia libre de evento K-M del intervalo acumulado anterior;</t>
    </r>
    <r>
      <rPr>
        <b/>
        <i/>
        <sz val="11"/>
        <color theme="7" tint="-0.249977111117893"/>
        <rFont val="Calibri"/>
        <family val="2"/>
        <scheme val="minor"/>
      </rPr>
      <t xml:space="preserve"> tS</t>
    </r>
    <r>
      <rPr>
        <b/>
        <i/>
        <vertAlign val="subscript"/>
        <sz val="11"/>
        <color theme="7" tint="-0.249977111117893"/>
        <rFont val="Calibri"/>
        <family val="2"/>
        <scheme val="minor"/>
      </rPr>
      <t>i</t>
    </r>
    <r>
      <rPr>
        <b/>
        <i/>
        <sz val="11"/>
        <color theme="7" tint="-0.249977111117893"/>
        <rFont val="Calibri"/>
        <family val="2"/>
        <scheme val="minor"/>
      </rPr>
      <t xml:space="preserve"> </t>
    </r>
    <r>
      <rPr>
        <i/>
        <sz val="11"/>
        <color theme="7" tint="-0.249977111117893"/>
        <rFont val="Calibri"/>
        <family val="2"/>
        <scheme val="minor"/>
      </rPr>
      <t xml:space="preserve">= tiempo en días, meses o años de Supervivencia libre de evento K-M al final de cada intervalo, obtenido por el Área Bajo la Curva; </t>
    </r>
    <r>
      <rPr>
        <b/>
        <i/>
        <sz val="11"/>
        <color theme="7" tint="-0.249977111117893"/>
        <rFont val="Calibri"/>
        <family val="2"/>
        <scheme val="minor"/>
      </rPr>
      <t>tS</t>
    </r>
    <r>
      <rPr>
        <b/>
        <i/>
        <vertAlign val="subscript"/>
        <sz val="11"/>
        <color theme="7" tint="-0.249977111117893"/>
        <rFont val="Calibri"/>
        <family val="2"/>
        <scheme val="minor"/>
      </rPr>
      <t>t</t>
    </r>
    <r>
      <rPr>
        <b/>
        <i/>
        <sz val="11"/>
        <color theme="7" tint="-0.249977111117893"/>
        <rFont val="Calibri"/>
        <family val="2"/>
        <scheme val="minor"/>
      </rPr>
      <t>:</t>
    </r>
    <r>
      <rPr>
        <i/>
        <sz val="11"/>
        <color theme="7" tint="-0.249977111117893"/>
        <rFont val="Calibri"/>
        <family val="2"/>
        <scheme val="minor"/>
      </rPr>
      <t xml:space="preserve"> tiempo en días, meses o años de Supervivencia libre de evento K-M acumulado en el tiempo t, obtenido por las Áreas Bajo la Curva acumuladas en el tiempo t;</t>
    </r>
    <r>
      <rPr>
        <b/>
        <i/>
        <sz val="11"/>
        <color theme="7" tint="-0.249977111117893"/>
        <rFont val="Calibri"/>
        <family val="2"/>
        <scheme val="minor"/>
      </rPr>
      <t xml:space="preserve"> PtS</t>
    </r>
    <r>
      <rPr>
        <b/>
        <i/>
        <vertAlign val="subscript"/>
        <sz val="11"/>
        <color theme="7" tint="-0.249977111117893"/>
        <rFont val="Calibri"/>
        <family val="2"/>
        <scheme val="minor"/>
      </rPr>
      <t>t</t>
    </r>
    <r>
      <rPr>
        <b/>
        <i/>
        <sz val="11"/>
        <color theme="7" tint="-0.249977111117893"/>
        <rFont val="Calibri"/>
        <family val="2"/>
        <scheme val="minor"/>
      </rPr>
      <t>:</t>
    </r>
    <r>
      <rPr>
        <i/>
        <sz val="11"/>
        <color theme="7" tint="-0.249977111117893"/>
        <rFont val="Calibri"/>
        <family val="2"/>
        <scheme val="minor"/>
      </rPr>
      <t xml:space="preserve"> prolongación del tiempo de Supervivencia libre de evento K-M acumulado del grupo de intervención respecto al grupo de control = [diferencia entre los tS</t>
    </r>
    <r>
      <rPr>
        <i/>
        <vertAlign val="subscript"/>
        <sz val="11"/>
        <color theme="7" tint="-0.249977111117893"/>
        <rFont val="Calibri"/>
        <family val="2"/>
        <scheme val="minor"/>
      </rPr>
      <t>t</t>
    </r>
    <r>
      <rPr>
        <i/>
        <sz val="11"/>
        <color theme="7" tint="-0.249977111117893"/>
        <rFont val="Calibri"/>
        <family val="2"/>
        <scheme val="minor"/>
      </rPr>
      <t xml:space="preserve"> de la intervención y del control]; </t>
    </r>
    <r>
      <rPr>
        <b/>
        <i/>
        <sz val="11"/>
        <color theme="7" tint="-0.249977111117893"/>
        <rFont val="Calibri"/>
        <family val="2"/>
        <scheme val="minor"/>
      </rPr>
      <t>Mediana Supervivencia K-M:</t>
    </r>
    <r>
      <rPr>
        <i/>
        <sz val="11"/>
        <color theme="7" tint="-0.249977111117893"/>
        <rFont val="Calibri"/>
        <family val="2"/>
        <scheme val="minor"/>
      </rPr>
      <t xml:space="preserve"> mediana de tiempo de Supervivencia libre de evento K-M; </t>
    </r>
    <r>
      <rPr>
        <b/>
        <sz val="11"/>
        <color rgb="FF008000"/>
        <rFont val="Calibri"/>
        <family val="2"/>
        <scheme val="minor"/>
      </rPr>
      <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nº de Supervivientes libres de evento acumulados en el tiempo t/ nº de pacientes en riesgo en el inicio del estudio]; </t>
    </r>
    <r>
      <rPr>
        <b/>
        <sz val="11"/>
        <color rgb="FF008000"/>
        <rFont val="Calibri"/>
        <family val="2"/>
        <scheme val="minor"/>
      </rPr>
      <t>tS</t>
    </r>
    <r>
      <rPr>
        <b/>
        <vertAlign val="subscript"/>
        <sz val="11"/>
        <color rgb="FF008000"/>
        <rFont val="Calibri"/>
        <family val="2"/>
        <scheme val="minor"/>
      </rPr>
      <t>i</t>
    </r>
    <r>
      <rPr>
        <b/>
        <sz val="11"/>
        <color rgb="FF008000"/>
        <rFont val="Calibri"/>
        <family val="2"/>
        <scheme val="minor"/>
      </rPr>
      <t>:</t>
    </r>
    <r>
      <rPr>
        <sz val="11"/>
        <color rgb="FF008000"/>
        <rFont val="Calibri"/>
        <family val="2"/>
        <scheme val="minor"/>
      </rPr>
      <t xml:space="preserve"> tiempo en días, meses o años que los Supervivientes permanecen libres de evento al final de cada intervalo, obtenido por el Área Bajo la Curva; </t>
    </r>
    <r>
      <rPr>
        <b/>
        <sz val="11"/>
        <color rgb="FF008000"/>
        <rFont val="Calibri"/>
        <family val="2"/>
        <scheme val="minor"/>
      </rPr>
      <t>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tiempo en días, meses o años que los Supervivientes permanecen libres de evento acumulado en el tiempo t, obtenido por las Áreas Bajo la Curva acumuladas en el tiempo t;</t>
    </r>
    <r>
      <rPr>
        <b/>
        <sz val="11"/>
        <color rgb="FF008000"/>
        <rFont val="Calibri"/>
        <family val="2"/>
        <scheme val="minor"/>
      </rPr>
      <t xml:space="preserve"> PtS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polongación del tiempo que los Supervivientes permanecen libres de evento en el grupo de intervencion respecto al grupo = [diferencia entre los tS</t>
    </r>
    <r>
      <rPr>
        <vertAlign val="subscript"/>
        <sz val="11"/>
        <color rgb="FF008000"/>
        <rFont val="Calibri"/>
        <family val="2"/>
        <scheme val="minor"/>
      </rPr>
      <t>t</t>
    </r>
    <r>
      <rPr>
        <sz val="11"/>
        <color rgb="FF008000"/>
        <rFont val="Calibri"/>
        <family val="2"/>
        <scheme val="minor"/>
      </rPr>
      <t xml:space="preserve"> de la intervención y del control]; </t>
    </r>
    <r>
      <rPr>
        <b/>
        <sz val="11"/>
        <color rgb="FF008000"/>
        <rFont val="Calibri"/>
        <family val="2"/>
        <scheme val="minor"/>
      </rPr>
      <t>Mediana de Supervivientes:</t>
    </r>
    <r>
      <rPr>
        <sz val="11"/>
        <color rgb="FF008000"/>
        <rFont val="Calibri"/>
        <family val="2"/>
        <scheme val="minor"/>
      </rPr>
      <t xml:space="preserve"> mediana de tiempo que los Supervivientes permanecen libres de evento, que la establece el percentil 50</t>
    </r>
    <r>
      <rPr>
        <sz val="11"/>
        <rFont val="Calibri"/>
        <family val="2"/>
        <scheme val="minor"/>
      </rPr>
      <t>.</t>
    </r>
  </si>
  <si>
    <r>
      <t>t</t>
    </r>
    <r>
      <rPr>
        <b/>
        <vertAlign val="subscript"/>
        <sz val="8"/>
        <rFont val="Calibri"/>
        <family val="2"/>
      </rPr>
      <t>i</t>
    </r>
    <r>
      <rPr>
        <b/>
        <sz val="8"/>
        <rFont val="Calibri"/>
        <family val="2"/>
      </rPr>
      <t xml:space="preserve">: </t>
    </r>
    <r>
      <rPr>
        <sz val="8"/>
        <rFont val="Calibri"/>
        <family val="2"/>
      </rPr>
      <t>tiempo al final del intervalo (meses)</t>
    </r>
  </si>
  <si>
    <t>Pacientes en riesgo al comienzo intervalo</t>
  </si>
  <si>
    <t>Esperados pacientes con evento al final intervalo</t>
  </si>
  <si>
    <t>Observados pacientes con evento al final intervalo</t>
  </si>
  <si>
    <t>Grupos</t>
  </si>
  <si>
    <t>Este es t libre de evento acumulado de los supervivientes (es decir que no incluye el t libre de evento acumulado que aportan los censurados hasta que salen del ensayo)</t>
  </si>
  <si>
    <t>Con Evento</t>
  </si>
  <si>
    <t>Censurados</t>
  </si>
  <si>
    <t>Supervivientes</t>
  </si>
  <si>
    <t>*</t>
  </si>
  <si>
    <r>
      <rPr>
        <b/>
        <sz val="9"/>
        <color rgb="FF008000"/>
        <rFont val="Calibri"/>
        <family val="2"/>
        <scheme val="minor"/>
      </rPr>
      <t>S</t>
    </r>
    <r>
      <rPr>
        <b/>
        <vertAlign val="subscript"/>
        <sz val="9"/>
        <color rgb="FF008000"/>
        <rFont val="Calibri"/>
        <family val="2"/>
      </rPr>
      <t>i</t>
    </r>
    <r>
      <rPr>
        <b/>
        <sz val="9"/>
        <color rgb="FF008000"/>
        <rFont val="Calibri"/>
        <family val="2"/>
      </rPr>
      <t xml:space="preserve"> </t>
    </r>
    <r>
      <rPr>
        <sz val="9"/>
        <color rgb="FF008000"/>
        <rFont val="Calibri"/>
        <family val="2"/>
      </rPr>
      <t>= nº de supervivientes libres de evento (al final de cada intervalo)</t>
    </r>
  </si>
  <si>
    <r>
      <rPr>
        <u/>
        <sz val="11"/>
        <rFont val="Calibri"/>
        <family val="2"/>
        <scheme val="minor"/>
      </rPr>
      <t>Glosario de términos de primer orden</t>
    </r>
    <r>
      <rPr>
        <sz val="11"/>
        <rFont val="Calibri"/>
        <family val="2"/>
        <scheme val="minor"/>
      </rPr>
      <t>:</t>
    </r>
    <r>
      <rPr>
        <b/>
        <sz val="11"/>
        <rFont val="Calibri"/>
        <family val="2"/>
        <scheme val="minor"/>
      </rPr>
      <t xml:space="preserve"> n</t>
    </r>
    <r>
      <rPr>
        <b/>
        <vertAlign val="subscript"/>
        <sz val="11"/>
        <rFont val="Calibri"/>
        <family val="2"/>
        <scheme val="minor"/>
      </rPr>
      <t>i</t>
    </r>
    <r>
      <rPr>
        <b/>
        <sz val="11"/>
        <rFont val="Calibri"/>
        <family val="2"/>
        <scheme val="minor"/>
      </rPr>
      <t xml:space="preserve">: </t>
    </r>
    <r>
      <rPr>
        <sz val="11"/>
        <rFont val="Calibri"/>
        <family val="2"/>
        <scheme val="minor"/>
      </rPr>
      <t>nº de pacientes en riesgo, debiendo especificarse cuando es al principio o al final del intervalo;</t>
    </r>
    <r>
      <rPr>
        <b/>
        <sz val="11"/>
        <rFont val="Calibri"/>
        <family val="2"/>
        <scheme val="minor"/>
      </rPr>
      <t xml:space="preserve">  t: </t>
    </r>
    <r>
      <rPr>
        <sz val="11"/>
        <rFont val="Calibri"/>
        <family val="2"/>
        <scheme val="minor"/>
      </rPr>
      <t>tiempo en días, meses o años, debiendo especificarse cuando es al principo o al final del intervalo</t>
    </r>
    <r>
      <rPr>
        <b/>
        <sz val="11"/>
        <rFont val="Calibri"/>
        <family val="2"/>
        <scheme val="minor"/>
      </rPr>
      <t xml:space="preserve">; Ev: </t>
    </r>
    <r>
      <rPr>
        <sz val="11"/>
        <rFont val="Calibri"/>
        <family val="2"/>
        <scheme val="minor"/>
      </rPr>
      <t xml:space="preserve">evento (puede referirse a cualquier tipo de evento, por lo que debe especificarse, como el evento "muerte" o el evento "progresión o muerte"; </t>
    </r>
    <r>
      <rPr>
        <b/>
        <sz val="11"/>
        <rFont val="Calibri"/>
        <family val="2"/>
        <scheme val="minor"/>
      </rPr>
      <t>Ev</t>
    </r>
    <r>
      <rPr>
        <b/>
        <vertAlign val="subscript"/>
        <sz val="11"/>
        <rFont val="Calibri"/>
        <family val="2"/>
        <scheme val="minor"/>
      </rPr>
      <t>i</t>
    </r>
    <r>
      <rPr>
        <sz val="11"/>
        <rFont val="Calibri"/>
        <family val="2"/>
        <scheme val="minor"/>
      </rPr>
      <t xml:space="preserve">: nº de eventos al final de cada intervalo; </t>
    </r>
    <r>
      <rPr>
        <b/>
        <sz val="11"/>
        <rFont val="Calibri"/>
        <family val="2"/>
        <scheme val="minor"/>
      </rPr>
      <t>%Ev</t>
    </r>
    <r>
      <rPr>
        <b/>
        <vertAlign val="subscript"/>
        <sz val="11"/>
        <rFont val="Calibri"/>
        <family val="2"/>
        <scheme val="minor"/>
      </rPr>
      <t>i</t>
    </r>
    <r>
      <rPr>
        <b/>
        <sz val="11"/>
        <rFont val="Calibri"/>
        <family val="2"/>
        <scheme val="minor"/>
      </rPr>
      <t>:</t>
    </r>
    <r>
      <rPr>
        <sz val="11"/>
        <rFont val="Calibri"/>
        <family val="2"/>
        <scheme val="minor"/>
      </rPr>
      <t xml:space="preserve"> nº eventos/ nº de pacientes en riesgo] al final de cada intervalo; </t>
    </r>
    <r>
      <rPr>
        <b/>
        <sz val="11"/>
        <rFont val="Calibri"/>
        <family val="2"/>
        <scheme val="minor"/>
      </rPr>
      <t>Ev</t>
    </r>
    <r>
      <rPr>
        <b/>
        <vertAlign val="subscript"/>
        <sz val="11"/>
        <rFont val="Calibri"/>
        <family val="2"/>
        <scheme val="minor"/>
      </rPr>
      <t>t</t>
    </r>
    <r>
      <rPr>
        <b/>
        <sz val="11"/>
        <rFont val="Calibri"/>
        <family val="2"/>
        <scheme val="minor"/>
      </rPr>
      <t xml:space="preserve">: </t>
    </r>
    <r>
      <rPr>
        <sz val="11"/>
        <rFont val="Calibri"/>
        <family val="2"/>
        <scheme val="minor"/>
      </rPr>
      <t xml:space="preserve">nº de eventos acumulados al final del tempo t; </t>
    </r>
    <r>
      <rPr>
        <b/>
        <sz val="11"/>
        <rFont val="Calibri"/>
        <family val="2"/>
        <scheme val="minor"/>
      </rPr>
      <t>Cens</t>
    </r>
    <r>
      <rPr>
        <b/>
        <vertAlign val="subscript"/>
        <sz val="11"/>
        <rFont val="Calibri"/>
        <family val="2"/>
        <scheme val="minor"/>
      </rPr>
      <t>i</t>
    </r>
    <r>
      <rPr>
        <b/>
        <sz val="11"/>
        <rFont val="Calibri"/>
        <family val="2"/>
        <scheme val="minor"/>
      </rPr>
      <t>:</t>
    </r>
    <r>
      <rPr>
        <sz val="11"/>
        <rFont val="Calibri"/>
        <family val="2"/>
        <scheme val="minor"/>
      </rPr>
      <t xml:space="preserve"> nº de pacientes censurados al final de cada intervalo; </t>
    </r>
    <r>
      <rPr>
        <b/>
        <sz val="11"/>
        <rFont val="Calibri"/>
        <family val="2"/>
        <scheme val="minor"/>
      </rPr>
      <t>Cens</t>
    </r>
    <r>
      <rPr>
        <b/>
        <vertAlign val="subscript"/>
        <sz val="11"/>
        <rFont val="Calibri"/>
        <family val="2"/>
        <scheme val="minor"/>
      </rPr>
      <t>t:</t>
    </r>
    <r>
      <rPr>
        <sz val="11"/>
        <rFont val="Calibri"/>
        <family val="2"/>
        <scheme val="minor"/>
      </rPr>
      <t xml:space="preserve"> nº de pacientes censurados acumulados al final del tiempo t ; </t>
    </r>
    <r>
      <rPr>
        <sz val="11"/>
        <color rgb="FF008000"/>
        <rFont val="Calibri"/>
        <family val="2"/>
        <scheme val="minor"/>
      </rPr>
      <t>S</t>
    </r>
    <r>
      <rPr>
        <b/>
        <vertAlign val="subscript"/>
        <sz val="11"/>
        <color rgb="FF008000"/>
        <rFont val="Calibri"/>
        <family val="2"/>
        <scheme val="minor"/>
      </rPr>
      <t>i</t>
    </r>
    <r>
      <rPr>
        <b/>
        <sz val="11"/>
        <color rgb="FF008000"/>
        <rFont val="Calibri"/>
        <family val="2"/>
        <scheme val="minor"/>
      </rPr>
      <t xml:space="preserve">: </t>
    </r>
    <r>
      <rPr>
        <sz val="11"/>
        <color rgb="FF008000"/>
        <rFont val="Calibri"/>
        <family val="2"/>
        <scheme val="minor"/>
      </rPr>
      <t>nº de supervivientes libres de evento al final de cada intervalo</t>
    </r>
    <r>
      <rPr>
        <sz val="11"/>
        <rFont val="Calibri"/>
        <family val="2"/>
        <scheme val="minor"/>
      </rPr>
      <t>.</t>
    </r>
  </si>
  <si>
    <r>
      <t>HR</t>
    </r>
    <r>
      <rPr>
        <b/>
        <i/>
        <vertAlign val="subscript"/>
        <sz val="10"/>
        <color theme="7" tint="-0.249977111117893"/>
        <rFont val="Calibri"/>
        <family val="2"/>
      </rPr>
      <t>i</t>
    </r>
  </si>
  <si>
    <r>
      <rPr>
        <b/>
        <i/>
        <sz val="10"/>
        <color theme="7" tint="-0.249977111117893"/>
        <rFont val="Calibri"/>
        <family val="2"/>
      </rPr>
      <t>LI IC</t>
    </r>
    <r>
      <rPr>
        <i/>
        <sz val="6"/>
        <color theme="7" tint="-0.249977111117893"/>
        <rFont val="Calibri"/>
        <family val="2"/>
      </rPr>
      <t xml:space="preserve"> = EXP[LnHR - (1,96*EE LnHR)]</t>
    </r>
  </si>
  <si>
    <r>
      <rPr>
        <b/>
        <i/>
        <sz val="10"/>
        <color theme="7" tint="-0.249977111117893"/>
        <rFont val="Calibri"/>
        <family val="2"/>
      </rPr>
      <t>LS IC</t>
    </r>
    <r>
      <rPr>
        <i/>
        <sz val="7"/>
        <color theme="7" tint="-0.249977111117893"/>
        <rFont val="Calibri"/>
        <family val="2"/>
      </rPr>
      <t xml:space="preserve"> </t>
    </r>
    <r>
      <rPr>
        <i/>
        <sz val="6"/>
        <color theme="7" tint="-0.249977111117893"/>
        <rFont val="Calibri"/>
        <family val="2"/>
      </rPr>
      <t>= EXP[LnHR + (1,96*EE LnHR)]</t>
    </r>
  </si>
  <si>
    <t>en la Supervivencia K-M, grupo intervenc</t>
  </si>
  <si>
    <t>en los Supervivientes, grupo intervenc</t>
  </si>
  <si>
    <t>% Supervivientes-LEv control</t>
  </si>
  <si>
    <t>% Supervivencia-LEv K-M control</t>
  </si>
  <si>
    <t>% Supervivientes-LEv interv</t>
  </si>
  <si>
    <t>% Supervivencia-LEv K-M interv</t>
  </si>
  <si>
    <t>% Supervivencia-LEv K-M intervención</t>
  </si>
  <si>
    <t>% Supervivientes libres de evento</t>
  </si>
  <si>
    <r>
      <t>EE</t>
    </r>
    <r>
      <rPr>
        <vertAlign val="subscript"/>
        <sz val="10"/>
        <color theme="0" tint="-0.249977111117893"/>
        <rFont val="Calibri"/>
        <family val="2"/>
      </rPr>
      <t>t</t>
    </r>
  </si>
  <si>
    <r>
      <t>[ln %S</t>
    </r>
    <r>
      <rPr>
        <vertAlign val="subscript"/>
        <sz val="10"/>
        <color theme="0" tint="-0.249977111117893"/>
        <rFont val="Calibri"/>
        <family val="2"/>
      </rPr>
      <t>t</t>
    </r>
    <r>
      <rPr>
        <sz val="10"/>
        <color theme="0" tint="-0.249977111117893"/>
        <rFont val="Calibri"/>
        <family val="2"/>
      </rPr>
      <t>]</t>
    </r>
    <r>
      <rPr>
        <vertAlign val="superscript"/>
        <sz val="10"/>
        <color theme="0" tint="-0.249977111117893"/>
        <rFont val="Calibri"/>
        <family val="2"/>
      </rPr>
      <t>2</t>
    </r>
  </si>
  <si>
    <r>
      <t>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</si>
  <si>
    <r>
      <t>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</si>
  <si>
    <r>
      <t>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r>
      <rPr>
        <sz val="10"/>
        <color theme="0" tint="-0.249977111117893"/>
        <rFont val="Calibri"/>
        <family val="2"/>
      </rPr>
      <t xml:space="preserve"> / 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</si>
  <si>
    <r>
      <t>Sumat acumulado (n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r>
      <rPr>
        <sz val="10"/>
        <color theme="0" tint="-0.249977111117893"/>
        <rFont val="Calibri"/>
        <family val="2"/>
      </rPr>
      <t xml:space="preserve"> / 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r>
      <rPr>
        <sz val="10"/>
        <color theme="0" tint="-0.249977111117893"/>
        <rFont val="Calibri"/>
        <family val="2"/>
      </rPr>
      <t>)</t>
    </r>
  </si>
  <si>
    <r>
      <t xml:space="preserve">Z </t>
    </r>
    <r>
      <rPr>
        <vertAlign val="subscript"/>
        <sz val="10"/>
        <color theme="0" tint="-0.249977111117893"/>
        <rFont val="Calibri"/>
        <family val="2"/>
      </rPr>
      <t>α/2</t>
    </r>
    <r>
      <rPr>
        <sz val="10"/>
        <color theme="0" tint="-0.249977111117893"/>
        <rFont val="Calibri"/>
        <family val="2"/>
      </rPr>
      <t xml:space="preserve"> (0,05)</t>
    </r>
  </si>
  <si>
    <r>
      <t xml:space="preserve">Z </t>
    </r>
    <r>
      <rPr>
        <vertAlign val="subscript"/>
        <sz val="9"/>
        <color theme="0" tint="-0.249977111117893"/>
        <rFont val="Calibri"/>
        <family val="2"/>
      </rPr>
      <t>α/2</t>
    </r>
    <r>
      <rPr>
        <sz val="9"/>
        <color theme="0" tint="-0.249977111117893"/>
        <rFont val="Calibri"/>
        <family val="2"/>
      </rPr>
      <t xml:space="preserve"> (0,05) * EE</t>
    </r>
    <r>
      <rPr>
        <vertAlign val="subscript"/>
        <sz val="9"/>
        <color theme="0" tint="-0.249977111117893"/>
        <rFont val="Calibri"/>
        <family val="2"/>
      </rPr>
      <t>t</t>
    </r>
  </si>
  <si>
    <r>
      <t xml:space="preserve">EXP (+ Z </t>
    </r>
    <r>
      <rPr>
        <vertAlign val="subscript"/>
        <sz val="9"/>
        <color theme="0" tint="-0.249977111117893"/>
        <rFont val="Calibri"/>
        <family val="2"/>
      </rPr>
      <t>α/2</t>
    </r>
    <r>
      <rPr>
        <sz val="9"/>
        <color theme="0" tint="-0.249977111117893"/>
        <rFont val="Calibri"/>
        <family val="2"/>
      </rPr>
      <t xml:space="preserve"> (0,05) * EE</t>
    </r>
    <r>
      <rPr>
        <vertAlign val="subscript"/>
        <sz val="9"/>
        <color theme="0" tint="-0.249977111117893"/>
        <rFont val="Calibri"/>
        <family val="2"/>
      </rPr>
      <t>t</t>
    </r>
    <r>
      <rPr>
        <sz val="9"/>
        <color theme="0" tint="-0.249977111117893"/>
        <rFont val="Calibri"/>
        <family val="2"/>
      </rPr>
      <t>)</t>
    </r>
  </si>
  <si>
    <r>
      <t xml:space="preserve">EXP (- Z </t>
    </r>
    <r>
      <rPr>
        <vertAlign val="subscript"/>
        <sz val="9"/>
        <color theme="0" tint="-0.249977111117893"/>
        <rFont val="Calibri"/>
        <family val="2"/>
      </rPr>
      <t>α/2</t>
    </r>
    <r>
      <rPr>
        <sz val="9"/>
        <color theme="0" tint="-0.249977111117893"/>
        <rFont val="Calibri"/>
        <family val="2"/>
      </rPr>
      <t xml:space="preserve"> (0,05) * EE</t>
    </r>
    <r>
      <rPr>
        <vertAlign val="subscript"/>
        <sz val="9"/>
        <color theme="0" tint="-0.249977111117893"/>
        <rFont val="Calibri"/>
        <family val="2"/>
      </rPr>
      <t>t</t>
    </r>
    <r>
      <rPr>
        <sz val="9"/>
        <color theme="0" tint="-0.249977111117893"/>
        <rFont val="Calibri"/>
        <family val="2"/>
      </rPr>
      <t>)</t>
    </r>
  </si>
  <si>
    <r>
      <t xml:space="preserve">     </t>
    </r>
    <r>
      <rPr>
        <b/>
        <sz val="10"/>
        <color theme="0" tint="-0.14999847407452621"/>
        <rFont val="Calibri"/>
        <family val="2"/>
      </rPr>
      <t>Primera asunción de las censuras en la función de Kaplan-Meier:</t>
    </r>
    <r>
      <rPr>
        <sz val="10"/>
        <color theme="0" tint="-0.14999847407452621"/>
        <rFont val="Calibri"/>
        <family val="2"/>
      </rPr>
      <t xml:space="preserve"> Si un paciente de la cohorte decide retirarse del estudio, sabemos que ha sobrevivido al evento hasta ese momento. Sin embargo habremos perdido la información posterior. Entonces debe hacerse una corrección para que el abandono del protocolo no se registre como “evento”, dado que no sabemos si el paciente sigue o no en la situación inicial (sobreviviendo al evento). Debe haber censura siempre que la falta de datos posteriores a un determinado punto en el tiempo se deba a factores distintos al tratamiento.</t>
    </r>
  </si>
  <si>
    <r>
      <rPr>
        <b/>
        <sz val="10"/>
        <color theme="0" tint="-0.14999847407452621"/>
        <rFont val="Calibri"/>
        <family val="2"/>
        <scheme val="minor"/>
      </rPr>
      <t xml:space="preserve">     Segunda asunción de K-M: </t>
    </r>
    <r>
      <rPr>
        <sz val="10"/>
        <color theme="0" tint="-0.14999847407452621"/>
        <rFont val="Calibri"/>
        <family val="2"/>
        <scheme val="minor"/>
      </rPr>
      <t>Los pacientes censurados siguen teniendo la misma probabilidad de supervivencia libre de evento que los que siguen en el estudio. A esto se le denomina CENSURA NO INFORMATIVA, es decir que la censura no está relacionada con el tratamiento (como por ejemplo, los efectos adversos).</t>
    </r>
  </si>
  <si>
    <r>
      <t xml:space="preserve">     </t>
    </r>
    <r>
      <rPr>
        <b/>
        <sz val="10"/>
        <color theme="0" tint="-0.14999847407452621"/>
        <rFont val="Calibri"/>
        <family val="2"/>
      </rPr>
      <t>Tercera y última asunción de K-M:</t>
    </r>
    <r>
      <rPr>
        <sz val="10"/>
        <color theme="0" tint="-0.14999847407452621"/>
        <rFont val="Calibri"/>
        <family val="2"/>
      </rPr>
      <t xml:space="preserve"> Los eventos y las censuras suceden al final del intervalo (los intervalos deben ser similares). Es importante usar los intervalos más cortos posibles para el análisis numérico y las curvas, porque los intervalos largos producen sesgos hacia supervivencias libres de evento más grandes.</t>
    </r>
  </si>
  <si>
    <t>20191123-ECA KN-48, m45, CáCabCuCE-m, Pembr+-QMT vs CTX+QMT. Burtness</t>
  </si>
  <si>
    <t>SLP, Cohorte completa, del Grupo interv A [Pembrolizumab], n= 301</t>
  </si>
  <si>
    <t>SLP, Cohorte completa, del Grupo control C1 [CTX+QMT], n= 300</t>
  </si>
  <si>
    <r>
      <rPr>
        <b/>
        <sz val="14"/>
        <color rgb="FF993300"/>
        <rFont val="Calibri"/>
        <family val="2"/>
        <scheme val="minor"/>
      </rPr>
      <t xml:space="preserve">Hoja fs-5.1.a [% SLEv, y los HR; % Supervivencia libre del evento "progresión o muerte", y los HR; A vs C1, Coh Compl]: </t>
    </r>
    <r>
      <rPr>
        <b/>
        <i/>
        <sz val="14"/>
        <color theme="7" tint="-0.249977111117893"/>
        <rFont val="Calibri"/>
        <family val="2"/>
        <scheme val="minor"/>
      </rPr>
      <t>% de Supervivencia libre de evento K-M, y los HR</t>
    </r>
    <r>
      <rPr>
        <b/>
        <sz val="14"/>
        <rFont val="Calibri"/>
        <family val="2"/>
        <scheme val="minor"/>
      </rPr>
      <t>, SLP, Grupo A [Pembrolizumab] vs Grupo C1 [CTX+QMT], en la cohorte completa (Fig 2C, artículo original, pág 1924)</t>
    </r>
  </si>
  <si>
    <r>
      <rPr>
        <b/>
        <sz val="14"/>
        <color rgb="FF993300"/>
        <rFont val="Calibri"/>
        <family val="2"/>
        <scheme val="minor"/>
      </rPr>
      <t xml:space="preserve">Hoja fs-5.1.b [% y t SLEv; % y t medio de Supervivencia libre del evento "progresión o muerte"; A vs C1, Coh Compl: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SLP, Grupo A [Pembrolizumab] vs Grupo C1 [CTX+QMT], en la cohorte completa (Fig 2C, artículo original, pág 1924)</t>
    </r>
  </si>
  <si>
    <r>
      <rPr>
        <b/>
        <sz val="14"/>
        <color rgb="FF993300"/>
        <rFont val="Calibri"/>
        <family val="2"/>
        <scheme val="minor"/>
      </rPr>
      <t xml:space="preserve">Hoja fs-5.1.c [mediana t SLEv; mediana t Supervivencia libre del evento "progresión o muerte"; A vs C1, Coh Compl]: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SLP, Grupo A [Pembrolizumab] vs Grupo C1 [CTX+QMT], en la cohorte completa (Fig 2C, artículo original, pág 1924)</t>
    </r>
  </si>
  <si>
    <t>SLP, Cohorte completa, del Grupo interv B [Pembrolizumab+QMT], n= 281</t>
  </si>
  <si>
    <t>SLP, Cohorte completa, del Grupo control C2 [CTX+QMT], n= 278</t>
  </si>
  <si>
    <r>
      <rPr>
        <b/>
        <sz val="14"/>
        <color rgb="FF993300"/>
        <rFont val="Calibri"/>
        <family val="2"/>
        <scheme val="minor"/>
      </rPr>
      <t xml:space="preserve">Hoja fs-6.1.a [% SLEv, y los HR; % Supervivencia libre del evento "progresión o muerte", y los HR; B vs C2, Coh Compl]: </t>
    </r>
    <r>
      <rPr>
        <b/>
        <i/>
        <sz val="14"/>
        <color theme="7" tint="-0.249977111117893"/>
        <rFont val="Calibri"/>
        <family val="2"/>
        <scheme val="minor"/>
      </rPr>
      <t>% de Supervivencia libre de evento K-M, y los HR</t>
    </r>
    <r>
      <rPr>
        <b/>
        <sz val="14"/>
        <rFont val="Calibri"/>
        <family val="2"/>
        <scheme val="minor"/>
      </rPr>
      <t>, SLP, Grupo B [Pembrolizumab+QMT] vs Grupo C2 [CTX+QMT], en la cohorte completa (Fig 2F, artículo original, pág 1924)</t>
    </r>
  </si>
  <si>
    <r>
      <rPr>
        <b/>
        <sz val="14"/>
        <color rgb="FF993300"/>
        <rFont val="Calibri"/>
        <family val="2"/>
        <scheme val="minor"/>
      </rPr>
      <t xml:space="preserve">Hoja fs-6.1.b [% y t SLEv; % y t medio de Supervivencia libre del evento "progresión o muerte"; B vs C2, Coh Compl: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SLP, Grupo B [Pembrolizumab+QMT] vs Grupo C2 [CTX+QMT], en la cohorte completa (Fig 2F, artículo original, pág 1924)</t>
    </r>
  </si>
  <si>
    <r>
      <rPr>
        <b/>
        <sz val="14"/>
        <color rgb="FF993300"/>
        <rFont val="Calibri"/>
        <family val="2"/>
        <scheme val="minor"/>
      </rPr>
      <t xml:space="preserve">Hoja fs-6.1.c [mediana t SLEv; mediana t Supervivencia libre del evento "progresión o muerte"; B vs C2, Coh Compl]: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SLP, Grupo B [Pembrolizumab+QMT] vs Grupo C2 [CTX+QMT], en la cohorte completa (Fig 2F, artículo original, pág 1924)</t>
    </r>
  </si>
  <si>
    <t>Burtness B, Harrington KJ, Greil R, on behalf of the KEYNOTE-048 Investigators. Pembrolizumab alone or with chemotherapy versus cetuximab with chemotherapy for recurrent or metastatic squamous cell carcinoma of the head and neck (KEYNOTE-048): a randomised, open-label, phase 3 study. Lancet. 2019 Nov 23;394(10212):1915-1928. Erratum in: Lancet. 2020 Jan 25;395(10220):272. Erratum in: Lancet. 2020 Feb 22;395(10224):564. Erratum in: Lancet. 2021 Jun 12;397(10291):2252.</t>
  </si>
  <si>
    <r>
      <rPr>
        <i/>
        <sz val="10"/>
        <color rgb="FFFF9900"/>
        <rFont val="Calibri"/>
        <family val="2"/>
      </rPr>
      <t>p &gt; 0,05</t>
    </r>
    <r>
      <rPr>
        <sz val="10"/>
        <color rgb="FFFF9900"/>
        <rFont val="Calibri"/>
        <family val="2"/>
      </rPr>
      <t xml:space="preserve"> en los cortes desde los 5 hasta los 35 meses</t>
    </r>
  </si>
  <si>
    <r>
      <rPr>
        <i/>
        <sz val="10"/>
        <color rgb="FFFF9900"/>
        <rFont val="Calibri"/>
        <family val="2"/>
      </rPr>
      <t>p &gt; 0,05</t>
    </r>
    <r>
      <rPr>
        <sz val="10"/>
        <color rgb="FFFF9900"/>
        <rFont val="Calibri"/>
        <family val="2"/>
      </rPr>
      <t xml:space="preserve"> en los cortes desde los 10 hasta los 35 meses</t>
    </r>
  </si>
  <si>
    <r>
      <rPr>
        <i/>
        <sz val="10"/>
        <color rgb="FFFF0000"/>
        <rFont val="Calibri"/>
        <family val="2"/>
      </rPr>
      <t>p &lt; 0,05</t>
    </r>
    <r>
      <rPr>
        <sz val="10"/>
        <color rgb="FFFF0000"/>
        <rFont val="Calibri"/>
        <family val="2"/>
      </rPr>
      <t xml:space="preserve"> en el corte a los 5 meses</t>
    </r>
  </si>
  <si>
    <t>valor p</t>
  </si>
  <si>
    <t>IC del 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</si>
</sst>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_-* #,##0\ _€_-;\-* #,##0\ _€_-;_-* &quot;-&quot;??\ _€_-;_-@_-"/>
    <numFmt numFmtId="165" formatCode="0.0%"/>
    <numFmt numFmtId="166" formatCode="_-* #,##0.000\ _€_-;\-* #,##0.000\ _€_-;_-* &quot;-&quot;??\ _€_-;_-@_-"/>
    <numFmt numFmtId="167" formatCode="_-* #,##0.0000\ _€_-;\-* #,##0.0000\ _€_-;_-* &quot;-&quot;??\ _€_-;_-@_-"/>
    <numFmt numFmtId="168" formatCode="0.000"/>
    <numFmt numFmtId="169" formatCode="0.0"/>
    <numFmt numFmtId="170" formatCode="#,##0.0"/>
  </numFmts>
  <fonts count="113" x14ac:knownFonts="1">
    <font>
      <sz val="10"/>
      <name val="Arial"/>
    </font>
    <font>
      <sz val="10"/>
      <name val="Arial"/>
      <family val="2"/>
    </font>
    <font>
      <sz val="10"/>
      <name val="Calibri"/>
      <family val="2"/>
    </font>
    <font>
      <b/>
      <sz val="10"/>
      <name val="Calibri"/>
      <family val="2"/>
    </font>
    <font>
      <b/>
      <i/>
      <sz val="10"/>
      <name val="Calibri"/>
      <family val="2"/>
    </font>
    <font>
      <b/>
      <sz val="12"/>
      <name val="Calibri"/>
      <family val="2"/>
    </font>
    <font>
      <sz val="10"/>
      <name val="Calibri"/>
      <family val="2"/>
      <scheme val="minor"/>
    </font>
    <font>
      <b/>
      <sz val="10"/>
      <name val="Calibri"/>
      <family val="2"/>
      <scheme val="minor"/>
    </font>
    <font>
      <sz val="10"/>
      <color indexed="52"/>
      <name val="Calibri"/>
      <family val="2"/>
      <scheme val="minor"/>
    </font>
    <font>
      <sz val="10"/>
      <color indexed="12"/>
      <name val="Calibri"/>
      <family val="2"/>
      <scheme val="minor"/>
    </font>
    <font>
      <sz val="10"/>
      <color indexed="61"/>
      <name val="Calibri"/>
      <family val="2"/>
      <scheme val="minor"/>
    </font>
    <font>
      <sz val="9"/>
      <name val="Calibri"/>
      <family val="2"/>
      <scheme val="minor"/>
    </font>
    <font>
      <sz val="9"/>
      <color rgb="FF0000FF"/>
      <name val="Calibri"/>
      <family val="2"/>
      <scheme val="minor"/>
    </font>
    <font>
      <sz val="8"/>
      <name val="Calibri"/>
      <family val="2"/>
      <scheme val="minor"/>
    </font>
    <font>
      <i/>
      <sz val="10"/>
      <name val="Calibri"/>
      <family val="2"/>
      <scheme val="minor"/>
    </font>
    <font>
      <b/>
      <sz val="11"/>
      <color rgb="FF0000FF"/>
      <name val="Calibri"/>
      <family val="2"/>
      <scheme val="minor"/>
    </font>
    <font>
      <sz val="10"/>
      <color theme="1"/>
      <name val="Calibri"/>
      <family val="2"/>
      <scheme val="minor"/>
    </font>
    <font>
      <sz val="10"/>
      <color rgb="FFFF9900"/>
      <name val="Calibri"/>
      <family val="2"/>
    </font>
    <font>
      <sz val="10"/>
      <color rgb="FF009900"/>
      <name val="Calibri"/>
      <family val="2"/>
    </font>
    <font>
      <i/>
      <sz val="9"/>
      <name val="Calibri"/>
      <family val="2"/>
      <scheme val="minor"/>
    </font>
    <font>
      <b/>
      <sz val="10"/>
      <color theme="1"/>
      <name val="Calibri"/>
      <family val="2"/>
      <scheme val="minor"/>
    </font>
    <font>
      <i/>
      <sz val="10"/>
      <color theme="2" tint="-9.9978637043366805E-2"/>
      <name val="Calibri"/>
      <family val="2"/>
      <scheme val="minor"/>
    </font>
    <font>
      <b/>
      <i/>
      <sz val="10"/>
      <name val="Calibri"/>
      <family val="2"/>
      <scheme val="minor"/>
    </font>
    <font>
      <sz val="10"/>
      <color rgb="FFFF0000"/>
      <name val="Calibri"/>
      <family val="2"/>
      <scheme val="minor"/>
    </font>
    <font>
      <sz val="10"/>
      <color rgb="FFFF9933"/>
      <name val="Calibri"/>
      <family val="2"/>
      <scheme val="minor"/>
    </font>
    <font>
      <sz val="10"/>
      <color rgb="FF008000"/>
      <name val="Calibri"/>
      <family val="2"/>
      <scheme val="minor"/>
    </font>
    <font>
      <i/>
      <sz val="10"/>
      <color theme="7" tint="-0.249977111117893"/>
      <name val="Calibri"/>
      <family val="2"/>
      <scheme val="minor"/>
    </font>
    <font>
      <b/>
      <sz val="11"/>
      <name val="Calibri"/>
      <family val="2"/>
      <scheme val="minor"/>
    </font>
    <font>
      <sz val="10"/>
      <color theme="2" tint="-0.249977111117893"/>
      <name val="Calibri"/>
      <family val="2"/>
      <scheme val="minor"/>
    </font>
    <font>
      <b/>
      <i/>
      <sz val="10"/>
      <color theme="7" tint="-0.249977111117893"/>
      <name val="Calibri"/>
      <family val="2"/>
      <scheme val="minor"/>
    </font>
    <font>
      <b/>
      <sz val="10"/>
      <color rgb="FF008000"/>
      <name val="Calibri"/>
      <family val="2"/>
      <scheme val="minor"/>
    </font>
    <font>
      <i/>
      <sz val="9"/>
      <color theme="7" tint="-0.249977111117893"/>
      <name val="Calibri"/>
      <family val="2"/>
      <scheme val="minor"/>
    </font>
    <font>
      <i/>
      <sz val="9"/>
      <color theme="7" tint="-0.249977111117893"/>
      <name val="Calibri"/>
      <family val="2"/>
    </font>
    <font>
      <sz val="9"/>
      <color rgb="FF008000"/>
      <name val="Calibri"/>
      <family val="2"/>
      <scheme val="minor"/>
    </font>
    <font>
      <i/>
      <sz val="8"/>
      <color theme="7" tint="-0.249977111117893"/>
      <name val="Calibri"/>
      <family val="2"/>
      <scheme val="minor"/>
    </font>
    <font>
      <vertAlign val="subscript"/>
      <sz val="9"/>
      <color theme="7" tint="-0.249977111117893"/>
      <name val="Calibri"/>
      <family val="2"/>
    </font>
    <font>
      <vertAlign val="superscript"/>
      <sz val="9"/>
      <color theme="7" tint="-0.249977111117893"/>
      <name val="Calibri"/>
      <family val="2"/>
    </font>
    <font>
      <sz val="10"/>
      <color theme="0" tint="-0.34998626667073579"/>
      <name val="Calibri"/>
      <family val="2"/>
      <scheme val="minor"/>
    </font>
    <font>
      <i/>
      <sz val="10"/>
      <name val="Calibri"/>
      <family val="2"/>
    </font>
    <font>
      <u/>
      <sz val="10"/>
      <color rgb="FF000000"/>
      <name val="Calibri"/>
      <family val="2"/>
    </font>
    <font>
      <sz val="10"/>
      <color rgb="FF000000"/>
      <name val="Calibri"/>
      <family val="2"/>
    </font>
    <font>
      <b/>
      <sz val="10"/>
      <color rgb="FF000000"/>
      <name val="Calibri"/>
      <family val="2"/>
    </font>
    <font>
      <i/>
      <sz val="8"/>
      <color theme="7" tint="-0.249977111117893"/>
      <name val="Calibri"/>
      <family val="2"/>
    </font>
    <font>
      <sz val="9"/>
      <color rgb="FF008000"/>
      <name val="Calibri"/>
      <family val="2"/>
    </font>
    <font>
      <b/>
      <sz val="14"/>
      <name val="Calibri"/>
      <family val="2"/>
      <scheme val="minor"/>
    </font>
    <font>
      <b/>
      <vertAlign val="subscript"/>
      <sz val="10"/>
      <name val="Calibri"/>
      <family val="2"/>
      <scheme val="minor"/>
    </font>
    <font>
      <b/>
      <sz val="9"/>
      <name val="Calibri"/>
      <family val="2"/>
      <scheme val="minor"/>
    </font>
    <font>
      <b/>
      <vertAlign val="subscript"/>
      <sz val="9"/>
      <name val="Calibri"/>
      <family val="2"/>
      <scheme val="minor"/>
    </font>
    <font>
      <b/>
      <sz val="9"/>
      <color rgb="FF008000"/>
      <name val="Calibri"/>
      <family val="2"/>
      <scheme val="minor"/>
    </font>
    <font>
      <b/>
      <vertAlign val="subscript"/>
      <sz val="9"/>
      <color rgb="FF008000"/>
      <name val="Calibri"/>
      <family val="2"/>
    </font>
    <font>
      <b/>
      <sz val="9"/>
      <color rgb="FF008000"/>
      <name val="Calibri"/>
      <family val="2"/>
    </font>
    <font>
      <b/>
      <i/>
      <sz val="9"/>
      <color theme="7" tint="-0.249977111117893"/>
      <name val="Calibri"/>
      <family val="2"/>
      <scheme val="minor"/>
    </font>
    <font>
      <b/>
      <i/>
      <vertAlign val="subscript"/>
      <sz val="9"/>
      <color theme="7" tint="-0.249977111117893"/>
      <name val="Calibri"/>
      <family val="2"/>
    </font>
    <font>
      <b/>
      <i/>
      <sz val="9"/>
      <color theme="7" tint="-0.249977111117893"/>
      <name val="Calibri"/>
      <family val="2"/>
    </font>
    <font>
      <b/>
      <i/>
      <sz val="8"/>
      <color theme="7" tint="-0.249977111117893"/>
      <name val="Calibri"/>
      <family val="2"/>
      <scheme val="minor"/>
    </font>
    <font>
      <b/>
      <i/>
      <vertAlign val="subscript"/>
      <sz val="8"/>
      <color theme="7" tint="-0.249977111117893"/>
      <name val="Calibri"/>
      <family val="2"/>
    </font>
    <font>
      <b/>
      <i/>
      <sz val="8"/>
      <color theme="7" tint="-0.249977111117893"/>
      <name val="Calibri"/>
      <family val="2"/>
    </font>
    <font>
      <vertAlign val="subscript"/>
      <sz val="9"/>
      <color rgb="FF008000"/>
      <name val="Calibri"/>
      <family val="2"/>
      <scheme val="minor"/>
    </font>
    <font>
      <i/>
      <vertAlign val="subscript"/>
      <sz val="9"/>
      <color theme="7" tint="-0.249977111117893"/>
      <name val="Calibri"/>
      <family val="2"/>
      <scheme val="minor"/>
    </font>
    <font>
      <b/>
      <i/>
      <vertAlign val="subscript"/>
      <sz val="8"/>
      <color theme="7" tint="-0.249977111117893"/>
      <name val="Calibri"/>
      <family val="2"/>
      <scheme val="minor"/>
    </font>
    <font>
      <b/>
      <vertAlign val="subscript"/>
      <sz val="9"/>
      <color rgb="FF008000"/>
      <name val="Calibri"/>
      <family val="2"/>
      <scheme val="minor"/>
    </font>
    <font>
      <b/>
      <i/>
      <vertAlign val="subscript"/>
      <sz val="9"/>
      <color theme="7" tint="-0.249977111117893"/>
      <name val="Calibri"/>
      <family val="2"/>
      <scheme val="minor"/>
    </font>
    <font>
      <b/>
      <sz val="14"/>
      <color rgb="FF993300"/>
      <name val="Calibri"/>
      <family val="2"/>
      <scheme val="minor"/>
    </font>
    <font>
      <b/>
      <i/>
      <sz val="14"/>
      <color theme="7" tint="-0.249977111117893"/>
      <name val="Calibri"/>
      <family val="2"/>
      <scheme val="minor"/>
    </font>
    <font>
      <b/>
      <sz val="14"/>
      <color rgb="FF008000"/>
      <name val="Calibri"/>
      <family val="2"/>
      <scheme val="minor"/>
    </font>
    <font>
      <b/>
      <i/>
      <sz val="11"/>
      <color theme="7" tint="-0.249977111117893"/>
      <name val="Calibri"/>
      <family val="2"/>
      <scheme val="minor"/>
    </font>
    <font>
      <b/>
      <sz val="11"/>
      <color rgb="FF008000"/>
      <name val="Calibri"/>
      <family val="2"/>
      <scheme val="minor"/>
    </font>
    <font>
      <i/>
      <sz val="10"/>
      <color rgb="FF996600"/>
      <name val="Calibri"/>
      <family val="2"/>
      <scheme val="minor"/>
    </font>
    <font>
      <sz val="10"/>
      <color theme="7" tint="-0.249977111117893"/>
      <name val="Calibri"/>
      <family val="2"/>
      <scheme val="minor"/>
    </font>
    <font>
      <sz val="9"/>
      <color theme="0" tint="-0.34998626667073579"/>
      <name val="Calibri"/>
      <family val="2"/>
      <scheme val="minor"/>
    </font>
    <font>
      <i/>
      <vertAlign val="subscript"/>
      <sz val="10"/>
      <name val="Calibri"/>
      <family val="2"/>
      <scheme val="minor"/>
    </font>
    <font>
      <vertAlign val="subscript"/>
      <sz val="8"/>
      <name val="Calibri"/>
      <family val="2"/>
    </font>
    <font>
      <sz val="8"/>
      <name val="Calibri"/>
      <family val="2"/>
    </font>
    <font>
      <vertAlign val="superscript"/>
      <sz val="8"/>
      <name val="Calibri"/>
      <family val="2"/>
    </font>
    <font>
      <b/>
      <sz val="12"/>
      <name val="Calibri"/>
      <family val="2"/>
      <scheme val="minor"/>
    </font>
    <font>
      <sz val="11"/>
      <name val="Calibri"/>
      <family val="2"/>
      <scheme val="minor"/>
    </font>
    <font>
      <u/>
      <sz val="11"/>
      <name val="Calibri"/>
      <family val="2"/>
      <scheme val="minor"/>
    </font>
    <font>
      <b/>
      <i/>
      <vertAlign val="subscript"/>
      <sz val="11"/>
      <color theme="7" tint="-0.249977111117893"/>
      <name val="Calibri"/>
      <family val="2"/>
      <scheme val="minor"/>
    </font>
    <font>
      <i/>
      <sz val="11"/>
      <color theme="7" tint="-0.249977111117893"/>
      <name val="Calibri"/>
      <family val="2"/>
      <scheme val="minor"/>
    </font>
    <font>
      <i/>
      <vertAlign val="subscript"/>
      <sz val="11"/>
      <color theme="7" tint="-0.249977111117893"/>
      <name val="Calibri"/>
      <family val="2"/>
      <scheme val="minor"/>
    </font>
    <font>
      <b/>
      <vertAlign val="subscript"/>
      <sz val="11"/>
      <color rgb="FF008000"/>
      <name val="Calibri"/>
      <family val="2"/>
      <scheme val="minor"/>
    </font>
    <font>
      <sz val="11"/>
      <color rgb="FF008000"/>
      <name val="Calibri"/>
      <family val="2"/>
      <scheme val="minor"/>
    </font>
    <font>
      <vertAlign val="subscript"/>
      <sz val="11"/>
      <color rgb="FF008000"/>
      <name val="Calibri"/>
      <family val="2"/>
      <scheme val="minor"/>
    </font>
    <font>
      <b/>
      <vertAlign val="subscript"/>
      <sz val="11"/>
      <name val="Calibri"/>
      <family val="2"/>
      <scheme val="minor"/>
    </font>
    <font>
      <i/>
      <sz val="10"/>
      <color theme="7" tint="-0.499984740745262"/>
      <name val="Calibri"/>
      <family val="2"/>
      <scheme val="minor"/>
    </font>
    <font>
      <b/>
      <sz val="8"/>
      <name val="Calibri"/>
      <family val="2"/>
    </font>
    <font>
      <b/>
      <vertAlign val="subscript"/>
      <sz val="8"/>
      <name val="Calibri"/>
      <family val="2"/>
    </font>
    <font>
      <sz val="9"/>
      <color rgb="FFFF0000"/>
      <name val="Calibri"/>
      <family val="2"/>
      <scheme val="minor"/>
    </font>
    <font>
      <sz val="9"/>
      <color rgb="FFFF9933"/>
      <name val="Calibri"/>
      <family val="2"/>
      <scheme val="minor"/>
    </font>
    <font>
      <sz val="10"/>
      <color theme="0" tint="-0.249977111117893"/>
      <name val="Calibri"/>
      <family val="2"/>
      <scheme val="minor"/>
    </font>
    <font>
      <b/>
      <sz val="10"/>
      <color rgb="FFFF9933"/>
      <name val="Calibri"/>
      <family val="2"/>
      <scheme val="minor"/>
    </font>
    <font>
      <b/>
      <sz val="10"/>
      <color rgb="FFFFC000"/>
      <name val="Calibri"/>
      <family val="2"/>
      <scheme val="minor"/>
    </font>
    <font>
      <b/>
      <i/>
      <vertAlign val="subscript"/>
      <sz val="10"/>
      <color theme="7" tint="-0.249977111117893"/>
      <name val="Calibri"/>
      <family val="2"/>
    </font>
    <font>
      <i/>
      <sz val="6"/>
      <color theme="7" tint="-0.249977111117893"/>
      <name val="Calibri"/>
      <family val="2"/>
    </font>
    <font>
      <b/>
      <i/>
      <sz val="10"/>
      <color theme="7" tint="-0.249977111117893"/>
      <name val="Calibri"/>
      <family val="2"/>
    </font>
    <font>
      <i/>
      <sz val="7"/>
      <color theme="7" tint="-0.249977111117893"/>
      <name val="Calibri"/>
      <family val="2"/>
    </font>
    <font>
      <vertAlign val="subscript"/>
      <sz val="10"/>
      <color theme="0" tint="-0.249977111117893"/>
      <name val="Calibri"/>
      <family val="2"/>
    </font>
    <font>
      <sz val="10"/>
      <color theme="0" tint="-0.249977111117893"/>
      <name val="Calibri"/>
      <family val="2"/>
    </font>
    <font>
      <vertAlign val="superscript"/>
      <sz val="10"/>
      <color theme="0" tint="-0.249977111117893"/>
      <name val="Calibri"/>
      <family val="2"/>
    </font>
    <font>
      <sz val="9"/>
      <color theme="0" tint="-0.249977111117893"/>
      <name val="Calibri"/>
      <family val="2"/>
      <scheme val="minor"/>
    </font>
    <font>
      <vertAlign val="subscript"/>
      <sz val="9"/>
      <color theme="0" tint="-0.249977111117893"/>
      <name val="Calibri"/>
      <family val="2"/>
    </font>
    <font>
      <sz val="9"/>
      <color theme="0" tint="-0.249977111117893"/>
      <name val="Calibri"/>
      <family val="2"/>
    </font>
    <font>
      <b/>
      <sz val="10"/>
      <color theme="0" tint="-0.249977111117893"/>
      <name val="Calibri"/>
      <family val="2"/>
      <scheme val="minor"/>
    </font>
    <font>
      <sz val="6"/>
      <color theme="0" tint="-0.249977111117893"/>
      <name val="Calibri"/>
      <family val="2"/>
      <scheme val="minor"/>
    </font>
    <font>
      <sz val="10"/>
      <color theme="0" tint="-0.14999847407452621"/>
      <name val="Calibri"/>
      <family val="2"/>
      <scheme val="minor"/>
    </font>
    <font>
      <b/>
      <sz val="10"/>
      <color theme="0" tint="-0.14999847407452621"/>
      <name val="Calibri"/>
      <family val="2"/>
    </font>
    <font>
      <sz val="10"/>
      <color theme="0" tint="-0.14999847407452621"/>
      <name val="Calibri"/>
      <family val="2"/>
    </font>
    <font>
      <b/>
      <sz val="10"/>
      <color theme="0" tint="-0.14999847407452621"/>
      <name val="Calibri"/>
      <family val="2"/>
      <scheme val="minor"/>
    </font>
    <font>
      <b/>
      <sz val="11"/>
      <color rgb="FF0000FF"/>
      <name val="Calibri"/>
      <family val="2"/>
    </font>
    <font>
      <b/>
      <sz val="10"/>
      <color rgb="FFFF0000"/>
      <name val="Calibri"/>
      <family val="2"/>
      <scheme val="minor"/>
    </font>
    <font>
      <i/>
      <sz val="10"/>
      <color rgb="FFFF9900"/>
      <name val="Calibri"/>
      <family val="2"/>
    </font>
    <font>
      <sz val="10"/>
      <color rgb="FFFF0000"/>
      <name val="Calibri"/>
      <family val="2"/>
    </font>
    <font>
      <i/>
      <sz val="10"/>
      <color rgb="FFFF0000"/>
      <name val="Calibri"/>
      <family val="2"/>
    </font>
  </fonts>
  <fills count="6">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right style="thin">
        <color indexed="21"/>
      </right>
      <top style="thin">
        <color indexed="21"/>
      </top>
      <bottom style="thin">
        <color indexed="21"/>
      </bottom>
      <diagonal/>
    </border>
    <border>
      <left/>
      <right/>
      <top style="thin">
        <color indexed="64"/>
      </top>
      <bottom style="thin">
        <color indexed="64"/>
      </bottom>
      <diagonal/>
    </border>
    <border>
      <left style="thin">
        <color indexed="21"/>
      </left>
      <right/>
      <top style="thin">
        <color indexed="21"/>
      </top>
      <bottom style="thin">
        <color indexed="21"/>
      </bottom>
      <diagonal/>
    </border>
    <border>
      <left style="thin">
        <color indexed="21"/>
      </left>
      <right style="thin">
        <color indexed="21"/>
      </right>
      <top/>
      <bottom/>
      <diagonal/>
    </border>
    <border>
      <left/>
      <right/>
      <top style="thin">
        <color indexed="21"/>
      </top>
      <bottom style="thin">
        <color indexed="2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21"/>
      </left>
      <right style="thin">
        <color indexed="21"/>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78">
    <xf numFmtId="0" fontId="0" fillId="0" borderId="0" xfId="0"/>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Alignment="1">
      <alignment horizontal="center" vertical="center" wrapText="1"/>
    </xf>
    <xf numFmtId="0" fontId="3" fillId="0" borderId="1" xfId="0" applyFont="1" applyBorder="1" applyAlignment="1">
      <alignment horizontal="right" vertical="center"/>
    </xf>
    <xf numFmtId="43" fontId="2" fillId="3" borderId="1" xfId="1" applyFont="1" applyFill="1" applyBorder="1" applyAlignment="1">
      <alignment horizontal="center" vertical="center"/>
    </xf>
    <xf numFmtId="166" fontId="2" fillId="3" borderId="1" xfId="1" applyNumberFormat="1" applyFont="1" applyFill="1" applyBorder="1" applyAlignment="1">
      <alignment vertical="center"/>
    </xf>
    <xf numFmtId="9" fontId="14" fillId="0" borderId="0" xfId="0" applyNumberFormat="1" applyFont="1" applyFill="1" applyAlignment="1">
      <alignment horizontal="center" vertical="center"/>
    </xf>
    <xf numFmtId="164" fontId="13" fillId="0" borderId="0" xfId="0" applyNumberFormat="1" applyFont="1" applyBorder="1" applyAlignment="1">
      <alignment horizontal="center" vertical="center" wrapText="1"/>
    </xf>
    <xf numFmtId="0" fontId="17" fillId="0" borderId="0" xfId="0" applyFont="1" applyAlignment="1">
      <alignment vertical="center"/>
    </xf>
    <xf numFmtId="165" fontId="6" fillId="0" borderId="0" xfId="2" applyNumberFormat="1" applyFont="1" applyAlignment="1">
      <alignment horizontal="center" vertical="center"/>
    </xf>
    <xf numFmtId="9" fontId="23" fillId="0" borderId="0" xfId="0" applyNumberFormat="1" applyFont="1" applyAlignment="1">
      <alignment horizontal="center" vertical="center"/>
    </xf>
    <xf numFmtId="9" fontId="24" fillId="0" borderId="0" xfId="0" applyNumberFormat="1" applyFont="1" applyAlignment="1">
      <alignment horizontal="center" vertical="center"/>
    </xf>
    <xf numFmtId="9" fontId="25" fillId="0" borderId="0" xfId="0" applyNumberFormat="1" applyFont="1" applyAlignment="1">
      <alignment horizontal="center" vertical="center"/>
    </xf>
    <xf numFmtId="0" fontId="6" fillId="0" borderId="0" xfId="0" applyFont="1" applyAlignment="1">
      <alignment horizontal="right" vertical="center"/>
    </xf>
    <xf numFmtId="0" fontId="11" fillId="0" borderId="1" xfId="0" applyFont="1" applyBorder="1" applyAlignment="1">
      <alignment horizontal="center" vertical="center" wrapText="1"/>
    </xf>
    <xf numFmtId="10" fontId="25" fillId="0" borderId="1" xfId="2" applyNumberFormat="1" applyFont="1" applyFill="1" applyBorder="1" applyAlignment="1">
      <alignment horizontal="center" vertical="center"/>
    </xf>
    <xf numFmtId="10" fontId="26" fillId="0" borderId="1" xfId="2" applyNumberFormat="1" applyFont="1" applyFill="1" applyBorder="1" applyAlignment="1">
      <alignment horizontal="center" vertical="center"/>
    </xf>
    <xf numFmtId="43" fontId="6" fillId="0" borderId="14" xfId="1" applyFont="1" applyFill="1" applyBorder="1" applyAlignment="1">
      <alignment vertical="center"/>
    </xf>
    <xf numFmtId="43" fontId="6" fillId="0" borderId="15" xfId="1" applyFont="1" applyFill="1" applyBorder="1" applyAlignment="1">
      <alignment vertical="center"/>
    </xf>
    <xf numFmtId="0" fontId="13" fillId="0" borderId="0" xfId="0" applyFont="1" applyAlignment="1">
      <alignment horizontal="right" vertical="center"/>
    </xf>
    <xf numFmtId="2" fontId="14" fillId="0" borderId="1" xfId="1" applyNumberFormat="1" applyFont="1" applyFill="1" applyBorder="1" applyAlignment="1">
      <alignment horizontal="center" vertical="center"/>
    </xf>
    <xf numFmtId="1" fontId="14" fillId="0" borderId="1" xfId="1" applyNumberFormat="1" applyFont="1" applyFill="1" applyBorder="1" applyAlignment="1">
      <alignment horizontal="center" vertical="center"/>
    </xf>
    <xf numFmtId="2" fontId="22" fillId="0" borderId="0" xfId="1" applyNumberFormat="1" applyFont="1" applyFill="1" applyBorder="1" applyAlignment="1">
      <alignment horizontal="center" vertical="center"/>
    </xf>
    <xf numFmtId="164" fontId="13" fillId="0" borderId="0" xfId="0" applyNumberFormat="1" applyFont="1" applyBorder="1" applyAlignment="1">
      <alignment horizontal="right"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33" fillId="4" borderId="1" xfId="0" applyFont="1" applyFill="1" applyBorder="1" applyAlignment="1">
      <alignment horizontal="center" vertical="center" wrapText="1"/>
    </xf>
    <xf numFmtId="165" fontId="25" fillId="0" borderId="1" xfId="2" applyNumberFormat="1" applyFont="1" applyFill="1" applyBorder="1" applyAlignment="1">
      <alignment horizontal="center" vertical="center"/>
    </xf>
    <xf numFmtId="165" fontId="26" fillId="0" borderId="1" xfId="2" applyNumberFormat="1" applyFont="1" applyFill="1" applyBorder="1" applyAlignment="1">
      <alignment horizontal="center" vertical="center"/>
    </xf>
    <xf numFmtId="0" fontId="7" fillId="0" borderId="0" xfId="0" applyFont="1" applyAlignment="1">
      <alignment vertical="center"/>
    </xf>
    <xf numFmtId="1" fontId="6" fillId="0" borderId="1" xfId="0" applyNumberFormat="1" applyFont="1" applyFill="1" applyBorder="1" applyAlignment="1">
      <alignment horizontal="center" vertical="center" wrapText="1"/>
    </xf>
    <xf numFmtId="0" fontId="6" fillId="0" borderId="12" xfId="0" applyFont="1" applyBorder="1" applyAlignment="1">
      <alignment horizontal="right" vertical="center"/>
    </xf>
    <xf numFmtId="0" fontId="11" fillId="0" borderId="0" xfId="0" applyFont="1" applyAlignment="1">
      <alignment horizontal="left" vertical="center"/>
    </xf>
    <xf numFmtId="2" fontId="14" fillId="0" borderId="22" xfId="1" applyNumberFormat="1" applyFont="1" applyFill="1" applyBorder="1" applyAlignment="1">
      <alignment horizontal="center" vertical="center"/>
    </xf>
    <xf numFmtId="0" fontId="31" fillId="0" borderId="1" xfId="0" applyFont="1" applyFill="1" applyBorder="1" applyAlignment="1">
      <alignment horizontal="center" vertical="center" wrapText="1"/>
    </xf>
    <xf numFmtId="165" fontId="14" fillId="4" borderId="0" xfId="2" applyNumberFormat="1" applyFont="1" applyFill="1" applyBorder="1" applyAlignment="1">
      <alignment horizontal="center" vertical="center"/>
    </xf>
    <xf numFmtId="10" fontId="14" fillId="0" borderId="0" xfId="1" applyNumberFormat="1" applyFont="1" applyFill="1" applyBorder="1" applyAlignment="1">
      <alignment vertical="center"/>
    </xf>
    <xf numFmtId="2" fontId="38" fillId="0" borderId="0" xfId="0" applyNumberFormat="1" applyFont="1" applyFill="1" applyAlignment="1">
      <alignment horizontal="center" vertical="center"/>
    </xf>
    <xf numFmtId="0" fontId="11"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49" fontId="33" fillId="3" borderId="1" xfId="1" applyNumberFormat="1" applyFont="1" applyFill="1" applyBorder="1" applyAlignment="1">
      <alignment horizontal="center" vertical="center" wrapText="1"/>
    </xf>
    <xf numFmtId="49" fontId="31" fillId="3" borderId="1" xfId="1" applyNumberFormat="1" applyFont="1" applyFill="1" applyBorder="1" applyAlignment="1">
      <alignment horizontal="center" vertical="center" wrapText="1"/>
    </xf>
    <xf numFmtId="169" fontId="26" fillId="0" borderId="1" xfId="0" applyNumberFormat="1" applyFont="1" applyFill="1" applyBorder="1" applyAlignment="1">
      <alignment horizontal="center" vertical="center"/>
    </xf>
    <xf numFmtId="169" fontId="25" fillId="0" borderId="1" xfId="0" applyNumberFormat="1" applyFont="1" applyFill="1" applyBorder="1" applyAlignment="1">
      <alignment horizontal="center" vertical="center"/>
    </xf>
    <xf numFmtId="1" fontId="26" fillId="0" borderId="1" xfId="0" applyNumberFormat="1" applyFont="1" applyFill="1" applyBorder="1" applyAlignment="1">
      <alignment horizontal="center" vertical="center"/>
    </xf>
    <xf numFmtId="1" fontId="25" fillId="0" borderId="1" xfId="0" applyNumberFormat="1" applyFont="1" applyFill="1" applyBorder="1" applyAlignment="1">
      <alignment horizontal="center" vertical="center"/>
    </xf>
    <xf numFmtId="9" fontId="26" fillId="0" borderId="1" xfId="2" applyFont="1" applyFill="1" applyBorder="1" applyAlignment="1">
      <alignment horizontal="center" vertical="center"/>
    </xf>
    <xf numFmtId="9" fontId="25" fillId="0" borderId="1" xfId="2" applyFont="1" applyFill="1" applyBorder="1" applyAlignment="1">
      <alignment horizontal="center" vertical="center"/>
    </xf>
    <xf numFmtId="0" fontId="31"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 xfId="0" applyFont="1" applyBorder="1" applyAlignment="1">
      <alignment horizontal="right" vertical="center"/>
    </xf>
    <xf numFmtId="1" fontId="7" fillId="0" borderId="1" xfId="1"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6" fillId="0" borderId="0" xfId="0" applyFont="1" applyFill="1" applyAlignment="1">
      <alignment vertical="center"/>
    </xf>
    <xf numFmtId="0" fontId="10" fillId="0" borderId="0" xfId="0" applyFont="1" applyAlignment="1">
      <alignment vertical="center"/>
    </xf>
    <xf numFmtId="0" fontId="8" fillId="0" borderId="0" xfId="0" applyFont="1" applyAlignment="1">
      <alignment vertical="center"/>
    </xf>
    <xf numFmtId="0" fontId="68" fillId="0" borderId="1" xfId="0" applyFont="1" applyBorder="1" applyAlignment="1">
      <alignment horizontal="center" vertical="center" wrapText="1"/>
    </xf>
    <xf numFmtId="0" fontId="9" fillId="0" borderId="0" xfId="0" applyFont="1" applyBorder="1" applyAlignment="1">
      <alignment horizontal="center" vertical="center"/>
    </xf>
    <xf numFmtId="0" fontId="6" fillId="0" borderId="0" xfId="0" applyFont="1" applyFill="1" applyAlignment="1">
      <alignment horizontal="center" vertical="center"/>
    </xf>
    <xf numFmtId="1" fontId="6" fillId="0" borderId="1" xfId="1" applyNumberFormat="1" applyFont="1" applyFill="1" applyBorder="1" applyAlignment="1">
      <alignment horizontal="center" vertical="center"/>
    </xf>
    <xf numFmtId="10" fontId="6" fillId="0" borderId="1" xfId="2" applyNumberFormat="1" applyFont="1" applyFill="1" applyBorder="1" applyAlignment="1">
      <alignment horizontal="center" vertical="center"/>
    </xf>
    <xf numFmtId="1" fontId="6" fillId="0" borderId="0" xfId="0" applyNumberFormat="1" applyFont="1" applyFill="1" applyAlignment="1">
      <alignment horizontal="center" vertical="center"/>
    </xf>
    <xf numFmtId="0" fontId="6" fillId="0" borderId="1" xfId="0" applyFont="1" applyFill="1" applyBorder="1" applyAlignment="1">
      <alignment horizontal="center" vertical="center"/>
    </xf>
    <xf numFmtId="10" fontId="6" fillId="0" borderId="1" xfId="2" applyNumberFormat="1" applyFont="1" applyBorder="1" applyAlignment="1">
      <alignment horizontal="center" vertical="center"/>
    </xf>
    <xf numFmtId="1" fontId="6" fillId="0" borderId="0" xfId="0" applyNumberFormat="1" applyFont="1" applyAlignment="1">
      <alignment horizontal="center" vertical="center"/>
    </xf>
    <xf numFmtId="1" fontId="7" fillId="0" borderId="0" xfId="0" applyNumberFormat="1" applyFont="1" applyAlignment="1">
      <alignment horizontal="center" vertical="center"/>
    </xf>
    <xf numFmtId="43" fontId="6" fillId="0" borderId="0" xfId="1" applyFont="1" applyAlignment="1">
      <alignment vertical="center"/>
    </xf>
    <xf numFmtId="43" fontId="6" fillId="0" borderId="0" xfId="1" applyFont="1" applyBorder="1" applyAlignment="1">
      <alignment vertical="center"/>
    </xf>
    <xf numFmtId="43" fontId="16" fillId="0" borderId="0" xfId="1" applyFont="1" applyBorder="1" applyAlignment="1">
      <alignment vertical="center"/>
    </xf>
    <xf numFmtId="1" fontId="16" fillId="0" borderId="0" xfId="0" applyNumberFormat="1" applyFont="1" applyBorder="1" applyAlignment="1">
      <alignment horizontal="center" vertical="center"/>
    </xf>
    <xf numFmtId="0" fontId="16" fillId="0" borderId="0" xfId="0" applyFont="1" applyBorder="1" applyAlignment="1">
      <alignment vertical="center"/>
    </xf>
    <xf numFmtId="0" fontId="14" fillId="0" borderId="0" xfId="0" applyFont="1" applyAlignment="1">
      <alignment vertical="center"/>
    </xf>
    <xf numFmtId="0" fontId="6" fillId="0" borderId="0" xfId="0" applyFont="1" applyAlignment="1">
      <alignment horizontal="center" vertical="center"/>
    </xf>
    <xf numFmtId="1" fontId="6" fillId="0" borderId="0" xfId="1" applyNumberFormat="1" applyFont="1" applyBorder="1" applyAlignment="1">
      <alignment horizontal="center" vertical="center"/>
    </xf>
    <xf numFmtId="0" fontId="14" fillId="0" borderId="0" xfId="0" applyFont="1" applyAlignment="1">
      <alignment horizontal="right" vertical="center"/>
    </xf>
    <xf numFmtId="43" fontId="16" fillId="0" borderId="0" xfId="1" applyFont="1" applyAlignment="1">
      <alignment vertical="center"/>
    </xf>
    <xf numFmtId="0" fontId="14" fillId="0" borderId="0" xfId="0" applyFont="1" applyFill="1" applyAlignment="1">
      <alignment vertical="center"/>
    </xf>
    <xf numFmtId="0" fontId="20" fillId="0" borderId="0" xfId="0" applyFont="1" applyAlignment="1">
      <alignment vertical="center"/>
    </xf>
    <xf numFmtId="0" fontId="20" fillId="0" borderId="19" xfId="0" applyFont="1" applyBorder="1" applyAlignment="1">
      <alignment vertical="center"/>
    </xf>
    <xf numFmtId="0" fontId="16" fillId="0" borderId="0" xfId="0" applyFont="1" applyAlignment="1">
      <alignment vertical="center"/>
    </xf>
    <xf numFmtId="1" fontId="6" fillId="0" borderId="0" xfId="0" applyNumberFormat="1" applyFont="1" applyBorder="1" applyAlignment="1">
      <alignment horizontal="center" vertical="center"/>
    </xf>
    <xf numFmtId="164" fontId="7" fillId="0" borderId="0" xfId="0" applyNumberFormat="1" applyFont="1" applyBorder="1" applyAlignment="1">
      <alignment vertical="center"/>
    </xf>
    <xf numFmtId="1" fontId="6" fillId="0" borderId="0" xfId="0" applyNumberFormat="1" applyFont="1" applyAlignment="1">
      <alignment vertical="center"/>
    </xf>
    <xf numFmtId="0" fontId="2" fillId="2" borderId="4"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5" fontId="67" fillId="0" borderId="1" xfId="2" applyNumberFormat="1" applyFont="1" applyFill="1" applyBorder="1" applyAlignment="1">
      <alignment horizontal="center" vertical="center"/>
    </xf>
    <xf numFmtId="165" fontId="14" fillId="0" borderId="1" xfId="0" applyNumberFormat="1" applyFont="1" applyBorder="1" applyAlignment="1">
      <alignment horizontal="center" vertical="center"/>
    </xf>
    <xf numFmtId="1" fontId="2" fillId="0" borderId="4" xfId="0" applyNumberFormat="1" applyFont="1" applyFill="1" applyBorder="1" applyAlignment="1">
      <alignment horizontal="center" vertical="center" wrapText="1"/>
    </xf>
    <xf numFmtId="169" fontId="2" fillId="0" borderId="1" xfId="1" applyNumberFormat="1" applyFont="1" applyFill="1" applyBorder="1" applyAlignment="1">
      <alignment horizontal="center" vertical="center"/>
    </xf>
    <xf numFmtId="1" fontId="2" fillId="2" borderId="6" xfId="0" applyNumberFormat="1" applyFont="1" applyFill="1" applyBorder="1" applyAlignment="1">
      <alignment horizontal="center" vertical="center" wrapText="1"/>
    </xf>
    <xf numFmtId="2" fontId="14" fillId="0" borderId="0" xfId="0" applyNumberFormat="1" applyFont="1" applyFill="1" applyAlignment="1">
      <alignment horizontal="center" vertical="center"/>
    </xf>
    <xf numFmtId="0" fontId="2" fillId="2" borderId="4" xfId="0"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169" fontId="3" fillId="2" borderId="4" xfId="1"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0" fontId="2" fillId="0" borderId="0" xfId="0" applyFont="1" applyAlignment="1">
      <alignment vertical="center"/>
    </xf>
    <xf numFmtId="2" fontId="2" fillId="0" borderId="0" xfId="0" applyNumberFormat="1" applyFont="1" applyAlignment="1">
      <alignment vertical="center"/>
    </xf>
    <xf numFmtId="0" fontId="3" fillId="0" borderId="3" xfId="0" applyFont="1" applyBorder="1" applyAlignment="1">
      <alignment horizontal="right" vertical="center"/>
    </xf>
    <xf numFmtId="166" fontId="2" fillId="0" borderId="7" xfId="0" applyNumberFormat="1" applyFont="1" applyBorder="1" applyAlignment="1">
      <alignment vertical="center"/>
    </xf>
    <xf numFmtId="0" fontId="2" fillId="0" borderId="7" xfId="0" applyFont="1" applyBorder="1" applyAlignment="1">
      <alignment vertical="center"/>
    </xf>
    <xf numFmtId="167" fontId="2" fillId="0" borderId="7" xfId="0" applyNumberFormat="1" applyFont="1" applyBorder="1" applyAlignment="1">
      <alignment vertical="center"/>
    </xf>
    <xf numFmtId="167" fontId="2" fillId="0" borderId="2" xfId="1" applyNumberFormat="1" applyFont="1" applyFill="1" applyBorder="1" applyAlignment="1">
      <alignment horizontal="center" vertical="center"/>
    </xf>
    <xf numFmtId="0" fontId="2" fillId="0" borderId="2" xfId="0" applyFont="1" applyFill="1" applyBorder="1" applyAlignment="1">
      <alignment horizontal="right" vertical="center"/>
    </xf>
    <xf numFmtId="166" fontId="2" fillId="0" borderId="0" xfId="1" applyNumberFormat="1" applyFont="1" applyAlignment="1">
      <alignment vertical="center"/>
    </xf>
    <xf numFmtId="0" fontId="2" fillId="0" borderId="0" xfId="0" applyFont="1" applyBorder="1" applyAlignment="1">
      <alignment vertical="center"/>
    </xf>
    <xf numFmtId="0" fontId="18" fillId="0" borderId="0" xfId="0" applyFont="1" applyAlignment="1">
      <alignment vertical="center"/>
    </xf>
    <xf numFmtId="43" fontId="2" fillId="0" borderId="0" xfId="0" applyNumberFormat="1" applyFont="1" applyFill="1" applyBorder="1" applyAlignment="1">
      <alignment vertical="center"/>
    </xf>
    <xf numFmtId="43" fontId="6" fillId="0" borderId="0" xfId="1" applyFont="1" applyFill="1" applyAlignme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21" fillId="0" borderId="1" xfId="0" applyFont="1" applyFill="1" applyBorder="1" applyAlignment="1">
      <alignment vertical="center"/>
    </xf>
    <xf numFmtId="0" fontId="14" fillId="0" borderId="1" xfId="0" applyFont="1" applyFill="1" applyBorder="1" applyAlignment="1">
      <alignment vertical="center"/>
    </xf>
    <xf numFmtId="165" fontId="25" fillId="0" borderId="0" xfId="2" applyNumberFormat="1" applyFont="1" applyFill="1" applyBorder="1" applyAlignment="1">
      <alignment horizontal="center" vertical="center"/>
    </xf>
    <xf numFmtId="170" fontId="26" fillId="0" borderId="1" xfId="0" applyNumberFormat="1" applyFont="1" applyFill="1" applyBorder="1" applyAlignment="1">
      <alignment horizontal="center" vertical="center"/>
    </xf>
    <xf numFmtId="1" fontId="37" fillId="0" borderId="0" xfId="0" applyNumberFormat="1" applyFont="1" applyAlignment="1">
      <alignment vertical="center"/>
    </xf>
    <xf numFmtId="170" fontId="25" fillId="0" borderId="0" xfId="0" applyNumberFormat="1" applyFont="1" applyFill="1" applyAlignment="1">
      <alignment horizontal="center" vertical="center"/>
    </xf>
    <xf numFmtId="1" fontId="28" fillId="0" borderId="0" xfId="0" applyNumberFormat="1" applyFont="1" applyFill="1" applyAlignment="1">
      <alignment vertical="center"/>
    </xf>
    <xf numFmtId="170" fontId="25" fillId="0" borderId="1" xfId="0" applyNumberFormat="1" applyFont="1" applyFill="1" applyBorder="1" applyAlignment="1">
      <alignment horizontal="center" vertical="center"/>
    </xf>
    <xf numFmtId="167" fontId="6" fillId="0" borderId="0" xfId="0" applyNumberFormat="1" applyFont="1" applyBorder="1" applyAlignment="1">
      <alignment vertical="center"/>
    </xf>
    <xf numFmtId="0" fontId="6" fillId="0" borderId="0" xfId="0" applyFont="1" applyFill="1" applyBorder="1" applyAlignment="1">
      <alignment vertical="center"/>
    </xf>
    <xf numFmtId="1" fontId="6" fillId="0" borderId="0" xfId="1" applyNumberFormat="1" applyFont="1" applyFill="1" applyBorder="1" applyAlignment="1">
      <alignment horizontal="center" vertical="center"/>
    </xf>
    <xf numFmtId="0" fontId="16" fillId="5" borderId="0" xfId="0" applyFont="1" applyFill="1" applyAlignment="1">
      <alignment vertical="center"/>
    </xf>
    <xf numFmtId="1" fontId="16" fillId="5" borderId="0" xfId="1" applyNumberFormat="1" applyFont="1" applyFill="1" applyBorder="1" applyAlignment="1">
      <alignment horizontal="center" vertical="center"/>
    </xf>
    <xf numFmtId="43" fontId="16" fillId="5" borderId="0" xfId="1" applyFont="1" applyFill="1" applyAlignment="1">
      <alignment vertical="center"/>
    </xf>
    <xf numFmtId="1" fontId="7" fillId="0" borderId="0" xfId="1" applyNumberFormat="1" applyFont="1" applyFill="1" applyBorder="1" applyAlignment="1">
      <alignment horizontal="center" vertical="center"/>
    </xf>
    <xf numFmtId="43" fontId="6" fillId="0" borderId="0" xfId="0" applyNumberFormat="1" applyFont="1" applyAlignment="1">
      <alignment vertical="center"/>
    </xf>
    <xf numFmtId="164" fontId="6" fillId="0" borderId="0" xfId="0" applyNumberFormat="1" applyFont="1" applyAlignment="1">
      <alignment vertical="center"/>
    </xf>
    <xf numFmtId="0" fontId="6" fillId="0" borderId="0" xfId="0" applyFont="1" applyFill="1" applyBorder="1" applyAlignment="1">
      <alignment horizontal="right" vertical="center"/>
    </xf>
    <xf numFmtId="165" fontId="84" fillId="0" borderId="1" xfId="2" applyNumberFormat="1" applyFont="1" applyFill="1" applyBorder="1" applyAlignment="1">
      <alignment horizontal="center" vertical="center"/>
    </xf>
    <xf numFmtId="1" fontId="7" fillId="5" borderId="1" xfId="1" applyNumberFormat="1" applyFont="1" applyFill="1" applyBorder="1" applyAlignment="1">
      <alignment horizontal="center" vertical="center"/>
    </xf>
    <xf numFmtId="1" fontId="33" fillId="0" borderId="0" xfId="0" applyNumberFormat="1" applyFont="1" applyAlignment="1">
      <alignment horizontal="center" vertical="center"/>
    </xf>
    <xf numFmtId="1" fontId="87" fillId="0" borderId="0" xfId="0" applyNumberFormat="1" applyFont="1" applyAlignment="1">
      <alignment horizontal="center" vertical="center"/>
    </xf>
    <xf numFmtId="1" fontId="88" fillId="0" borderId="0" xfId="0" applyNumberFormat="1" applyFont="1" applyAlignment="1">
      <alignment horizontal="center" vertical="center"/>
    </xf>
    <xf numFmtId="0" fontId="25" fillId="0" borderId="11" xfId="0" applyFont="1" applyBorder="1" applyAlignment="1">
      <alignment horizontal="right" vertical="center"/>
    </xf>
    <xf numFmtId="165" fontId="25" fillId="4" borderId="12" xfId="2" applyNumberFormat="1" applyFont="1" applyFill="1" applyBorder="1" applyAlignment="1">
      <alignment vertical="center"/>
    </xf>
    <xf numFmtId="0" fontId="25" fillId="0" borderId="12" xfId="0" applyFont="1" applyBorder="1" applyAlignment="1">
      <alignment vertical="center"/>
    </xf>
    <xf numFmtId="43" fontId="25" fillId="0" borderId="13" xfId="1" applyFont="1" applyFill="1" applyBorder="1" applyAlignment="1">
      <alignment horizontal="right" vertical="center"/>
    </xf>
    <xf numFmtId="0" fontId="25" fillId="0" borderId="0" xfId="0" applyFont="1" applyBorder="1" applyAlignment="1">
      <alignment vertical="center"/>
    </xf>
    <xf numFmtId="0" fontId="25" fillId="0" borderId="0" xfId="0" applyFont="1" applyBorder="1" applyAlignment="1">
      <alignment horizontal="right" vertical="center"/>
    </xf>
    <xf numFmtId="169" fontId="25" fillId="3" borderId="1" xfId="0" applyNumberFormat="1" applyFont="1" applyFill="1" applyBorder="1" applyAlignment="1">
      <alignment horizontal="center" vertical="center"/>
    </xf>
    <xf numFmtId="1" fontId="25" fillId="3" borderId="1" xfId="0" applyNumberFormat="1" applyFont="1" applyFill="1" applyBorder="1" applyAlignment="1">
      <alignment vertical="center"/>
    </xf>
    <xf numFmtId="0" fontId="25" fillId="0" borderId="15" xfId="0" applyFont="1" applyBorder="1" applyAlignment="1">
      <alignment vertical="center"/>
    </xf>
    <xf numFmtId="0" fontId="25" fillId="0" borderId="15" xfId="0" applyFont="1" applyBorder="1" applyAlignment="1">
      <alignment horizontal="right" vertical="center"/>
    </xf>
    <xf numFmtId="9" fontId="25" fillId="3" borderId="1" xfId="2" applyFont="1" applyFill="1" applyBorder="1" applyAlignment="1">
      <alignment vertical="center"/>
    </xf>
    <xf numFmtId="0" fontId="26" fillId="0" borderId="11" xfId="0" applyFont="1" applyBorder="1" applyAlignment="1">
      <alignment horizontal="right" vertical="center"/>
    </xf>
    <xf numFmtId="165" fontId="26" fillId="4" borderId="12" xfId="2" applyNumberFormat="1" applyFont="1" applyFill="1" applyBorder="1" applyAlignment="1">
      <alignment vertical="center"/>
    </xf>
    <xf numFmtId="0" fontId="26" fillId="0" borderId="12" xfId="0" applyFont="1" applyBorder="1" applyAlignment="1">
      <alignment vertical="center"/>
    </xf>
    <xf numFmtId="43" fontId="26" fillId="0" borderId="13" xfId="1" applyFont="1" applyFill="1" applyBorder="1" applyAlignment="1">
      <alignment horizontal="right" vertical="center"/>
    </xf>
    <xf numFmtId="0" fontId="26" fillId="0" borderId="0" xfId="0" applyFont="1" applyBorder="1" applyAlignment="1">
      <alignment vertical="center"/>
    </xf>
    <xf numFmtId="0" fontId="26" fillId="0" borderId="0" xfId="0" applyFont="1" applyBorder="1" applyAlignment="1">
      <alignment horizontal="right" vertical="center"/>
    </xf>
    <xf numFmtId="169" fontId="26" fillId="3" borderId="1" xfId="0" applyNumberFormat="1" applyFont="1" applyFill="1" applyBorder="1" applyAlignment="1">
      <alignment horizontal="center" vertical="center"/>
    </xf>
    <xf numFmtId="1" fontId="26" fillId="3" borderId="1" xfId="0" applyNumberFormat="1" applyFont="1" applyFill="1" applyBorder="1" applyAlignment="1">
      <alignment vertical="center"/>
    </xf>
    <xf numFmtId="0" fontId="26" fillId="0" borderId="15" xfId="0" applyFont="1" applyBorder="1" applyAlignment="1">
      <alignment vertical="center"/>
    </xf>
    <xf numFmtId="0" fontId="26" fillId="0" borderId="15" xfId="0" applyFont="1" applyBorder="1" applyAlignment="1">
      <alignment horizontal="right" vertical="center"/>
    </xf>
    <xf numFmtId="9" fontId="26" fillId="3" borderId="1" xfId="2" applyFont="1" applyFill="1" applyBorder="1" applyAlignment="1">
      <alignment vertical="center"/>
    </xf>
    <xf numFmtId="1" fontId="6" fillId="4" borderId="1" xfId="1" applyNumberFormat="1" applyFont="1" applyFill="1" applyBorder="1" applyAlignment="1">
      <alignment horizontal="center" vertical="center"/>
    </xf>
    <xf numFmtId="1" fontId="89" fillId="0" borderId="0" xfId="1" applyNumberFormat="1" applyFont="1" applyFill="1" applyBorder="1" applyAlignment="1">
      <alignment horizontal="center" vertical="center"/>
    </xf>
    <xf numFmtId="1" fontId="89" fillId="0" borderId="0" xfId="0" applyNumberFormat="1" applyFont="1" applyBorder="1" applyAlignment="1">
      <alignment horizontal="center" vertical="center"/>
    </xf>
    <xf numFmtId="1" fontId="89" fillId="0" borderId="15" xfId="1" applyNumberFormat="1" applyFont="1" applyFill="1" applyBorder="1" applyAlignment="1">
      <alignment horizontal="center" vertical="center"/>
    </xf>
    <xf numFmtId="1" fontId="89" fillId="0" borderId="15" xfId="0" applyNumberFormat="1" applyFont="1" applyBorder="1" applyAlignment="1">
      <alignment horizontal="center" vertical="center"/>
    </xf>
    <xf numFmtId="9" fontId="89" fillId="0" borderId="12" xfId="2" applyNumberFormat="1" applyFont="1" applyFill="1" applyBorder="1" applyAlignment="1">
      <alignment horizontal="center" vertical="center"/>
    </xf>
    <xf numFmtId="1" fontId="89" fillId="0" borderId="12" xfId="0" applyNumberFormat="1" applyFont="1" applyBorder="1" applyAlignment="1">
      <alignment horizontal="center" vertical="center"/>
    </xf>
    <xf numFmtId="165" fontId="89" fillId="0" borderId="0" xfId="2" applyNumberFormat="1" applyFont="1" applyFill="1" applyBorder="1" applyAlignment="1">
      <alignment horizontal="center" vertical="center"/>
    </xf>
    <xf numFmtId="169" fontId="89" fillId="0" borderId="0" xfId="0" applyNumberFormat="1" applyFont="1" applyBorder="1" applyAlignment="1">
      <alignment horizontal="center" vertical="center"/>
    </xf>
    <xf numFmtId="165" fontId="89" fillId="0" borderId="0" xfId="2" applyNumberFormat="1" applyFont="1" applyFill="1" applyBorder="1" applyAlignment="1">
      <alignment vertical="center"/>
    </xf>
    <xf numFmtId="0" fontId="29"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12" fillId="0" borderId="0" xfId="0" applyFont="1"/>
    <xf numFmtId="0" fontId="90" fillId="0" borderId="0" xfId="0" applyFont="1" applyAlignment="1">
      <alignment horizontal="center"/>
    </xf>
    <xf numFmtId="1" fontId="25" fillId="4" borderId="0" xfId="1" applyNumberFormat="1" applyFont="1" applyFill="1" applyBorder="1" applyAlignment="1">
      <alignment horizontal="center" vertical="center"/>
    </xf>
    <xf numFmtId="0" fontId="91" fillId="0" borderId="0" xfId="0" applyFont="1" applyAlignment="1">
      <alignment horizontal="center"/>
    </xf>
    <xf numFmtId="0" fontId="91" fillId="0" borderId="0" xfId="0" applyFont="1" applyAlignment="1">
      <alignment horizontal="left"/>
    </xf>
    <xf numFmtId="0" fontId="29" fillId="3" borderId="22" xfId="0" applyFont="1" applyFill="1" applyBorder="1" applyAlignment="1">
      <alignment horizontal="center" vertical="center" wrapText="1"/>
    </xf>
    <xf numFmtId="2" fontId="29" fillId="3" borderId="2" xfId="1" applyNumberFormat="1" applyFont="1" applyFill="1" applyBorder="1" applyAlignment="1">
      <alignment horizontal="center" vertical="center"/>
    </xf>
    <xf numFmtId="2" fontId="29" fillId="3" borderId="1" xfId="1" applyNumberFormat="1" applyFont="1" applyFill="1" applyBorder="1" applyAlignment="1">
      <alignment horizontal="center" vertical="center"/>
    </xf>
    <xf numFmtId="0" fontId="93" fillId="3" borderId="1" xfId="0" applyFont="1" applyFill="1" applyBorder="1" applyAlignment="1">
      <alignment horizontal="center" vertical="center" wrapText="1"/>
    </xf>
    <xf numFmtId="0" fontId="95" fillId="3"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68" fillId="0" borderId="22"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1" xfId="0" applyFont="1" applyBorder="1" applyAlignment="1">
      <alignment horizontal="center" vertical="center" wrapText="1"/>
    </xf>
    <xf numFmtId="0" fontId="99" fillId="0" borderId="1" xfId="0" applyFont="1" applyBorder="1" applyAlignment="1">
      <alignment horizontal="center" vertical="center" wrapText="1"/>
    </xf>
    <xf numFmtId="2" fontId="89" fillId="0" borderId="1" xfId="1" applyNumberFormat="1" applyFont="1" applyBorder="1" applyAlignment="1">
      <alignment horizontal="center" vertical="center"/>
    </xf>
    <xf numFmtId="1" fontId="89" fillId="0" borderId="1" xfId="0" applyNumberFormat="1" applyFont="1" applyBorder="1" applyAlignment="1">
      <alignment horizontal="center" vertical="center"/>
    </xf>
    <xf numFmtId="168" fontId="89" fillId="0" borderId="1" xfId="0" applyNumberFormat="1" applyFont="1" applyBorder="1" applyAlignment="1">
      <alignment horizontal="center" vertical="center"/>
    </xf>
    <xf numFmtId="2" fontId="89" fillId="0" borderId="1" xfId="0" applyNumberFormat="1" applyFont="1" applyBorder="1" applyAlignment="1">
      <alignment horizontal="center" vertical="center"/>
    </xf>
    <xf numFmtId="43" fontId="89" fillId="0" borderId="1" xfId="1" applyFont="1" applyFill="1" applyBorder="1" applyAlignment="1">
      <alignment horizontal="center" vertical="center"/>
    </xf>
    <xf numFmtId="2" fontId="89" fillId="0" borderId="1" xfId="2" applyNumberFormat="1" applyFont="1" applyBorder="1" applyAlignment="1">
      <alignment horizontal="center" vertical="center"/>
    </xf>
    <xf numFmtId="43" fontId="89" fillId="0" borderId="0" xfId="1" applyFont="1" applyBorder="1" applyAlignment="1">
      <alignment vertical="center"/>
    </xf>
    <xf numFmtId="0" fontId="89" fillId="0" borderId="0" xfId="0" applyFont="1" applyBorder="1" applyAlignment="1">
      <alignment vertical="center"/>
    </xf>
    <xf numFmtId="43" fontId="89" fillId="0" borderId="0" xfId="1" applyFont="1" applyAlignment="1">
      <alignment vertical="center"/>
    </xf>
    <xf numFmtId="0" fontId="89" fillId="0" borderId="0" xfId="0" applyFont="1" applyAlignment="1">
      <alignment vertical="center"/>
    </xf>
    <xf numFmtId="0" fontId="102" fillId="0" borderId="0" xfId="0" applyFont="1" applyAlignment="1">
      <alignment vertical="center"/>
    </xf>
    <xf numFmtId="0" fontId="103" fillId="0" borderId="0" xfId="0" applyFont="1" applyAlignment="1">
      <alignment horizontal="center" vertical="center" wrapText="1"/>
    </xf>
    <xf numFmtId="2" fontId="89" fillId="0" borderId="0" xfId="0" applyNumberFormat="1" applyFont="1" applyAlignment="1">
      <alignment horizontal="center" vertical="center"/>
    </xf>
    <xf numFmtId="0" fontId="69" fillId="0" borderId="0" xfId="0" applyFont="1" applyBorder="1" applyAlignment="1">
      <alignment horizontal="right" vertical="center" textRotation="90" wrapText="1"/>
    </xf>
    <xf numFmtId="0" fontId="6" fillId="0" borderId="0" xfId="0" applyFont="1" applyBorder="1" applyAlignment="1">
      <alignment horizontal="left" vertical="center" wrapText="1"/>
    </xf>
    <xf numFmtId="0" fontId="108" fillId="0" borderId="0" xfId="0" applyFont="1" applyAlignment="1">
      <alignment vertical="center"/>
    </xf>
    <xf numFmtId="9" fontId="6" fillId="0" borderId="0" xfId="2" applyFont="1" applyAlignment="1">
      <alignment horizontal="center" vertical="center"/>
    </xf>
    <xf numFmtId="0" fontId="109" fillId="0" borderId="0" xfId="0" applyFont="1" applyAlignment="1">
      <alignment horizontal="center"/>
    </xf>
    <xf numFmtId="0" fontId="109" fillId="0" borderId="0" xfId="0" applyFont="1" applyAlignment="1">
      <alignment horizontal="left"/>
    </xf>
    <xf numFmtId="0" fontId="111" fillId="0" borderId="0" xfId="0" applyFont="1" applyAlignment="1">
      <alignment vertical="center"/>
    </xf>
    <xf numFmtId="0" fontId="22" fillId="0" borderId="0" xfId="0" applyFont="1" applyAlignment="1">
      <alignment horizontal="center" vertical="center"/>
    </xf>
    <xf numFmtId="0" fontId="30" fillId="0" borderId="0" xfId="0" applyFont="1" applyAlignment="1">
      <alignment horizontal="center"/>
    </xf>
    <xf numFmtId="0" fontId="30" fillId="0" borderId="0" xfId="0" applyFont="1" applyAlignment="1">
      <alignment horizontal="left"/>
    </xf>
    <xf numFmtId="0" fontId="44" fillId="5" borderId="16" xfId="0" applyFont="1" applyFill="1" applyBorder="1" applyAlignment="1">
      <alignment horizontal="left" vertical="center"/>
    </xf>
    <xf numFmtId="0" fontId="44" fillId="5" borderId="17" xfId="0" applyFont="1" applyFill="1" applyBorder="1" applyAlignment="1">
      <alignment horizontal="left" vertical="center"/>
    </xf>
    <xf numFmtId="0" fontId="44" fillId="5" borderId="18" xfId="0" applyFont="1" applyFill="1" applyBorder="1" applyAlignment="1">
      <alignment horizontal="left" vertical="center"/>
    </xf>
    <xf numFmtId="0" fontId="104" fillId="0" borderId="11" xfId="0" applyFont="1" applyBorder="1" applyAlignment="1">
      <alignment horizontal="left" vertical="center" wrapText="1"/>
    </xf>
    <xf numFmtId="0" fontId="104" fillId="0" borderId="12" xfId="0" applyFont="1" applyBorder="1" applyAlignment="1">
      <alignment horizontal="left" vertical="center" wrapText="1"/>
    </xf>
    <xf numFmtId="0" fontId="104" fillId="0" borderId="20" xfId="0" applyFont="1" applyBorder="1" applyAlignment="1">
      <alignment horizontal="left" vertical="center" wrapText="1"/>
    </xf>
    <xf numFmtId="0" fontId="104" fillId="0" borderId="13" xfId="0" applyFont="1" applyBorder="1" applyAlignment="1">
      <alignment horizontal="left" vertical="center" wrapText="1"/>
    </xf>
    <xf numFmtId="0" fontId="104" fillId="0" borderId="0" xfId="0" applyFont="1" applyBorder="1" applyAlignment="1">
      <alignment horizontal="left" vertical="center" wrapText="1"/>
    </xf>
    <xf numFmtId="0" fontId="104" fillId="0" borderId="19" xfId="0" applyFont="1" applyBorder="1" applyAlignment="1">
      <alignment horizontal="left" vertical="center" wrapText="1"/>
    </xf>
    <xf numFmtId="0" fontId="85" fillId="5" borderId="5" xfId="0" applyFont="1" applyFill="1" applyBorder="1" applyAlignment="1">
      <alignment horizontal="center" vertical="center" wrapText="1"/>
    </xf>
    <xf numFmtId="0" fontId="85" fillId="5" borderId="9" xfId="0" applyFont="1" applyFill="1" applyBorder="1" applyAlignment="1">
      <alignment horizontal="center" vertical="center" wrapText="1"/>
    </xf>
    <xf numFmtId="0" fontId="85" fillId="5" borderId="2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4" fillId="0" borderId="14" xfId="0" applyFont="1" applyBorder="1" applyAlignment="1">
      <alignment horizontal="left" vertical="center" wrapText="1"/>
    </xf>
    <xf numFmtId="0" fontId="104" fillId="0" borderId="15" xfId="0" applyFont="1" applyBorder="1" applyAlignment="1">
      <alignment horizontal="left" vertical="center" wrapText="1"/>
    </xf>
    <xf numFmtId="0" fontId="104" fillId="0" borderId="21" xfId="0" applyFont="1" applyBorder="1" applyAlignment="1">
      <alignment horizontal="left" vertical="center" wrapText="1"/>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0" fontId="3" fillId="2" borderId="10"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44" fillId="0" borderId="16"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4" fillId="0" borderId="16" xfId="0" applyFont="1" applyBorder="1" applyAlignment="1">
      <alignment horizontal="center" vertical="center" wrapText="1"/>
    </xf>
    <xf numFmtId="0" fontId="74" fillId="0" borderId="18"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1" fillId="3" borderId="22"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44" fillId="5" borderId="16" xfId="0" applyFont="1" applyFill="1" applyBorder="1" applyAlignment="1">
      <alignment horizontal="left" vertical="center" wrapText="1"/>
    </xf>
    <xf numFmtId="0" fontId="44" fillId="5" borderId="17" xfId="0" applyFont="1" applyFill="1" applyBorder="1" applyAlignment="1">
      <alignment horizontal="left" vertical="center" wrapText="1"/>
    </xf>
    <xf numFmtId="0" fontId="44" fillId="5" borderId="18" xfId="0" applyFont="1" applyFill="1" applyBorder="1" applyAlignment="1">
      <alignment horizontal="left" vertical="center" wrapText="1"/>
    </xf>
    <xf numFmtId="0" fontId="27" fillId="0" borderId="3" xfId="0" applyFont="1" applyBorder="1" applyAlignment="1">
      <alignment horizontal="left" vertical="center" wrapText="1"/>
    </xf>
    <xf numFmtId="0" fontId="27" fillId="0" borderId="7" xfId="0" applyFont="1" applyBorder="1" applyAlignment="1">
      <alignment horizontal="left" vertical="center" wrapText="1"/>
    </xf>
    <xf numFmtId="0" fontId="27" fillId="0" borderId="2" xfId="0" applyFont="1" applyBorder="1" applyAlignment="1">
      <alignment horizontal="left" vertical="center" wrapText="1"/>
    </xf>
    <xf numFmtId="43" fontId="6" fillId="0" borderId="11" xfId="1" applyFont="1" applyBorder="1" applyAlignment="1">
      <alignment horizontal="left" vertical="center" wrapText="1"/>
    </xf>
    <xf numFmtId="43" fontId="6" fillId="0" borderId="12" xfId="1" applyFont="1" applyBorder="1" applyAlignment="1">
      <alignment horizontal="left" vertical="center" wrapText="1"/>
    </xf>
    <xf numFmtId="43" fontId="6" fillId="0" borderId="20" xfId="1" applyFont="1" applyBorder="1" applyAlignment="1">
      <alignment horizontal="left" vertical="center" wrapText="1"/>
    </xf>
    <xf numFmtId="43" fontId="6" fillId="0" borderId="13" xfId="1" applyFont="1" applyBorder="1" applyAlignment="1">
      <alignment horizontal="left" vertical="center" wrapText="1"/>
    </xf>
    <xf numFmtId="43" fontId="6" fillId="0" borderId="0" xfId="1" applyFont="1" applyBorder="1" applyAlignment="1">
      <alignment horizontal="left" vertical="center" wrapText="1"/>
    </xf>
    <xf numFmtId="43" fontId="6" fillId="0" borderId="19" xfId="1" applyFont="1" applyBorder="1" applyAlignment="1">
      <alignment horizontal="left" vertical="center" wrapText="1"/>
    </xf>
    <xf numFmtId="43" fontId="6" fillId="0" borderId="14" xfId="1" applyFont="1" applyBorder="1" applyAlignment="1">
      <alignment horizontal="left" vertical="center" wrapText="1"/>
    </xf>
    <xf numFmtId="43" fontId="6" fillId="0" borderId="15" xfId="1" applyFont="1" applyBorder="1" applyAlignment="1">
      <alignment horizontal="left" vertical="center" wrapText="1"/>
    </xf>
    <xf numFmtId="43" fontId="6" fillId="0" borderId="21" xfId="1" applyFont="1" applyBorder="1" applyAlignment="1">
      <alignment horizontal="left" vertical="center" wrapText="1"/>
    </xf>
    <xf numFmtId="0" fontId="39" fillId="0" borderId="1" xfId="0" applyFont="1" applyBorder="1" applyAlignment="1">
      <alignment horizontal="left" vertical="center" wrapText="1"/>
    </xf>
    <xf numFmtId="0" fontId="75" fillId="0" borderId="1" xfId="0" applyFont="1" applyBorder="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8000"/>
      <color rgb="FFCCFFFF"/>
      <color rgb="FFFFFF99"/>
      <color rgb="FFFF9933"/>
      <color rgb="FF996633"/>
      <color rgb="FF996600"/>
      <color rgb="FF0000FF"/>
      <color rgb="FF663300"/>
      <color rgb="FF99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fs-5.1.a [SLP, Cohortes</a:t>
            </a:r>
            <a:r>
              <a:rPr lang="es-ES" sz="1100" b="1" baseline="0">
                <a:solidFill>
                  <a:sysClr val="windowText" lastClr="000000"/>
                </a:solidFill>
              </a:rPr>
              <a:t> Completas </a:t>
            </a:r>
            <a:r>
              <a:rPr lang="es-ES" sz="1100" b="1">
                <a:solidFill>
                  <a:sysClr val="windowText" lastClr="000000"/>
                </a:solidFill>
              </a:rPr>
              <a:t>Grupos A</a:t>
            </a:r>
            <a:r>
              <a:rPr lang="es-ES" sz="1100" b="1" baseline="0">
                <a:solidFill>
                  <a:sysClr val="windowText" lastClr="000000"/>
                </a:solidFill>
              </a:rPr>
              <a:t> vs C1</a:t>
            </a:r>
            <a:r>
              <a:rPr lang="es-ES" sz="1100" b="1">
                <a:solidFill>
                  <a:sysClr val="windowText" lastClr="000000"/>
                </a:solidFill>
              </a:rPr>
              <a:t>]: </a:t>
            </a:r>
            <a:r>
              <a:rPr lang="es-ES" sz="1100" b="1" i="1">
                <a:solidFill>
                  <a:schemeClr val="accent4">
                    <a:lumMod val="75000"/>
                  </a:schemeClr>
                </a:solidFill>
              </a:rPr>
              <a:t>% Supervivencia libre de evento K-M</a:t>
            </a:r>
          </a:p>
        </c:rich>
      </c:tx>
      <c:layout>
        <c:manualLayout>
          <c:xMode val="edge"/>
          <c:yMode val="edge"/>
          <c:x val="0.20403260997466113"/>
          <c:y val="1.163414551476208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0198568544334054"/>
          <c:y val="0.13667617043015498"/>
          <c:w val="0.87566220775569004"/>
          <c:h val="0.60818762914741265"/>
        </c:manualLayout>
      </c:layout>
      <c:scatterChart>
        <c:scatterStyle val="lineMarker"/>
        <c:varyColors val="0"/>
        <c:ser>
          <c:idx val="0"/>
          <c:order val="0"/>
          <c:tx>
            <c:strRef>
              <c:f>'5.1 SLP, A vs C, CC'!$N$44</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1"/>
              </a:solidFill>
              <a:ln w="9525">
                <a:solidFill>
                  <a:schemeClr val="accent4">
                    <a:lumMod val="50000"/>
                  </a:schemeClr>
                </a:solidFill>
              </a:ln>
              <a:effectLst/>
            </c:spPr>
          </c:marker>
          <c:dLbls>
            <c:dLbl>
              <c:idx val="4"/>
              <c:layout>
                <c:manualLayout>
                  <c:x val="-3.140174943903927E-2"/>
                  <c:y val="3.1253863493034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0B-45A6-BB5B-CA7C9566C1CC}"/>
                </c:ext>
              </c:extLst>
            </c:dLbl>
            <c:dLbl>
              <c:idx val="5"/>
              <c:layout>
                <c:manualLayout>
                  <c:x val="-3.3442483126185474E-2"/>
                  <c:y val="3.5218822001461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0B-45A6-BB5B-CA7C9566C1CC}"/>
                </c:ext>
              </c:extLst>
            </c:dLbl>
            <c:dLbl>
              <c:idx val="6"/>
              <c:layout>
                <c:manualLayout>
                  <c:x val="-3.7523950500477889E-2"/>
                  <c:y val="3.1253863493034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0B-45A6-BB5B-CA7C9566C1CC}"/>
                </c:ext>
              </c:extLst>
            </c:dLbl>
            <c:dLbl>
              <c:idx val="7"/>
              <c:layout>
                <c:manualLayout>
                  <c:x val="-3.3442483126185474E-2"/>
                  <c:y val="3.52188220014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0B-45A6-BB5B-CA7C9566C1CC}"/>
                </c:ext>
              </c:extLst>
            </c:dLbl>
            <c:dLbl>
              <c:idx val="8"/>
              <c:layout>
                <c:manualLayout>
                  <c:x val="-3.5483216813331678E-2"/>
                  <c:y val="2.7288904984608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0B-45A6-BB5B-CA7C9566C1CC}"/>
                </c:ext>
              </c:extLst>
            </c:dLbl>
            <c:dLbl>
              <c:idx val="9"/>
              <c:layout>
                <c:manualLayout>
                  <c:x val="-3.3442483126185626E-2"/>
                  <c:y val="2.7288904984608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0B-45A6-BB5B-CA7C9566C1CC}"/>
                </c:ext>
              </c:extLst>
            </c:dLbl>
            <c:dLbl>
              <c:idx val="10"/>
              <c:layout>
                <c:manualLayout>
                  <c:x val="-3.7523950500478034E-2"/>
                  <c:y val="3.1253863493034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0B-45A6-BB5B-CA7C9566C1C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'5.1 SLP, A vs C, CC'!$M$45:$M$52</c:f>
              <c:numCache>
                <c:formatCode>General</c:formatCode>
                <c:ptCount val="8"/>
                <c:pt idx="0">
                  <c:v>0</c:v>
                </c:pt>
                <c:pt idx="1">
                  <c:v>5</c:v>
                </c:pt>
                <c:pt idx="2">
                  <c:v>10</c:v>
                </c:pt>
                <c:pt idx="3">
                  <c:v>15</c:v>
                </c:pt>
                <c:pt idx="4">
                  <c:v>20</c:v>
                </c:pt>
                <c:pt idx="5">
                  <c:v>25</c:v>
                </c:pt>
                <c:pt idx="6">
                  <c:v>30</c:v>
                </c:pt>
                <c:pt idx="7">
                  <c:v>35</c:v>
                </c:pt>
              </c:numCache>
            </c:numRef>
          </c:xVal>
          <c:yVal>
            <c:numRef>
              <c:f>'5.1 SLP, A vs C, CC'!$N$45:$N$52</c:f>
              <c:numCache>
                <c:formatCode>0.0%</c:formatCode>
                <c:ptCount val="8"/>
                <c:pt idx="0">
                  <c:v>1</c:v>
                </c:pt>
                <c:pt idx="1">
                  <c:v>0.53333333333333333</c:v>
                </c:pt>
                <c:pt idx="2">
                  <c:v>0.18378378378378379</c:v>
                </c:pt>
                <c:pt idx="3">
                  <c:v>0.10876999448428021</c:v>
                </c:pt>
                <c:pt idx="4">
                  <c:v>7.7692853203057299E-2</c:v>
                </c:pt>
                <c:pt idx="5">
                  <c:v>6.5425560592048251E-2</c:v>
                </c:pt>
                <c:pt idx="6">
                  <c:v>5.2340448473638605E-2</c:v>
                </c:pt>
                <c:pt idx="7">
                  <c:v>5.2340448473638605E-2</c:v>
                </c:pt>
              </c:numCache>
            </c:numRef>
          </c:yVal>
          <c:smooth val="0"/>
          <c:extLst>
            <c:ext xmlns:c16="http://schemas.microsoft.com/office/drawing/2014/chart" uri="{C3380CC4-5D6E-409C-BE32-E72D297353CC}">
              <c16:uniqueId val="{00000000-36BB-424E-976B-2C25C7B310C4}"/>
            </c:ext>
          </c:extLst>
        </c:ser>
        <c:ser>
          <c:idx val="1"/>
          <c:order val="1"/>
          <c:tx>
            <c:strRef>
              <c:f>'5.1 SLP, A vs C, CC'!$O$44</c:f>
              <c:strCache>
                <c:ptCount val="1"/>
                <c:pt idx="0">
                  <c:v>% Supervivencia-LEv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'5.1 SLP, A vs C, CC'!$M$45:$M$52</c:f>
              <c:numCache>
                <c:formatCode>General</c:formatCode>
                <c:ptCount val="8"/>
                <c:pt idx="0">
                  <c:v>0</c:v>
                </c:pt>
                <c:pt idx="1">
                  <c:v>5</c:v>
                </c:pt>
                <c:pt idx="2">
                  <c:v>10</c:v>
                </c:pt>
                <c:pt idx="3">
                  <c:v>15</c:v>
                </c:pt>
                <c:pt idx="4">
                  <c:v>20</c:v>
                </c:pt>
                <c:pt idx="5">
                  <c:v>25</c:v>
                </c:pt>
                <c:pt idx="6">
                  <c:v>30</c:v>
                </c:pt>
                <c:pt idx="7">
                  <c:v>35</c:v>
                </c:pt>
              </c:numCache>
            </c:numRef>
          </c:xVal>
          <c:yVal>
            <c:numRef>
              <c:f>'5.1 SLP, A vs C, CC'!$O$45:$O$52</c:f>
              <c:numCache>
                <c:formatCode>0.0%</c:formatCode>
                <c:ptCount val="8"/>
                <c:pt idx="0">
                  <c:v>1</c:v>
                </c:pt>
                <c:pt idx="1">
                  <c:v>0.2857142857142857</c:v>
                </c:pt>
                <c:pt idx="2">
                  <c:v>0.19047619047619049</c:v>
                </c:pt>
                <c:pt idx="3">
                  <c:v>0.15520282186948856</c:v>
                </c:pt>
                <c:pt idx="4">
                  <c:v>0.11189040646404988</c:v>
                </c:pt>
                <c:pt idx="5">
                  <c:v>9.7296005620912937E-2</c:v>
                </c:pt>
                <c:pt idx="6">
                  <c:v>7.5674671038487837E-2</c:v>
                </c:pt>
                <c:pt idx="7">
                  <c:v>7.5674671038487837E-2</c:v>
                </c:pt>
              </c:numCache>
            </c:numRef>
          </c:yVal>
          <c:smooth val="0"/>
          <c:extLst>
            <c:ext xmlns:c16="http://schemas.microsoft.com/office/drawing/2014/chart" uri="{C3380CC4-5D6E-409C-BE32-E72D297353CC}">
              <c16:uniqueId val="{00000001-36BB-424E-976B-2C25C7B310C4}"/>
            </c:ext>
          </c:extLst>
        </c:ser>
        <c:dLbls>
          <c:showLegendKey val="0"/>
          <c:showVal val="0"/>
          <c:showCatName val="0"/>
          <c:showSerName val="0"/>
          <c:showPercent val="0"/>
          <c:showBubbleSize val="0"/>
        </c:dLbls>
        <c:axId val="997299455"/>
        <c:axId val="945237055"/>
      </c:scatterChart>
      <c:valAx>
        <c:axId val="997299455"/>
        <c:scaling>
          <c:orientation val="minMax"/>
          <c:max val="4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a:t>
                </a:r>
                <a:r>
                  <a:rPr lang="es-ES" sz="800" baseline="0">
                    <a:solidFill>
                      <a:schemeClr val="tx1"/>
                    </a:solidFill>
                  </a:rPr>
                  <a:t> (meses)</a:t>
                </a:r>
                <a:endParaRPr lang="es-ES" sz="800">
                  <a:solidFill>
                    <a:schemeClr val="tx1"/>
                  </a:solidFill>
                </a:endParaRPr>
              </a:p>
            </c:rich>
          </c:tx>
          <c:layout>
            <c:manualLayout>
              <c:xMode val="edge"/>
              <c:yMode val="edge"/>
              <c:x val="0.10371164384429041"/>
              <c:y val="0.8915637592363603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45237055"/>
        <c:crosses val="autoZero"/>
        <c:crossBetween val="midCat"/>
        <c:majorUnit val="5"/>
      </c:valAx>
      <c:valAx>
        <c:axId val="9452370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s-ES" sz="900" i="1">
                    <a:solidFill>
                      <a:schemeClr val="accent4">
                        <a:lumMod val="75000"/>
                      </a:schemeClr>
                    </a:solidFill>
                  </a:rPr>
                  <a:t>% </a:t>
                </a:r>
                <a:r>
                  <a:rPr lang="es-ES" sz="900" i="1" baseline="0">
                    <a:solidFill>
                      <a:schemeClr val="accent4">
                        <a:lumMod val="75000"/>
                      </a:schemeClr>
                    </a:solidFill>
                  </a:rPr>
                  <a:t>Supervivencia libre de evento K-M</a:t>
                </a:r>
                <a:endParaRPr lang="es-ES" sz="900" i="1">
                  <a:solidFill>
                    <a:schemeClr val="accent4">
                      <a:lumMod val="75000"/>
                    </a:schemeClr>
                  </a:solidFill>
                </a:endParaRPr>
              </a:p>
            </c:rich>
          </c:tx>
          <c:layout>
            <c:manualLayout>
              <c:xMode val="edge"/>
              <c:yMode val="edge"/>
              <c:x val="1.0976866052800918E-2"/>
              <c:y val="0.16971317403612932"/>
            </c:manualLayout>
          </c:layout>
          <c:overlay val="0"/>
          <c:spPr>
            <a:noFill/>
            <a:ln>
              <a:noFill/>
            </a:ln>
            <a:effectLst/>
          </c:spPr>
          <c:txPr>
            <a:bodyPr rot="-540000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997299455"/>
        <c:crosses val="autoZero"/>
        <c:crossBetween val="midCat"/>
      </c:valAx>
      <c:spPr>
        <a:noFill/>
        <a:ln>
          <a:noFill/>
        </a:ln>
        <a:effectLst/>
      </c:spPr>
    </c:plotArea>
    <c:legend>
      <c:legendPos val="b"/>
      <c:layout>
        <c:manualLayout>
          <c:xMode val="edge"/>
          <c:yMode val="edge"/>
          <c:x val="0.24457135448507347"/>
          <c:y val="0.93423623424716806"/>
          <c:w val="0.75542865806080217"/>
          <c:h val="4.8126220339915551E-2"/>
        </c:manualLayout>
      </c:layout>
      <c:overlay val="0"/>
      <c:spPr>
        <a:noFill/>
        <a:ln>
          <a:noFill/>
        </a:ln>
        <a:effectLst/>
      </c:spPr>
      <c:txPr>
        <a:bodyPr rot="0" spcFirstLastPara="1" vertOverflow="ellipsis" vert="horz" wrap="square" anchor="ctr" anchorCtr="1"/>
        <a:lstStyle/>
        <a:p>
          <a:pPr>
            <a:defRPr sz="900" b="0" i="1"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fs-5.1.b [SLP,</a:t>
            </a:r>
            <a:r>
              <a:rPr lang="es-ES" sz="1100" b="1" baseline="0">
                <a:solidFill>
                  <a:sysClr val="windowText" lastClr="000000"/>
                </a:solidFill>
              </a:rPr>
              <a:t> </a:t>
            </a:r>
            <a:r>
              <a:rPr lang="es-ES" sz="1100" b="1">
                <a:solidFill>
                  <a:sysClr val="windowText" lastClr="000000"/>
                </a:solidFill>
              </a:rPr>
              <a:t>solo Coh</a:t>
            </a:r>
            <a:r>
              <a:rPr lang="es-ES" sz="1100" b="1" baseline="0">
                <a:solidFill>
                  <a:sysClr val="windowText" lastClr="000000"/>
                </a:solidFill>
              </a:rPr>
              <a:t> Compl </a:t>
            </a:r>
            <a:r>
              <a:rPr lang="es-ES" sz="1100" b="1">
                <a:solidFill>
                  <a:sysClr val="windowText" lastClr="000000"/>
                </a:solidFill>
              </a:rPr>
              <a:t> Grupo Interv A]: </a:t>
            </a:r>
            <a:r>
              <a:rPr lang="es-ES" sz="1100" b="1" i="1">
                <a:solidFill>
                  <a:schemeClr val="accent4">
                    <a:lumMod val="75000"/>
                  </a:schemeClr>
                </a:solidFill>
              </a:rPr>
              <a:t>% Supervivencia-LEv K-M </a:t>
            </a:r>
            <a:r>
              <a:rPr lang="es-ES" sz="1100" b="1">
                <a:solidFill>
                  <a:sysClr val="windowText" lastClr="000000"/>
                </a:solidFill>
              </a:rPr>
              <a:t>vs </a:t>
            </a:r>
            <a:r>
              <a:rPr lang="es-ES" sz="1100" b="1">
                <a:solidFill>
                  <a:srgbClr val="008000"/>
                </a:solidFill>
              </a:rPr>
              <a:t>% Supervivientes-LEv</a:t>
            </a:r>
            <a:endParaRPr lang="es-ES" sz="1100" b="1">
              <a:solidFill>
                <a:sysClr val="windowText" lastClr="000000"/>
              </a:solidFill>
            </a:endParaRPr>
          </a:p>
        </c:rich>
      </c:tx>
      <c:layout>
        <c:manualLayout>
          <c:xMode val="edge"/>
          <c:yMode val="edge"/>
          <c:x val="0.34553118672796745"/>
          <c:y val="1.229148432416354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4948825394715162"/>
          <c:y val="0.16975503182875687"/>
          <c:w val="0.81195596483211518"/>
          <c:h val="0.62405485517586312"/>
        </c:manualLayout>
      </c:layout>
      <c:scatterChart>
        <c:scatterStyle val="lineMarker"/>
        <c:varyColors val="0"/>
        <c:ser>
          <c:idx val="0"/>
          <c:order val="0"/>
          <c:tx>
            <c:strRef>
              <c:f>'5.1 SLP, A vs C, CC'!$Y$76</c:f>
              <c:strCache>
                <c:ptCount val="1"/>
                <c:pt idx="0">
                  <c:v>% Supervivientes-LEv interv</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4"/>
              <c:layout>
                <c:manualLayout>
                  <c:x val="-3.4489102955110533E-2"/>
                  <c:y val="4.11944371004093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A9-4702-814D-282A08559580}"/>
                </c:ext>
              </c:extLst>
            </c:dLbl>
            <c:dLbl>
              <c:idx val="5"/>
              <c:layout>
                <c:manualLayout>
                  <c:x val="-3.9712308846060772E-2"/>
                  <c:y val="3.19190426040049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A9-4702-814D-282A08559580}"/>
                </c:ext>
              </c:extLst>
            </c:dLbl>
            <c:dLbl>
              <c:idx val="6"/>
              <c:layout>
                <c:manualLayout>
                  <c:x val="-5.7745747181742774E-2"/>
                  <c:y val="2.2643648107600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A9-4702-814D-282A08559580}"/>
                </c:ext>
              </c:extLst>
            </c:dLbl>
            <c:dLbl>
              <c:idx val="7"/>
              <c:layout>
                <c:manualLayout>
                  <c:x val="-6.0196793699291193E-2"/>
                  <c:y val="1.976900615973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FD-4929-A7E8-A6DB72FADE51}"/>
                </c:ext>
              </c:extLst>
            </c:dLbl>
            <c:dLbl>
              <c:idx val="8"/>
              <c:layout>
                <c:manualLayout>
                  <c:x val="-4.7300360470746074E-2"/>
                  <c:y val="1.4657648077484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FD-4929-A7E8-A6DB72FADE51}"/>
                </c:ext>
              </c:extLst>
            </c:dLbl>
            <c:dLbl>
              <c:idx val="9"/>
              <c:layout>
                <c:manualLayout>
                  <c:x val="-5.7588783679249737E-2"/>
                  <c:y val="6.981731530487901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FD-4929-A7E8-A6DB72FADE51}"/>
                </c:ext>
              </c:extLst>
            </c:dLbl>
            <c:dLbl>
              <c:idx val="10"/>
              <c:layout>
                <c:manualLayout>
                  <c:x val="-6.2641899764124515E-2"/>
                  <c:y val="7.13253294340990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9B-4E7D-8868-7157FE915F2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'5.1 SLP, A vs C, CC'!$X$77:$X$84</c:f>
              <c:numCache>
                <c:formatCode>General</c:formatCode>
                <c:ptCount val="8"/>
                <c:pt idx="0">
                  <c:v>0</c:v>
                </c:pt>
                <c:pt idx="1">
                  <c:v>5</c:v>
                </c:pt>
                <c:pt idx="2">
                  <c:v>10</c:v>
                </c:pt>
                <c:pt idx="3">
                  <c:v>15</c:v>
                </c:pt>
                <c:pt idx="4">
                  <c:v>20</c:v>
                </c:pt>
                <c:pt idx="5">
                  <c:v>25</c:v>
                </c:pt>
                <c:pt idx="6">
                  <c:v>30</c:v>
                </c:pt>
                <c:pt idx="7">
                  <c:v>35</c:v>
                </c:pt>
              </c:numCache>
            </c:numRef>
          </c:xVal>
          <c:yVal>
            <c:numRef>
              <c:f>'5.1 SLP, A vs C, CC'!$Y$77:$Y$84</c:f>
              <c:numCache>
                <c:formatCode>0.00%</c:formatCode>
                <c:ptCount val="8"/>
                <c:pt idx="0">
                  <c:v>1</c:v>
                </c:pt>
                <c:pt idx="1">
                  <c:v>0.27906976744186046</c:v>
                </c:pt>
                <c:pt idx="2">
                  <c:v>0.17940199335548174</c:v>
                </c:pt>
                <c:pt idx="3">
                  <c:v>0.14285714285714285</c:v>
                </c:pt>
                <c:pt idx="4">
                  <c:v>7.6411960132890366E-2</c:v>
                </c:pt>
                <c:pt idx="5">
                  <c:v>2.9900332225913623E-2</c:v>
                </c:pt>
                <c:pt idx="6">
                  <c:v>2.3255813953488372E-2</c:v>
                </c:pt>
                <c:pt idx="7">
                  <c:v>3.3222591362126247E-3</c:v>
                </c:pt>
              </c:numCache>
            </c:numRef>
          </c:yVal>
          <c:smooth val="0"/>
          <c:extLst>
            <c:ext xmlns:c16="http://schemas.microsoft.com/office/drawing/2014/chart" uri="{C3380CC4-5D6E-409C-BE32-E72D297353CC}">
              <c16:uniqueId val="{00000000-FB2B-4207-A44E-FA39184F3B57}"/>
            </c:ext>
          </c:extLst>
        </c:ser>
        <c:ser>
          <c:idx val="1"/>
          <c:order val="1"/>
          <c:tx>
            <c:strRef>
              <c:f>'5.1 SLP, A vs C, CC'!$Z$76</c:f>
              <c:strCache>
                <c:ptCount val="1"/>
                <c:pt idx="0">
                  <c:v>% Supervivencia-LEv K-M interv</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dLbl>
              <c:idx val="9"/>
              <c:layout>
                <c:manualLayout>
                  <c:x val="-4.9969996236610026E-2"/>
                  <c:y val="-5.4932841961677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0C-4AD4-AD56-B4F6A00DF08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'5.1 SLP, A vs C, CC'!$X$77:$X$84</c:f>
              <c:numCache>
                <c:formatCode>General</c:formatCode>
                <c:ptCount val="8"/>
                <c:pt idx="0">
                  <c:v>0</c:v>
                </c:pt>
                <c:pt idx="1">
                  <c:v>5</c:v>
                </c:pt>
                <c:pt idx="2">
                  <c:v>10</c:v>
                </c:pt>
                <c:pt idx="3">
                  <c:v>15</c:v>
                </c:pt>
                <c:pt idx="4">
                  <c:v>20</c:v>
                </c:pt>
                <c:pt idx="5">
                  <c:v>25</c:v>
                </c:pt>
                <c:pt idx="6">
                  <c:v>30</c:v>
                </c:pt>
                <c:pt idx="7">
                  <c:v>35</c:v>
                </c:pt>
              </c:numCache>
            </c:numRef>
          </c:xVal>
          <c:yVal>
            <c:numRef>
              <c:f>'5.1 SLP, A vs C, CC'!$Z$77:$Z$84</c:f>
              <c:numCache>
                <c:formatCode>0.00%</c:formatCode>
                <c:ptCount val="8"/>
                <c:pt idx="0">
                  <c:v>1</c:v>
                </c:pt>
                <c:pt idx="1">
                  <c:v>0.2857142857142857</c:v>
                </c:pt>
                <c:pt idx="2">
                  <c:v>0.19047619047619049</c:v>
                </c:pt>
                <c:pt idx="3">
                  <c:v>0.15520282186948856</c:v>
                </c:pt>
                <c:pt idx="4">
                  <c:v>0.11189040646404988</c:v>
                </c:pt>
                <c:pt idx="5">
                  <c:v>9.7296005620912937E-2</c:v>
                </c:pt>
                <c:pt idx="6">
                  <c:v>7.5674671038487837E-2</c:v>
                </c:pt>
                <c:pt idx="7">
                  <c:v>7.5674671038487837E-2</c:v>
                </c:pt>
              </c:numCache>
            </c:numRef>
          </c:yVal>
          <c:smooth val="0"/>
          <c:extLst>
            <c:ext xmlns:c16="http://schemas.microsoft.com/office/drawing/2014/chart" uri="{C3380CC4-5D6E-409C-BE32-E72D297353CC}">
              <c16:uniqueId val="{00000001-FB2B-4207-A44E-FA39184F3B57}"/>
            </c:ext>
          </c:extLst>
        </c:ser>
        <c:dLbls>
          <c:showLegendKey val="0"/>
          <c:showVal val="0"/>
          <c:showCatName val="0"/>
          <c:showSerName val="0"/>
          <c:showPercent val="0"/>
          <c:showBubbleSize val="0"/>
        </c:dLbls>
        <c:axId val="1052332351"/>
        <c:axId val="1047981343"/>
      </c:scatterChart>
      <c:valAx>
        <c:axId val="105233235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chemeClr val="tx1"/>
                    </a:solidFill>
                  </a:rPr>
                  <a:t>tiempo (meses)</a:t>
                </a:r>
              </a:p>
            </c:rich>
          </c:tx>
          <c:layout>
            <c:manualLayout>
              <c:xMode val="edge"/>
              <c:yMode val="edge"/>
              <c:x val="0.10464084240674928"/>
              <c:y val="0.878458243227911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47981343"/>
        <c:crosses val="autoZero"/>
        <c:crossBetween val="midCat"/>
        <c:majorUnit val="5"/>
      </c:valAx>
      <c:valAx>
        <c:axId val="1047981343"/>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a:solidFill>
                      <a:srgbClr val="008000"/>
                    </a:solidFill>
                  </a:rPr>
                  <a:t>% Supervivientes-LEv</a:t>
                </a:r>
                <a:r>
                  <a:rPr lang="es-ES" sz="900">
                    <a:solidFill>
                      <a:sysClr val="windowText" lastClr="000000"/>
                    </a:solidFill>
                  </a:rPr>
                  <a:t> vs </a:t>
                </a:r>
                <a:r>
                  <a:rPr lang="es-ES" sz="900">
                    <a:solidFill>
                      <a:schemeClr val="accent4">
                        <a:lumMod val="75000"/>
                      </a:schemeClr>
                    </a:solidFill>
                  </a:rPr>
                  <a:t>%</a:t>
                </a:r>
                <a:r>
                  <a:rPr lang="es-ES" sz="900" baseline="0">
                    <a:solidFill>
                      <a:schemeClr val="accent4">
                        <a:lumMod val="75000"/>
                      </a:schemeClr>
                    </a:solidFill>
                  </a:rPr>
                  <a:t> Supervivencia-LEv K-M</a:t>
                </a:r>
                <a:endParaRPr lang="es-ES" sz="900">
                  <a:solidFill>
                    <a:schemeClr val="accent4">
                      <a:lumMod val="75000"/>
                    </a:schemeClr>
                  </a:solidFill>
                </a:endParaRPr>
              </a:p>
            </c:rich>
          </c:tx>
          <c:layout>
            <c:manualLayout>
              <c:xMode val="edge"/>
              <c:yMode val="edge"/>
              <c:x val="1.387843274480019E-2"/>
              <c:y val="0.1538650029864106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052332351"/>
        <c:crosses val="autoZero"/>
        <c:crossBetween val="midCat"/>
      </c:valAx>
      <c:spPr>
        <a:noFill/>
        <a:ln>
          <a:noFill/>
        </a:ln>
        <a:effectLst/>
      </c:spPr>
    </c:plotArea>
    <c:legend>
      <c:legendPos val="b"/>
      <c:layout>
        <c:manualLayout>
          <c:xMode val="edge"/>
          <c:yMode val="edge"/>
          <c:x val="0.22541488809171964"/>
          <c:y val="0.93818167509731554"/>
          <c:w val="0.77367264188454532"/>
          <c:h val="4.40491583625142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fs-5.1.b [SLP, solo Coh Compl Grupo de Control C1]: </a:t>
            </a:r>
            <a:r>
              <a:rPr lang="es-ES" sz="1100" b="1" i="1" baseline="0">
                <a:solidFill>
                  <a:schemeClr val="accent4">
                    <a:lumMod val="75000"/>
                  </a:schemeClr>
                </a:solidFill>
              </a:rPr>
              <a:t>% Supervivencia-LEv K-M </a:t>
            </a:r>
            <a:r>
              <a:rPr lang="es-ES" sz="1100" b="1" baseline="0">
                <a:solidFill>
                  <a:sysClr val="windowText" lastClr="000000"/>
                </a:solidFill>
              </a:rPr>
              <a:t>vs </a:t>
            </a:r>
            <a:r>
              <a:rPr lang="es-ES" sz="1100" b="1" baseline="0">
                <a:solidFill>
                  <a:srgbClr val="008000"/>
                </a:solidFill>
              </a:rPr>
              <a:t>% Supervivientes libres de evento</a:t>
            </a:r>
            <a:endParaRPr lang="es-ES" sz="1100" b="1">
              <a:solidFill>
                <a:srgbClr val="008000"/>
              </a:solidFill>
            </a:endParaRPr>
          </a:p>
        </c:rich>
      </c:tx>
      <c:layout>
        <c:manualLayout>
          <c:xMode val="edge"/>
          <c:yMode val="edge"/>
          <c:x val="0.28434601079376087"/>
          <c:y val="1.80527481399983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3132064885625969"/>
          <c:y val="0.14081794984403498"/>
          <c:w val="0.83881960850352755"/>
          <c:h val="0.66126867615319496"/>
        </c:manualLayout>
      </c:layout>
      <c:scatterChart>
        <c:scatterStyle val="lineMarker"/>
        <c:varyColors val="0"/>
        <c:ser>
          <c:idx val="0"/>
          <c:order val="0"/>
          <c:tx>
            <c:strRef>
              <c:f>'5.1 SLP, A vs C, CC'!$Y$93</c:f>
              <c:strCache>
                <c:ptCount val="1"/>
                <c:pt idx="0">
                  <c:v>% Supervivientes-LEv control</c:v>
                </c:pt>
              </c:strCache>
            </c:strRef>
          </c:tx>
          <c:spPr>
            <a:ln w="19050" cap="rnd">
              <a:solidFill>
                <a:srgbClr val="008000"/>
              </a:solidFill>
              <a:round/>
            </a:ln>
            <a:effectLst/>
          </c:spPr>
          <c:marker>
            <c:symbol val="circle"/>
            <c:size val="5"/>
            <c:spPr>
              <a:solidFill>
                <a:schemeClr val="accent1"/>
              </a:solidFill>
              <a:ln w="9525">
                <a:solidFill>
                  <a:schemeClr val="accent1"/>
                </a:solidFill>
              </a:ln>
              <a:effectLst/>
            </c:spPr>
          </c:marker>
          <c:dLbls>
            <c:dLbl>
              <c:idx val="3"/>
              <c:layout>
                <c:manualLayout>
                  <c:x val="-3.7108593580791667E-2"/>
                  <c:y val="3.5473059957163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B1-4C33-8005-EC7B340D0C07}"/>
                </c:ext>
              </c:extLst>
            </c:dLbl>
            <c:dLbl>
              <c:idx val="4"/>
              <c:layout>
                <c:manualLayout>
                  <c:x val="-4.476788784095917E-2"/>
                  <c:y val="2.7224683902810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B1-4C33-8005-EC7B340D0C07}"/>
                </c:ext>
              </c:extLst>
            </c:dLbl>
            <c:dLbl>
              <c:idx val="5"/>
              <c:layout>
                <c:manualLayout>
                  <c:x val="-4.2178996446313281E-2"/>
                  <c:y val="2.03169441872671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B1-4C33-8005-EC7B340D0C07}"/>
                </c:ext>
              </c:extLst>
            </c:dLbl>
            <c:dLbl>
              <c:idx val="6"/>
              <c:layout>
                <c:manualLayout>
                  <c:x val="-5.5057856955503567E-2"/>
                  <c:y val="1.68631605970746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B1-4C33-8005-EC7B340D0C07}"/>
                </c:ext>
              </c:extLst>
            </c:dLbl>
            <c:dLbl>
              <c:idx val="7"/>
              <c:layout>
                <c:manualLayout>
                  <c:x val="-5.2488281074765455E-2"/>
                  <c:y val="1.71732851485548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B1-4C33-8005-EC7B340D0C07}"/>
                </c:ext>
              </c:extLst>
            </c:dLbl>
            <c:dLbl>
              <c:idx val="8"/>
              <c:layout>
                <c:manualLayout>
                  <c:x val="-6.021395299977713E-2"/>
                  <c:y val="2.5199669076043831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B1-4C33-8005-EC7B340D0C07}"/>
                </c:ext>
              </c:extLst>
            </c:dLbl>
            <c:dLbl>
              <c:idx val="9"/>
              <c:layout>
                <c:manualLayout>
                  <c:x val="-5.6230045789185251E-2"/>
                  <c:y val="5.0660803380915467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8000"/>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5.3487033173037241E-2"/>
                      <c:h val="4.1311872583710975E-2"/>
                    </c:manualLayout>
                  </c15:layout>
                </c:ext>
                <c:ext xmlns:c16="http://schemas.microsoft.com/office/drawing/2014/chart" uri="{C3380CC4-5D6E-409C-BE32-E72D297353CC}">
                  <c16:uniqueId val="{00000000-749E-4537-950D-E1BCBD310736}"/>
                </c:ext>
              </c:extLst>
            </c:dLbl>
            <c:dLbl>
              <c:idx val="10"/>
              <c:layout>
                <c:manualLayout>
                  <c:x val="-5.7537563249290269E-2"/>
                  <c:y val="3.4122570767749919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8000"/>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5.5969652102793636E-2"/>
                      <c:h val="5.8912018815752913E-2"/>
                    </c:manualLayout>
                  </c15:layout>
                </c:ext>
                <c:ext xmlns:c16="http://schemas.microsoft.com/office/drawing/2014/chart" uri="{C3380CC4-5D6E-409C-BE32-E72D297353CC}">
                  <c16:uniqueId val="{00000001-749E-4537-950D-E1BCBD31073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'5.1 SLP, A vs C, CC'!$X$94:$X$101</c:f>
              <c:numCache>
                <c:formatCode>General</c:formatCode>
                <c:ptCount val="8"/>
                <c:pt idx="0">
                  <c:v>0</c:v>
                </c:pt>
                <c:pt idx="1">
                  <c:v>5</c:v>
                </c:pt>
                <c:pt idx="2">
                  <c:v>10</c:v>
                </c:pt>
                <c:pt idx="3">
                  <c:v>15</c:v>
                </c:pt>
                <c:pt idx="4">
                  <c:v>20</c:v>
                </c:pt>
                <c:pt idx="5">
                  <c:v>25</c:v>
                </c:pt>
                <c:pt idx="6">
                  <c:v>30</c:v>
                </c:pt>
                <c:pt idx="7">
                  <c:v>35</c:v>
                </c:pt>
              </c:numCache>
            </c:numRef>
          </c:xVal>
          <c:yVal>
            <c:numRef>
              <c:f>'5.1 SLP, A vs C, CC'!$Y$94:$Y$101</c:f>
              <c:numCache>
                <c:formatCode>0.0%</c:formatCode>
                <c:ptCount val="8"/>
                <c:pt idx="0">
                  <c:v>1</c:v>
                </c:pt>
                <c:pt idx="1">
                  <c:v>0.49333333333333335</c:v>
                </c:pt>
                <c:pt idx="2">
                  <c:v>0.16333333333333333</c:v>
                </c:pt>
                <c:pt idx="3">
                  <c:v>9.3333333333333338E-2</c:v>
                </c:pt>
                <c:pt idx="4">
                  <c:v>6.3333333333333339E-2</c:v>
                </c:pt>
                <c:pt idx="5">
                  <c:v>3.3333333333333333E-2</c:v>
                </c:pt>
                <c:pt idx="6">
                  <c:v>1.6666666666666666E-2</c:v>
                </c:pt>
                <c:pt idx="7">
                  <c:v>0</c:v>
                </c:pt>
              </c:numCache>
            </c:numRef>
          </c:yVal>
          <c:smooth val="0"/>
          <c:extLst>
            <c:ext xmlns:c16="http://schemas.microsoft.com/office/drawing/2014/chart" uri="{C3380CC4-5D6E-409C-BE32-E72D297353CC}">
              <c16:uniqueId val="{00000000-B855-4DDA-8AED-1616A0820587}"/>
            </c:ext>
          </c:extLst>
        </c:ser>
        <c:ser>
          <c:idx val="1"/>
          <c:order val="1"/>
          <c:tx>
            <c:strRef>
              <c:f>'5.1 SLP, A vs C, CC'!$Z$93</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2"/>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'5.1 SLP, A vs C, CC'!$X$94:$X$101</c:f>
              <c:numCache>
                <c:formatCode>General</c:formatCode>
                <c:ptCount val="8"/>
                <c:pt idx="0">
                  <c:v>0</c:v>
                </c:pt>
                <c:pt idx="1">
                  <c:v>5</c:v>
                </c:pt>
                <c:pt idx="2">
                  <c:v>10</c:v>
                </c:pt>
                <c:pt idx="3">
                  <c:v>15</c:v>
                </c:pt>
                <c:pt idx="4">
                  <c:v>20</c:v>
                </c:pt>
                <c:pt idx="5">
                  <c:v>25</c:v>
                </c:pt>
                <c:pt idx="6">
                  <c:v>30</c:v>
                </c:pt>
                <c:pt idx="7">
                  <c:v>35</c:v>
                </c:pt>
              </c:numCache>
            </c:numRef>
          </c:xVal>
          <c:yVal>
            <c:numRef>
              <c:f>'5.1 SLP, A vs C, CC'!$Z$94:$Z$101</c:f>
              <c:numCache>
                <c:formatCode>0.0%</c:formatCode>
                <c:ptCount val="8"/>
                <c:pt idx="0">
                  <c:v>1</c:v>
                </c:pt>
                <c:pt idx="1">
                  <c:v>0.53333333333333333</c:v>
                </c:pt>
                <c:pt idx="2">
                  <c:v>0.18378378378378379</c:v>
                </c:pt>
                <c:pt idx="3">
                  <c:v>0.10876999448428021</c:v>
                </c:pt>
                <c:pt idx="4">
                  <c:v>7.7692853203057299E-2</c:v>
                </c:pt>
                <c:pt idx="5">
                  <c:v>6.5425560592048251E-2</c:v>
                </c:pt>
                <c:pt idx="6">
                  <c:v>5.2340448473638605E-2</c:v>
                </c:pt>
                <c:pt idx="7">
                  <c:v>5.2340448473638605E-2</c:v>
                </c:pt>
              </c:numCache>
            </c:numRef>
          </c:yVal>
          <c:smooth val="0"/>
          <c:extLst>
            <c:ext xmlns:c16="http://schemas.microsoft.com/office/drawing/2014/chart" uri="{C3380CC4-5D6E-409C-BE32-E72D297353CC}">
              <c16:uniqueId val="{00000001-B855-4DDA-8AED-1616A0820587}"/>
            </c:ext>
          </c:extLst>
        </c:ser>
        <c:dLbls>
          <c:showLegendKey val="0"/>
          <c:showVal val="0"/>
          <c:showCatName val="0"/>
          <c:showSerName val="0"/>
          <c:showPercent val="0"/>
          <c:showBubbleSize val="0"/>
        </c:dLbls>
        <c:axId val="1039542655"/>
        <c:axId val="1047986335"/>
      </c:scatterChart>
      <c:valAx>
        <c:axId val="1039542655"/>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tiempo (meses)</a:t>
                </a:r>
              </a:p>
            </c:rich>
          </c:tx>
          <c:layout>
            <c:manualLayout>
              <c:xMode val="edge"/>
              <c:yMode val="edge"/>
              <c:x val="0.10099481705586064"/>
              <c:y val="0.879561034711005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047986335"/>
        <c:crosses val="autoZero"/>
        <c:crossBetween val="midCat"/>
        <c:majorUnit val="5"/>
      </c:valAx>
      <c:valAx>
        <c:axId val="104798633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ES" sz="900">
                    <a:solidFill>
                      <a:srgbClr val="008000"/>
                    </a:solidFill>
                  </a:rPr>
                  <a:t>% Supervivientes-LEv</a:t>
                </a:r>
                <a:r>
                  <a:rPr lang="es-ES" sz="900"/>
                  <a:t> vs </a:t>
                </a:r>
                <a:r>
                  <a:rPr lang="es-ES" sz="900" i="1">
                    <a:solidFill>
                      <a:schemeClr val="accent4">
                        <a:lumMod val="75000"/>
                      </a:schemeClr>
                    </a:solidFill>
                  </a:rPr>
                  <a:t>% Supervivencia-LEv K-M</a:t>
                </a:r>
              </a:p>
            </c:rich>
          </c:tx>
          <c:layout>
            <c:manualLayout>
              <c:xMode val="edge"/>
              <c:yMode val="edge"/>
              <c:x val="8.472802669779898E-3"/>
              <c:y val="0.1580476876846142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039542655"/>
        <c:crosses val="autoZero"/>
        <c:crossBetween val="midCat"/>
      </c:valAx>
      <c:spPr>
        <a:noFill/>
        <a:ln>
          <a:noFill/>
        </a:ln>
        <a:effectLst/>
      </c:spPr>
    </c:plotArea>
    <c:legend>
      <c:legendPos val="b"/>
      <c:layout>
        <c:manualLayout>
          <c:xMode val="edge"/>
          <c:yMode val="edge"/>
          <c:x val="0.24196419764009106"/>
          <c:y val="0.94664020085250411"/>
          <c:w val="0.75295220335077795"/>
          <c:h val="4.34598338129893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r>
              <a:rPr lang="en-US" sz="1100">
                <a:solidFill>
                  <a:schemeClr val="accent4">
                    <a:lumMod val="75000"/>
                  </a:schemeClr>
                </a:solidFill>
              </a:rPr>
              <a:t>Hazard</a:t>
            </a:r>
            <a:r>
              <a:rPr lang="en-US" sz="1100" baseline="0">
                <a:solidFill>
                  <a:schemeClr val="accent4">
                    <a:lumMod val="75000"/>
                  </a:schemeClr>
                </a:solidFill>
              </a:rPr>
              <a:t> Ratio al final de cada intervalo de tiempo acumulado desde el inicio</a:t>
            </a:r>
            <a:endParaRPr lang="en-US" sz="1100">
              <a:solidFill>
                <a:schemeClr val="accent4">
                  <a:lumMod val="75000"/>
                </a:schemeClr>
              </a:solidFill>
            </a:endParaRPr>
          </a:p>
        </c:rich>
      </c:tx>
      <c:layout>
        <c:manualLayout>
          <c:xMode val="edge"/>
          <c:yMode val="edge"/>
          <c:x val="0.47563888888888889"/>
          <c:y val="2.777777777777777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endParaRPr lang="es-ES"/>
        </a:p>
      </c:txPr>
    </c:title>
    <c:autoTitleDeleted val="0"/>
    <c:plotArea>
      <c:layout>
        <c:manualLayout>
          <c:layoutTarget val="inner"/>
          <c:xMode val="edge"/>
          <c:yMode val="edge"/>
          <c:x val="0.15356554348792578"/>
          <c:y val="0.22620370370370371"/>
          <c:w val="0.8087677307407718"/>
          <c:h val="0.56917468649752123"/>
        </c:manualLayout>
      </c:layout>
      <c:scatterChart>
        <c:scatterStyle val="lineMarker"/>
        <c:varyColors val="0"/>
        <c:ser>
          <c:idx val="0"/>
          <c:order val="0"/>
          <c:tx>
            <c:strRef>
              <c:f>'5.1 SLP, A vs C, CC'!$Q$44</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'5.1 SLP, A vs C, CC'!$P$45:$P$52</c:f>
              <c:numCache>
                <c:formatCode>0</c:formatCode>
                <c:ptCount val="8"/>
                <c:pt idx="0">
                  <c:v>0</c:v>
                </c:pt>
                <c:pt idx="1">
                  <c:v>5</c:v>
                </c:pt>
                <c:pt idx="2">
                  <c:v>10</c:v>
                </c:pt>
                <c:pt idx="3">
                  <c:v>15</c:v>
                </c:pt>
                <c:pt idx="4">
                  <c:v>20</c:v>
                </c:pt>
                <c:pt idx="5">
                  <c:v>25</c:v>
                </c:pt>
                <c:pt idx="6">
                  <c:v>30</c:v>
                </c:pt>
                <c:pt idx="7">
                  <c:v>35</c:v>
                </c:pt>
              </c:numCache>
            </c:numRef>
          </c:xVal>
          <c:yVal>
            <c:numRef>
              <c:f>'5.1 SLP, A vs C, CC'!$Q$45:$Q$52</c:f>
              <c:numCache>
                <c:formatCode>0.00</c:formatCode>
                <c:ptCount val="8"/>
                <c:pt idx="0">
                  <c:v>1</c:v>
                </c:pt>
                <c:pt idx="1">
                  <c:v>1.9929139532479978</c:v>
                </c:pt>
                <c:pt idx="2">
                  <c:v>0.97888587775369096</c:v>
                </c:pt>
                <c:pt idx="3">
                  <c:v>0.83975924651629297</c:v>
                </c:pt>
                <c:pt idx="4">
                  <c:v>0.85723767275743801</c:v>
                </c:pt>
                <c:pt idx="5">
                  <c:v>0.8544672257681406</c:v>
                </c:pt>
                <c:pt idx="6">
                  <c:v>0.87502514735709591</c:v>
                </c:pt>
                <c:pt idx="7">
                  <c:v>0.87502514735709591</c:v>
                </c:pt>
              </c:numCache>
            </c:numRef>
          </c:yVal>
          <c:smooth val="0"/>
          <c:extLst>
            <c:ext xmlns:c16="http://schemas.microsoft.com/office/drawing/2014/chart" uri="{C3380CC4-5D6E-409C-BE32-E72D297353CC}">
              <c16:uniqueId val="{00000000-FCE2-495D-B939-5462A7772E7A}"/>
            </c:ext>
          </c:extLst>
        </c:ser>
        <c:dLbls>
          <c:showLegendKey val="0"/>
          <c:showVal val="0"/>
          <c:showCatName val="0"/>
          <c:showSerName val="0"/>
          <c:showPercent val="0"/>
          <c:showBubbleSize val="0"/>
        </c:dLbls>
        <c:axId val="1065168639"/>
        <c:axId val="766865935"/>
      </c:scatterChart>
      <c:valAx>
        <c:axId val="1065168639"/>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layout>
            <c:manualLayout>
              <c:xMode val="edge"/>
              <c:yMode val="edge"/>
              <c:x val="0.42915857392825901"/>
              <c:y val="0.9027777777777777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66865935"/>
        <c:crosses val="autoZero"/>
        <c:crossBetween val="midCat"/>
        <c:majorUnit val="5"/>
      </c:valAx>
      <c:valAx>
        <c:axId val="7668659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s-ES">
                    <a:solidFill>
                      <a:schemeClr val="accent4">
                        <a:lumMod val="75000"/>
                      </a:schemeClr>
                    </a:solidFill>
                  </a:rPr>
                  <a:t>Hazard Ratio</a:t>
                </a:r>
              </a:p>
            </c:rich>
          </c:tx>
          <c:layout>
            <c:manualLayout>
              <c:xMode val="edge"/>
              <c:yMode val="edge"/>
              <c:x val="8.8118772238985864E-3"/>
              <c:y val="0.3887190142898804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6516863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s-ES" sz="1100" b="1">
                <a:solidFill>
                  <a:schemeClr val="tx1"/>
                </a:solidFill>
              </a:rPr>
              <a:t>Gráfico fs-6.1.a [SLP, Cohort</a:t>
            </a:r>
            <a:r>
              <a:rPr lang="es-ES" sz="1100" b="1" baseline="0">
                <a:solidFill>
                  <a:schemeClr val="tx1"/>
                </a:solidFill>
              </a:rPr>
              <a:t>es Completas </a:t>
            </a:r>
            <a:r>
              <a:rPr lang="es-ES" sz="1100" b="1">
                <a:solidFill>
                  <a:schemeClr val="tx1"/>
                </a:solidFill>
              </a:rPr>
              <a:t>Grupo B vs Grupo C2): </a:t>
            </a:r>
            <a:r>
              <a:rPr lang="es-ES" sz="1100" b="1" i="1">
                <a:solidFill>
                  <a:schemeClr val="accent4">
                    <a:lumMod val="75000"/>
                  </a:schemeClr>
                </a:solidFill>
              </a:rPr>
              <a:t>% </a:t>
            </a:r>
            <a:r>
              <a:rPr lang="es-ES" sz="1100" b="1" i="1" baseline="0">
                <a:solidFill>
                  <a:schemeClr val="accent4">
                    <a:lumMod val="75000"/>
                  </a:schemeClr>
                </a:solidFill>
              </a:rPr>
              <a:t>Supervivencia libre de evento K-M</a:t>
            </a:r>
            <a:endParaRPr lang="es-ES" sz="1100" b="1" i="1">
              <a:solidFill>
                <a:schemeClr val="accent4">
                  <a:lumMod val="75000"/>
                </a:schemeClr>
              </a:solidFill>
            </a:endParaRPr>
          </a:p>
        </c:rich>
      </c:tx>
      <c:layout>
        <c:manualLayout>
          <c:xMode val="edge"/>
          <c:yMode val="edge"/>
          <c:x val="0.22413818573850378"/>
          <c:y val="1.679486526749128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9.7839213866659891E-2"/>
          <c:y val="0.16093084548922318"/>
          <c:w val="0.86737831254506714"/>
          <c:h val="0.66629296989421227"/>
        </c:manualLayout>
      </c:layout>
      <c:scatterChart>
        <c:scatterStyle val="lineMarker"/>
        <c:varyColors val="0"/>
        <c:ser>
          <c:idx val="0"/>
          <c:order val="0"/>
          <c:tx>
            <c:strRef>
              <c:f>'6.1 SLP, B vs C, CC'!$N$44</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1"/>
              </a:solidFill>
              <a:ln w="9525">
                <a:solidFill>
                  <a:schemeClr val="accent4">
                    <a:lumMod val="50000"/>
                  </a:schemeClr>
                </a:solidFill>
              </a:ln>
              <a:effectLst/>
            </c:spPr>
          </c:marker>
          <c:dLbls>
            <c:dLbl>
              <c:idx val="6"/>
              <c:layout>
                <c:manualLayout>
                  <c:x val="-3.6303581066086436E-2"/>
                  <c:y val="4.2741880275009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50-4D73-8EA3-C1439A6AB297}"/>
                </c:ext>
              </c:extLst>
            </c:dLbl>
            <c:dLbl>
              <c:idx val="7"/>
              <c:layout>
                <c:manualLayout>
                  <c:x val="-3.6303581066086436E-2"/>
                  <c:y val="3.03214638487642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50-4D73-8EA3-C1439A6AB29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'6.1 SLP, B vs C, CC'!$M$45:$M$52</c:f>
              <c:numCache>
                <c:formatCode>General</c:formatCode>
                <c:ptCount val="8"/>
                <c:pt idx="0">
                  <c:v>0</c:v>
                </c:pt>
                <c:pt idx="1">
                  <c:v>5</c:v>
                </c:pt>
                <c:pt idx="2">
                  <c:v>10</c:v>
                </c:pt>
                <c:pt idx="3">
                  <c:v>15</c:v>
                </c:pt>
                <c:pt idx="4">
                  <c:v>20</c:v>
                </c:pt>
                <c:pt idx="5">
                  <c:v>25</c:v>
                </c:pt>
                <c:pt idx="6">
                  <c:v>30</c:v>
                </c:pt>
                <c:pt idx="7">
                  <c:v>35</c:v>
                </c:pt>
              </c:numCache>
            </c:numRef>
          </c:xVal>
          <c:yVal>
            <c:numRef>
              <c:f>'6.1 SLP, B vs C, CC'!$N$45:$N$52</c:f>
              <c:numCache>
                <c:formatCode>0.0%</c:formatCode>
                <c:ptCount val="8"/>
                <c:pt idx="0">
                  <c:v>1</c:v>
                </c:pt>
                <c:pt idx="1">
                  <c:v>0.53237410071942448</c:v>
                </c:pt>
                <c:pt idx="2">
                  <c:v>0.17223867964451967</c:v>
                </c:pt>
                <c:pt idx="3">
                  <c:v>9.8422102654011231E-2</c:v>
                </c:pt>
                <c:pt idx="4">
                  <c:v>6.4188327817833415E-2</c:v>
                </c:pt>
                <c:pt idx="5">
                  <c:v>5.0433686142583395E-2</c:v>
                </c:pt>
                <c:pt idx="6">
                  <c:v>3.3622457428388937E-2</c:v>
                </c:pt>
                <c:pt idx="7">
                  <c:v>0</c:v>
                </c:pt>
              </c:numCache>
            </c:numRef>
          </c:yVal>
          <c:smooth val="0"/>
          <c:extLst>
            <c:ext xmlns:c16="http://schemas.microsoft.com/office/drawing/2014/chart" uri="{C3380CC4-5D6E-409C-BE32-E72D297353CC}">
              <c16:uniqueId val="{00000000-A7F9-4C85-9E73-BAB27D0FC791}"/>
            </c:ext>
          </c:extLst>
        </c:ser>
        <c:ser>
          <c:idx val="1"/>
          <c:order val="1"/>
          <c:tx>
            <c:strRef>
              <c:f>'6.1 SLP, B vs C, CC'!$O$44</c:f>
              <c:strCache>
                <c:ptCount val="1"/>
                <c:pt idx="0">
                  <c:v>% Supervivencia-LEv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dLbl>
              <c:idx val="1"/>
              <c:layout>
                <c:manualLayout>
                  <c:x val="-3.21343592464148E-2"/>
                  <c:y val="-8.42254882024271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50-4D73-8EA3-C1439A6AB29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'6.1 SLP, B vs C, CC'!$M$45:$M$52</c:f>
              <c:numCache>
                <c:formatCode>General</c:formatCode>
                <c:ptCount val="8"/>
                <c:pt idx="0">
                  <c:v>0</c:v>
                </c:pt>
                <c:pt idx="1">
                  <c:v>5</c:v>
                </c:pt>
                <c:pt idx="2">
                  <c:v>10</c:v>
                </c:pt>
                <c:pt idx="3">
                  <c:v>15</c:v>
                </c:pt>
                <c:pt idx="4">
                  <c:v>20</c:v>
                </c:pt>
                <c:pt idx="5">
                  <c:v>25</c:v>
                </c:pt>
                <c:pt idx="6">
                  <c:v>30</c:v>
                </c:pt>
                <c:pt idx="7">
                  <c:v>35</c:v>
                </c:pt>
              </c:numCache>
            </c:numRef>
          </c:xVal>
          <c:yVal>
            <c:numRef>
              <c:f>'6.1 SLP, B vs C, CC'!$O$45:$O$52</c:f>
              <c:numCache>
                <c:formatCode>0.0%</c:formatCode>
                <c:ptCount val="8"/>
                <c:pt idx="0">
                  <c:v>1</c:v>
                </c:pt>
                <c:pt idx="1">
                  <c:v>0.50533807829181487</c:v>
                </c:pt>
                <c:pt idx="2">
                  <c:v>0.24512667976841765</c:v>
                </c:pt>
                <c:pt idx="3">
                  <c:v>0.15023893276128825</c:v>
                </c:pt>
                <c:pt idx="4">
                  <c:v>0.11775483919127998</c:v>
                </c:pt>
                <c:pt idx="5">
                  <c:v>0.1016973611197418</c:v>
                </c:pt>
                <c:pt idx="6">
                  <c:v>9.2452146472492544E-2</c:v>
                </c:pt>
                <c:pt idx="7">
                  <c:v>9.2452146472492544E-2</c:v>
                </c:pt>
              </c:numCache>
            </c:numRef>
          </c:yVal>
          <c:smooth val="0"/>
          <c:extLst>
            <c:ext xmlns:c16="http://schemas.microsoft.com/office/drawing/2014/chart" uri="{C3380CC4-5D6E-409C-BE32-E72D297353CC}">
              <c16:uniqueId val="{00000001-A7F9-4C85-9E73-BAB27D0FC791}"/>
            </c:ext>
          </c:extLst>
        </c:ser>
        <c:dLbls>
          <c:showLegendKey val="0"/>
          <c:showVal val="0"/>
          <c:showCatName val="0"/>
          <c:showSerName val="0"/>
          <c:showPercent val="0"/>
          <c:showBubbleSize val="0"/>
        </c:dLbls>
        <c:axId val="1319294079"/>
        <c:axId val="1021721183"/>
      </c:scatterChart>
      <c:valAx>
        <c:axId val="1319294079"/>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ysClr val="windowText" lastClr="000000"/>
                    </a:solidFill>
                  </a:rPr>
                  <a:t>tiempo (meses)</a:t>
                </a:r>
              </a:p>
            </c:rich>
          </c:tx>
          <c:layout>
            <c:manualLayout>
              <c:xMode val="edge"/>
              <c:yMode val="edge"/>
              <c:x val="8.672079870471798E-2"/>
              <c:y val="0.8946145589954818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021721183"/>
        <c:crosses val="autoZero"/>
        <c:crossBetween val="midCat"/>
        <c:majorUnit val="5"/>
      </c:valAx>
      <c:valAx>
        <c:axId val="1021721183"/>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r>
                  <a:rPr lang="es-ES" sz="900" i="1">
                    <a:solidFill>
                      <a:schemeClr val="accent4">
                        <a:lumMod val="75000"/>
                      </a:schemeClr>
                    </a:solidFill>
                  </a:rPr>
                  <a:t>% </a:t>
                </a:r>
                <a:r>
                  <a:rPr lang="es-ES" sz="900" i="1" baseline="0">
                    <a:solidFill>
                      <a:schemeClr val="accent4">
                        <a:lumMod val="75000"/>
                      </a:schemeClr>
                    </a:solidFill>
                  </a:rPr>
                  <a:t>Supervivencia libre de evento K-M</a:t>
                </a:r>
                <a:endParaRPr lang="es-ES" sz="900" i="1">
                  <a:solidFill>
                    <a:schemeClr val="accent4">
                      <a:lumMod val="75000"/>
                    </a:schemeClr>
                  </a:solidFill>
                </a:endParaRPr>
              </a:p>
            </c:rich>
          </c:tx>
          <c:layout>
            <c:manualLayout>
              <c:xMode val="edge"/>
              <c:yMode val="edge"/>
              <c:x val="6.6978331754879985E-3"/>
              <c:y val="0.24712692837619638"/>
            </c:manualLayout>
          </c:layout>
          <c:overlay val="0"/>
          <c:spPr>
            <a:noFill/>
            <a:ln>
              <a:noFill/>
            </a:ln>
            <a:effectLst/>
          </c:spPr>
          <c:txPr>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crossAx val="1319294079"/>
        <c:crosses val="autoZero"/>
        <c:crossBetween val="midCat"/>
      </c:valAx>
      <c:spPr>
        <a:noFill/>
        <a:ln>
          <a:noFill/>
        </a:ln>
        <a:effectLst/>
      </c:spPr>
    </c:plotArea>
    <c:legend>
      <c:legendPos val="b"/>
      <c:layout>
        <c:manualLayout>
          <c:xMode val="edge"/>
          <c:yMode val="edge"/>
          <c:x val="0.25946134310660207"/>
          <c:y val="0.93667530627322937"/>
          <c:w val="0.73716825527957031"/>
          <c:h val="4.651431312310296E-2"/>
        </c:manualLayout>
      </c:layout>
      <c:overlay val="0"/>
      <c:spPr>
        <a:noFill/>
        <a:ln>
          <a:noFill/>
        </a:ln>
        <a:effectLst/>
      </c:spPr>
      <c:txPr>
        <a:bodyPr rot="0" spcFirstLastPara="1" vertOverflow="ellipsis" vert="horz" wrap="square" anchor="ctr" anchorCtr="1"/>
        <a:lstStyle/>
        <a:p>
          <a:pPr>
            <a:defRPr sz="900" b="0" i="1"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s-ES" sz="1100" b="1">
                <a:solidFill>
                  <a:schemeClr val="tx1"/>
                </a:solidFill>
              </a:rPr>
              <a:t>Gráfico</a:t>
            </a:r>
            <a:r>
              <a:rPr lang="es-ES" sz="1100" b="1" baseline="0">
                <a:solidFill>
                  <a:schemeClr val="tx1"/>
                </a:solidFill>
              </a:rPr>
              <a:t> fs-6.1.b [SLP, solo Coh Compl Grupo de Interv B]: </a:t>
            </a:r>
            <a:r>
              <a:rPr lang="es-ES" sz="1100" b="1" i="1" baseline="0">
                <a:solidFill>
                  <a:schemeClr val="accent4">
                    <a:lumMod val="75000"/>
                  </a:schemeClr>
                </a:solidFill>
              </a:rPr>
              <a:t>% Supervivencia-LEv K-M </a:t>
            </a:r>
            <a:r>
              <a:rPr lang="es-ES" sz="1100" b="1" baseline="0">
                <a:solidFill>
                  <a:schemeClr val="tx1"/>
                </a:solidFill>
              </a:rPr>
              <a:t>vs </a:t>
            </a:r>
            <a:r>
              <a:rPr lang="es-ES" sz="1100" b="1" baseline="0">
                <a:solidFill>
                  <a:srgbClr val="008000"/>
                </a:solidFill>
              </a:rPr>
              <a:t>% Supervivientes-LEv</a:t>
            </a:r>
            <a:endParaRPr lang="es-ES" sz="1100" b="1">
              <a:solidFill>
                <a:srgbClr val="008000"/>
              </a:solidFill>
            </a:endParaRPr>
          </a:p>
        </c:rich>
      </c:tx>
      <c:layout>
        <c:manualLayout>
          <c:xMode val="edge"/>
          <c:yMode val="edge"/>
          <c:x val="0.31252653919295981"/>
          <c:y val="1.187940995812585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0.11020675726996794"/>
          <c:y val="0.16422786852440152"/>
          <c:w val="0.85107215651100421"/>
          <c:h val="0.70037459038947381"/>
        </c:manualLayout>
      </c:layout>
      <c:scatterChart>
        <c:scatterStyle val="lineMarker"/>
        <c:varyColors val="0"/>
        <c:ser>
          <c:idx val="0"/>
          <c:order val="0"/>
          <c:tx>
            <c:strRef>
              <c:f>'6.1 SLP, B vs C, CC'!$Y$76</c:f>
              <c:strCache>
                <c:ptCount val="1"/>
                <c:pt idx="0">
                  <c:v>% Supervivientes-LEv interv</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5"/>
              <c:layout>
                <c:manualLayout>
                  <c:x val="-4.1815037094194804E-2"/>
                  <c:y val="3.1431867414249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57-4237-8984-2895175516CC}"/>
                </c:ext>
              </c:extLst>
            </c:dLbl>
            <c:dLbl>
              <c:idx val="6"/>
              <c:layout>
                <c:manualLayout>
                  <c:x val="-5.2004482553683541E-2"/>
                  <c:y val="2.2298041765316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57-4237-8984-2895175516CC}"/>
                </c:ext>
              </c:extLst>
            </c:dLbl>
            <c:dLbl>
              <c:idx val="7"/>
              <c:layout>
                <c:manualLayout>
                  <c:x val="-6.2193928013172556E-2"/>
                  <c:y val="2.6864954589783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57-4237-8984-2895175516CC}"/>
                </c:ext>
              </c:extLst>
            </c:dLbl>
            <c:dLbl>
              <c:idx val="8"/>
              <c:layout>
                <c:manualLayout>
                  <c:x val="-5.4707652968447928E-2"/>
                  <c:y val="2.3396393571651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0A-4B1D-A6F8-EBBD76895CC6}"/>
                </c:ext>
              </c:extLst>
            </c:dLbl>
            <c:dLbl>
              <c:idx val="9"/>
              <c:layout>
                <c:manualLayout>
                  <c:x val="-5.4707652968447928E-2"/>
                  <c:y val="1.3812656042301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0A-4B1D-A6F8-EBBD76895CC6}"/>
                </c:ext>
              </c:extLst>
            </c:dLbl>
            <c:dLbl>
              <c:idx val="12"/>
              <c:layout>
                <c:manualLayout>
                  <c:x val="-4.6839766926417344E-2"/>
                  <c:y val="7.475548440353202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F1-4E4C-A33B-F85E3CA19A95}"/>
                </c:ext>
              </c:extLst>
            </c:dLbl>
            <c:dLbl>
              <c:idx val="13"/>
              <c:layout>
                <c:manualLayout>
                  <c:x val="-4.4292405050596222E-2"/>
                  <c:y val="1.5417615128699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F1-4E4C-A33B-F85E3CA19A9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'6.1 SLP, B vs C, CC'!$X$77:$X$84</c:f>
              <c:numCache>
                <c:formatCode>General</c:formatCode>
                <c:ptCount val="8"/>
                <c:pt idx="0">
                  <c:v>0</c:v>
                </c:pt>
                <c:pt idx="1">
                  <c:v>5</c:v>
                </c:pt>
                <c:pt idx="2">
                  <c:v>10</c:v>
                </c:pt>
                <c:pt idx="3">
                  <c:v>15</c:v>
                </c:pt>
                <c:pt idx="4">
                  <c:v>20</c:v>
                </c:pt>
                <c:pt idx="5">
                  <c:v>25</c:v>
                </c:pt>
                <c:pt idx="6">
                  <c:v>30</c:v>
                </c:pt>
                <c:pt idx="7">
                  <c:v>35</c:v>
                </c:pt>
              </c:numCache>
            </c:numRef>
          </c:xVal>
          <c:yVal>
            <c:numRef>
              <c:f>'6.1 SLP, B vs C, CC'!$Y$77:$Y$84</c:f>
              <c:numCache>
                <c:formatCode>0.00%</c:formatCode>
                <c:ptCount val="8"/>
                <c:pt idx="0">
                  <c:v>1</c:v>
                </c:pt>
                <c:pt idx="1">
                  <c:v>0.47686832740213525</c:v>
                </c:pt>
                <c:pt idx="2">
                  <c:v>0.2206405693950178</c:v>
                </c:pt>
                <c:pt idx="3">
                  <c:v>0.13167259786476868</c:v>
                </c:pt>
                <c:pt idx="4">
                  <c:v>7.8291814946619215E-2</c:v>
                </c:pt>
                <c:pt idx="5">
                  <c:v>3.9145907473309607E-2</c:v>
                </c:pt>
                <c:pt idx="6">
                  <c:v>1.0676156583629894E-2</c:v>
                </c:pt>
                <c:pt idx="7">
                  <c:v>0</c:v>
                </c:pt>
              </c:numCache>
            </c:numRef>
          </c:yVal>
          <c:smooth val="0"/>
          <c:extLst>
            <c:ext xmlns:c16="http://schemas.microsoft.com/office/drawing/2014/chart" uri="{C3380CC4-5D6E-409C-BE32-E72D297353CC}">
              <c16:uniqueId val="{00000000-7149-470D-A473-578EFAA94605}"/>
            </c:ext>
          </c:extLst>
        </c:ser>
        <c:ser>
          <c:idx val="1"/>
          <c:order val="1"/>
          <c:tx>
            <c:strRef>
              <c:f>'6.1 SLP, B vs C, CC'!$Z$76</c:f>
              <c:strCache>
                <c:ptCount val="1"/>
                <c:pt idx="0">
                  <c:v>% Supervivencia-LEv K-M interv</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'6.1 SLP, B vs C, CC'!$X$77:$X$84</c:f>
              <c:numCache>
                <c:formatCode>General</c:formatCode>
                <c:ptCount val="8"/>
                <c:pt idx="0">
                  <c:v>0</c:v>
                </c:pt>
                <c:pt idx="1">
                  <c:v>5</c:v>
                </c:pt>
                <c:pt idx="2">
                  <c:v>10</c:v>
                </c:pt>
                <c:pt idx="3">
                  <c:v>15</c:v>
                </c:pt>
                <c:pt idx="4">
                  <c:v>20</c:v>
                </c:pt>
                <c:pt idx="5">
                  <c:v>25</c:v>
                </c:pt>
                <c:pt idx="6">
                  <c:v>30</c:v>
                </c:pt>
                <c:pt idx="7">
                  <c:v>35</c:v>
                </c:pt>
              </c:numCache>
            </c:numRef>
          </c:xVal>
          <c:yVal>
            <c:numRef>
              <c:f>'6.1 SLP, B vs C, CC'!$Z$77:$Z$84</c:f>
              <c:numCache>
                <c:formatCode>0.00%</c:formatCode>
                <c:ptCount val="8"/>
                <c:pt idx="0">
                  <c:v>1</c:v>
                </c:pt>
                <c:pt idx="1">
                  <c:v>0.50533807829181487</c:v>
                </c:pt>
                <c:pt idx="2">
                  <c:v>0.24512667976841765</c:v>
                </c:pt>
                <c:pt idx="3">
                  <c:v>0.15023893276128825</c:v>
                </c:pt>
                <c:pt idx="4">
                  <c:v>0.11775483919127998</c:v>
                </c:pt>
                <c:pt idx="5">
                  <c:v>0.1016973611197418</c:v>
                </c:pt>
                <c:pt idx="6">
                  <c:v>9.2452146472492544E-2</c:v>
                </c:pt>
                <c:pt idx="7">
                  <c:v>9.2452146472492544E-2</c:v>
                </c:pt>
              </c:numCache>
            </c:numRef>
          </c:yVal>
          <c:smooth val="0"/>
          <c:extLst>
            <c:ext xmlns:c16="http://schemas.microsoft.com/office/drawing/2014/chart" uri="{C3380CC4-5D6E-409C-BE32-E72D297353CC}">
              <c16:uniqueId val="{00000001-7149-470D-A473-578EFAA94605}"/>
            </c:ext>
          </c:extLst>
        </c:ser>
        <c:dLbls>
          <c:showLegendKey val="0"/>
          <c:showVal val="0"/>
          <c:showCatName val="0"/>
          <c:showSerName val="0"/>
          <c:showPercent val="0"/>
          <c:showBubbleSize val="0"/>
        </c:dLbls>
        <c:axId val="1469564399"/>
        <c:axId val="1470647263"/>
      </c:scatterChart>
      <c:valAx>
        <c:axId val="1469564399"/>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 (meses)</a:t>
                </a:r>
              </a:p>
            </c:rich>
          </c:tx>
          <c:layout>
            <c:manualLayout>
              <c:xMode val="edge"/>
              <c:yMode val="edge"/>
              <c:x val="9.1457807507388605E-2"/>
              <c:y val="0.9153182967309545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470647263"/>
        <c:crosses val="autoZero"/>
        <c:crossBetween val="midCat"/>
        <c:majorUnit val="5"/>
      </c:valAx>
      <c:valAx>
        <c:axId val="1470647263"/>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solidFill>
                      <a:schemeClr val="tx1"/>
                    </a:solidFill>
                  </a:rPr>
                  <a:t> vs </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5.8745763507383648E-3"/>
              <c:y val="0.1627288097764107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crossAx val="1469564399"/>
        <c:crosses val="autoZero"/>
        <c:crossBetween val="midCat"/>
      </c:valAx>
      <c:spPr>
        <a:noFill/>
        <a:ln>
          <a:noFill/>
        </a:ln>
        <a:effectLst/>
      </c:spPr>
    </c:plotArea>
    <c:legend>
      <c:legendPos val="b"/>
      <c:layout>
        <c:manualLayout>
          <c:xMode val="edge"/>
          <c:yMode val="edge"/>
          <c:x val="0.22423781894664405"/>
          <c:y val="0.94691670627847513"/>
          <c:w val="0.77576217919144397"/>
          <c:h val="4.2692746253124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fs-6.1.b [SLP, solo Coh compl Grupo de Control C2]: </a:t>
            </a:r>
            <a:r>
              <a:rPr lang="es-ES" sz="1100" b="1" i="1" baseline="0">
                <a:solidFill>
                  <a:schemeClr val="accent4">
                    <a:lumMod val="75000"/>
                  </a:schemeClr>
                </a:solidFill>
              </a:rPr>
              <a:t>% Supervivencia-LEv K-M</a:t>
            </a:r>
            <a:r>
              <a:rPr lang="es-ES" sz="1100" b="1" baseline="0">
                <a:solidFill>
                  <a:sysClr val="windowText" lastClr="000000"/>
                </a:solidFill>
              </a:rPr>
              <a:t> vs</a:t>
            </a:r>
            <a:r>
              <a:rPr lang="es-ES" sz="1100" b="1" baseline="0">
                <a:solidFill>
                  <a:srgbClr val="008000"/>
                </a:solidFill>
              </a:rPr>
              <a:t> % Supervivientes-LEv</a:t>
            </a:r>
            <a:endParaRPr lang="es-ES" sz="1100" b="1">
              <a:solidFill>
                <a:srgbClr val="008000"/>
              </a:solidFill>
            </a:endParaRPr>
          </a:p>
        </c:rich>
      </c:tx>
      <c:layout>
        <c:manualLayout>
          <c:xMode val="edge"/>
          <c:yMode val="edge"/>
          <c:x val="0.3101169687629029"/>
          <c:y val="1.1874071266866791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1255939765823479"/>
          <c:y val="0.15830431565448105"/>
          <c:w val="0.85133564267200823"/>
          <c:h val="0.69525190899799649"/>
        </c:manualLayout>
      </c:layout>
      <c:scatterChart>
        <c:scatterStyle val="lineMarker"/>
        <c:varyColors val="0"/>
        <c:ser>
          <c:idx val="0"/>
          <c:order val="0"/>
          <c:tx>
            <c:strRef>
              <c:f>'6.1 SLP, B vs C, CC'!$Y$92</c:f>
              <c:strCache>
                <c:ptCount val="1"/>
                <c:pt idx="0">
                  <c:v>% Supervivientes-LEv control</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5"/>
              <c:layout>
                <c:manualLayout>
                  <c:x val="-5.7645230864622775E-2"/>
                  <c:y val="1.8443535841421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FF-4FEF-AB27-1427619DD1F3}"/>
                </c:ext>
              </c:extLst>
            </c:dLbl>
            <c:dLbl>
              <c:idx val="6"/>
              <c:layout>
                <c:manualLayout>
                  <c:x val="-5.7645230864622775E-2"/>
                  <c:y val="1.36931321506199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FF-4FEF-AB27-1427619DD1F3}"/>
                </c:ext>
              </c:extLst>
            </c:dLbl>
            <c:dLbl>
              <c:idx val="7"/>
              <c:layout>
                <c:manualLayout>
                  <c:x val="-5.265318042098012E-2"/>
                  <c:y val="1.9100079021986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DF-45C5-A25F-4BE3680787DC}"/>
                </c:ext>
              </c:extLst>
            </c:dLbl>
            <c:dLbl>
              <c:idx val="8"/>
              <c:layout>
                <c:manualLayout>
                  <c:x val="-5.2653180420980029E-2"/>
                  <c:y val="9.261066951765508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F-45C5-A25F-4BE3680787DC}"/>
                </c:ext>
              </c:extLst>
            </c:dLbl>
            <c:dLbl>
              <c:idx val="9"/>
              <c:layout>
                <c:manualLayout>
                  <c:x val="-5.5232317275261733E-2"/>
                  <c:y val="9.261066951765508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F-45C5-A25F-4BE3680787DC}"/>
                </c:ext>
              </c:extLst>
            </c:dLbl>
            <c:dLbl>
              <c:idx val="12"/>
              <c:layout>
                <c:manualLayout>
                  <c:x val="-4.7287481628389957E-2"/>
                  <c:y val="7.411248991368794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7E-4048-B44C-032031CAC3E6}"/>
                </c:ext>
              </c:extLst>
            </c:dLbl>
            <c:dLbl>
              <c:idx val="13"/>
              <c:layout>
                <c:manualLayout>
                  <c:x val="-5.2430924973361416E-2"/>
                  <c:y val="1.1348126278903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E-4048-B44C-032031CAC3E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'6.1 SLP, B vs C, CC'!$X$93:$X$100</c:f>
              <c:numCache>
                <c:formatCode>General</c:formatCode>
                <c:ptCount val="8"/>
                <c:pt idx="0">
                  <c:v>0</c:v>
                </c:pt>
                <c:pt idx="1">
                  <c:v>5</c:v>
                </c:pt>
                <c:pt idx="2">
                  <c:v>10</c:v>
                </c:pt>
                <c:pt idx="3">
                  <c:v>15</c:v>
                </c:pt>
                <c:pt idx="4">
                  <c:v>20</c:v>
                </c:pt>
                <c:pt idx="5">
                  <c:v>25</c:v>
                </c:pt>
                <c:pt idx="6">
                  <c:v>30</c:v>
                </c:pt>
                <c:pt idx="7">
                  <c:v>35</c:v>
                </c:pt>
              </c:numCache>
            </c:numRef>
          </c:xVal>
          <c:yVal>
            <c:numRef>
              <c:f>'6.1 SLP, B vs C, CC'!$Y$93:$Y$100</c:f>
              <c:numCache>
                <c:formatCode>0.0%</c:formatCode>
                <c:ptCount val="8"/>
                <c:pt idx="0">
                  <c:v>1</c:v>
                </c:pt>
                <c:pt idx="1">
                  <c:v>0.48920863309352519</c:v>
                </c:pt>
                <c:pt idx="2">
                  <c:v>0.15107913669064749</c:v>
                </c:pt>
                <c:pt idx="3">
                  <c:v>8.2733812949640287E-2</c:v>
                </c:pt>
                <c:pt idx="4">
                  <c:v>5.0359712230215826E-2</c:v>
                </c:pt>
                <c:pt idx="5">
                  <c:v>2.1582733812949641E-2</c:v>
                </c:pt>
                <c:pt idx="6">
                  <c:v>3.5971223021582736E-3</c:v>
                </c:pt>
                <c:pt idx="7">
                  <c:v>0</c:v>
                </c:pt>
              </c:numCache>
            </c:numRef>
          </c:yVal>
          <c:smooth val="0"/>
          <c:extLst>
            <c:ext xmlns:c16="http://schemas.microsoft.com/office/drawing/2014/chart" uri="{C3380CC4-5D6E-409C-BE32-E72D297353CC}">
              <c16:uniqueId val="{00000000-BD8F-4F57-B455-25BC6839CF77}"/>
            </c:ext>
          </c:extLst>
        </c:ser>
        <c:ser>
          <c:idx val="1"/>
          <c:order val="1"/>
          <c:tx>
            <c:strRef>
              <c:f>'6.1 SLP, B vs C, CC'!$Z$92</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2"/>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'6.1 SLP, B vs C, CC'!$X$93:$X$100</c:f>
              <c:numCache>
                <c:formatCode>General</c:formatCode>
                <c:ptCount val="8"/>
                <c:pt idx="0">
                  <c:v>0</c:v>
                </c:pt>
                <c:pt idx="1">
                  <c:v>5</c:v>
                </c:pt>
                <c:pt idx="2">
                  <c:v>10</c:v>
                </c:pt>
                <c:pt idx="3">
                  <c:v>15</c:v>
                </c:pt>
                <c:pt idx="4">
                  <c:v>20</c:v>
                </c:pt>
                <c:pt idx="5">
                  <c:v>25</c:v>
                </c:pt>
                <c:pt idx="6">
                  <c:v>30</c:v>
                </c:pt>
                <c:pt idx="7">
                  <c:v>35</c:v>
                </c:pt>
              </c:numCache>
            </c:numRef>
          </c:xVal>
          <c:yVal>
            <c:numRef>
              <c:f>'6.1 SLP, B vs C, CC'!$Z$93:$Z$100</c:f>
              <c:numCache>
                <c:formatCode>0.0%</c:formatCode>
                <c:ptCount val="8"/>
                <c:pt idx="0">
                  <c:v>1</c:v>
                </c:pt>
                <c:pt idx="1">
                  <c:v>0.53237410071942448</c:v>
                </c:pt>
                <c:pt idx="2">
                  <c:v>0.17223867964451967</c:v>
                </c:pt>
                <c:pt idx="3">
                  <c:v>9.8422102654011231E-2</c:v>
                </c:pt>
                <c:pt idx="4">
                  <c:v>6.4188327817833415E-2</c:v>
                </c:pt>
                <c:pt idx="5">
                  <c:v>5.0433686142583395E-2</c:v>
                </c:pt>
                <c:pt idx="6">
                  <c:v>3.3622457428388937E-2</c:v>
                </c:pt>
                <c:pt idx="7">
                  <c:v>0</c:v>
                </c:pt>
              </c:numCache>
            </c:numRef>
          </c:yVal>
          <c:smooth val="0"/>
          <c:extLst>
            <c:ext xmlns:c16="http://schemas.microsoft.com/office/drawing/2014/chart" uri="{C3380CC4-5D6E-409C-BE32-E72D297353CC}">
              <c16:uniqueId val="{00000001-BD8F-4F57-B455-25BC6839CF77}"/>
            </c:ext>
          </c:extLst>
        </c:ser>
        <c:dLbls>
          <c:showLegendKey val="0"/>
          <c:showVal val="0"/>
          <c:showCatName val="0"/>
          <c:showSerName val="0"/>
          <c:showPercent val="0"/>
          <c:showBubbleSize val="0"/>
        </c:dLbls>
        <c:axId val="1445083247"/>
        <c:axId val="981247439"/>
      </c:scatterChart>
      <c:valAx>
        <c:axId val="1445083247"/>
        <c:scaling>
          <c:orientation val="minMax"/>
          <c:max val="4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a:t>
                </a:r>
                <a:r>
                  <a:rPr lang="es-ES" sz="800" baseline="0">
                    <a:solidFill>
                      <a:schemeClr val="tx1"/>
                    </a:solidFill>
                  </a:rPr>
                  <a:t> (meses)</a:t>
                </a:r>
                <a:endParaRPr lang="es-ES" sz="800">
                  <a:solidFill>
                    <a:schemeClr val="tx1"/>
                  </a:solidFill>
                </a:endParaRPr>
              </a:p>
            </c:rich>
          </c:tx>
          <c:layout>
            <c:manualLayout>
              <c:xMode val="edge"/>
              <c:yMode val="edge"/>
              <c:x val="9.1615458355726195E-2"/>
              <c:y val="0.9219484628664124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81247439"/>
        <c:crosses val="autoZero"/>
        <c:crossBetween val="midCat"/>
        <c:majorUnit val="5"/>
      </c:valAx>
      <c:valAx>
        <c:axId val="981247439"/>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solidFill>
                      <a:schemeClr val="tx1"/>
                    </a:solidFill>
                  </a:rPr>
                  <a:t> vs </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5.4105368073033644E-3"/>
              <c:y val="0.1719096124520598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445083247"/>
        <c:crosses val="autoZero"/>
        <c:crossBetween val="midCat"/>
      </c:valAx>
      <c:spPr>
        <a:noFill/>
        <a:ln>
          <a:noFill/>
        </a:ln>
        <a:effectLst/>
      </c:spPr>
    </c:plotArea>
    <c:legend>
      <c:legendPos val="b"/>
      <c:layout>
        <c:manualLayout>
          <c:xMode val="edge"/>
          <c:yMode val="edge"/>
          <c:x val="0.27320735739289581"/>
          <c:y val="0.94703780993031572"/>
          <c:w val="0.71985769037263525"/>
          <c:h val="4.294840476036837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r>
              <a:rPr lang="en-US" sz="1100">
                <a:solidFill>
                  <a:schemeClr val="accent4">
                    <a:lumMod val="75000"/>
                  </a:schemeClr>
                </a:solidFill>
              </a:rPr>
              <a:t>Hazard Ratio al final de cada intervalo</a:t>
            </a:r>
            <a:r>
              <a:rPr lang="en-US" sz="1100" baseline="0">
                <a:solidFill>
                  <a:schemeClr val="accent4">
                    <a:lumMod val="75000"/>
                  </a:schemeClr>
                </a:solidFill>
              </a:rPr>
              <a:t> de tiempo acumulado desde el inicio</a:t>
            </a:r>
            <a:endParaRPr lang="en-US" sz="1100">
              <a:solidFill>
                <a:schemeClr val="accent4">
                  <a:lumMod val="75000"/>
                </a:schemeClr>
              </a:solidFill>
            </a:endParaRPr>
          </a:p>
        </c:rich>
      </c:tx>
      <c:layout>
        <c:manualLayout>
          <c:xMode val="edge"/>
          <c:yMode val="edge"/>
          <c:x val="0.17116773065492627"/>
          <c:y val="1.851851851851851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endParaRPr lang="es-ES"/>
        </a:p>
      </c:txPr>
    </c:title>
    <c:autoTitleDeleted val="0"/>
    <c:plotArea>
      <c:layout>
        <c:manualLayout>
          <c:layoutTarget val="inner"/>
          <c:xMode val="edge"/>
          <c:yMode val="edge"/>
          <c:x val="0.13696307108302508"/>
          <c:y val="0.21694444444444444"/>
          <c:w val="0.82106390896315939"/>
          <c:h val="0.46968300009120872"/>
        </c:manualLayout>
      </c:layout>
      <c:scatterChart>
        <c:scatterStyle val="lineMarker"/>
        <c:varyColors val="0"/>
        <c:ser>
          <c:idx val="0"/>
          <c:order val="0"/>
          <c:tx>
            <c:strRef>
              <c:f>'6.1 SLP, B vs C, CC'!$Q$44</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4.4305310418673305E-2"/>
                  <c:y val="-5.41974638504232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F5-4A70-8FA1-F5447A5D25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'6.1 SLP, B vs C, CC'!$P$45:$P$52</c:f>
              <c:numCache>
                <c:formatCode>0</c:formatCode>
                <c:ptCount val="8"/>
                <c:pt idx="0">
                  <c:v>0</c:v>
                </c:pt>
                <c:pt idx="1">
                  <c:v>5</c:v>
                </c:pt>
                <c:pt idx="2">
                  <c:v>10</c:v>
                </c:pt>
                <c:pt idx="3">
                  <c:v>15</c:v>
                </c:pt>
                <c:pt idx="4">
                  <c:v>20</c:v>
                </c:pt>
                <c:pt idx="5">
                  <c:v>25</c:v>
                </c:pt>
                <c:pt idx="6">
                  <c:v>30</c:v>
                </c:pt>
                <c:pt idx="7">
                  <c:v>35</c:v>
                </c:pt>
              </c:numCache>
            </c:numRef>
          </c:xVal>
          <c:yVal>
            <c:numRef>
              <c:f>'6.1 SLP, B vs C, CC'!$Q$45:$Q$52</c:f>
              <c:numCache>
                <c:formatCode>0.00</c:formatCode>
                <c:ptCount val="8"/>
                <c:pt idx="0">
                  <c:v>1</c:v>
                </c:pt>
                <c:pt idx="1">
                  <c:v>1.0826745573746048</c:v>
                </c:pt>
                <c:pt idx="2">
                  <c:v>0.79936372272867984</c:v>
                </c:pt>
                <c:pt idx="3">
                  <c:v>0.81757025714009313</c:v>
                </c:pt>
                <c:pt idx="4">
                  <c:v>0.77902474420220069</c:v>
                </c:pt>
                <c:pt idx="5">
                  <c:v>0.76520940780067259</c:v>
                </c:pt>
                <c:pt idx="6">
                  <c:v>0.70184856279617169</c:v>
                </c:pt>
                <c:pt idx="7">
                  <c:v>0</c:v>
                </c:pt>
              </c:numCache>
            </c:numRef>
          </c:yVal>
          <c:smooth val="0"/>
          <c:extLst>
            <c:ext xmlns:c16="http://schemas.microsoft.com/office/drawing/2014/chart" uri="{C3380CC4-5D6E-409C-BE32-E72D297353CC}">
              <c16:uniqueId val="{00000000-355C-4A0E-BA84-86A6FDCD7C8B}"/>
            </c:ext>
          </c:extLst>
        </c:ser>
        <c:dLbls>
          <c:showLegendKey val="0"/>
          <c:showVal val="0"/>
          <c:showCatName val="0"/>
          <c:showSerName val="0"/>
          <c:showPercent val="0"/>
          <c:showBubbleSize val="0"/>
        </c:dLbls>
        <c:axId val="997333455"/>
        <c:axId val="997680863"/>
      </c:scatterChart>
      <c:valAx>
        <c:axId val="997333455"/>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97680863"/>
        <c:crosses val="autoZero"/>
        <c:crossBetween val="midCat"/>
        <c:majorUnit val="5"/>
      </c:valAx>
      <c:valAx>
        <c:axId val="997680863"/>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s-ES">
                    <a:solidFill>
                      <a:schemeClr val="accent4">
                        <a:lumMod val="75000"/>
                      </a:schemeClr>
                    </a:solidFill>
                  </a:rPr>
                  <a:t>Hazard Ratio</a:t>
                </a:r>
              </a:p>
            </c:rich>
          </c:tx>
          <c:layout>
            <c:manualLayout>
              <c:xMode val="edge"/>
              <c:yMode val="edge"/>
              <c:x val="1.0236886776582856E-2"/>
              <c:y val="0.360559565470982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9733345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emf"/><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124241</xdr:colOff>
      <xdr:row>53</xdr:row>
      <xdr:rowOff>149087</xdr:rowOff>
    </xdr:from>
    <xdr:to>
      <xdr:col>3</xdr:col>
      <xdr:colOff>441861</xdr:colOff>
      <xdr:row>55</xdr:row>
      <xdr:rowOff>16566</xdr:rowOff>
    </xdr:to>
    <xdr:sp macro="" textlink="">
      <xdr:nvSpPr>
        <xdr:cNvPr id="2" name="Más 8">
          <a:extLst>
            <a:ext uri="{FF2B5EF4-FFF2-40B4-BE49-F238E27FC236}">
              <a16:creationId xmlns:a16="http://schemas.microsoft.com/office/drawing/2014/main" id="{DD869B5D-A2F1-4BEF-BE8B-3123C23E6C99}"/>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53</xdr:row>
      <xdr:rowOff>140804</xdr:rowOff>
    </xdr:from>
    <xdr:to>
      <xdr:col>5</xdr:col>
      <xdr:colOff>482494</xdr:colOff>
      <xdr:row>55</xdr:row>
      <xdr:rowOff>33131</xdr:rowOff>
    </xdr:to>
    <xdr:sp macro="" textlink="">
      <xdr:nvSpPr>
        <xdr:cNvPr id="3" name="Igual que 9">
          <a:extLst>
            <a:ext uri="{FF2B5EF4-FFF2-40B4-BE49-F238E27FC236}">
              <a16:creationId xmlns:a16="http://schemas.microsoft.com/office/drawing/2014/main" id="{18A5A864-49EA-4BAC-8196-935C39A60C48}"/>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607784</xdr:colOff>
      <xdr:row>22</xdr:row>
      <xdr:rowOff>0</xdr:rowOff>
    </xdr:from>
    <xdr:to>
      <xdr:col>10</xdr:col>
      <xdr:colOff>462641</xdr:colOff>
      <xdr:row>24</xdr:row>
      <xdr:rowOff>54430</xdr:rowOff>
    </xdr:to>
    <xdr:sp macro="" textlink="">
      <xdr:nvSpPr>
        <xdr:cNvPr id="5" name="Forma libre: forma 4">
          <a:extLst>
            <a:ext uri="{FF2B5EF4-FFF2-40B4-BE49-F238E27FC236}">
              <a16:creationId xmlns:a16="http://schemas.microsoft.com/office/drawing/2014/main" id="{6385B59E-7F4E-4935-8697-0D28FFC9DD47}"/>
            </a:ext>
          </a:extLst>
        </xdr:cNvPr>
        <xdr:cNvSpPr/>
      </xdr:nvSpPr>
      <xdr:spPr>
        <a:xfrm>
          <a:off x="5170713" y="6540501"/>
          <a:ext cx="2458357" cy="45357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598713</xdr:colOff>
      <xdr:row>36</xdr:row>
      <xdr:rowOff>0</xdr:rowOff>
    </xdr:from>
    <xdr:to>
      <xdr:col>10</xdr:col>
      <xdr:colOff>480785</xdr:colOff>
      <xdr:row>38</xdr:row>
      <xdr:rowOff>27214</xdr:rowOff>
    </xdr:to>
    <xdr:sp macro="" textlink="">
      <xdr:nvSpPr>
        <xdr:cNvPr id="6" name="Forma libre: forma 5">
          <a:extLst>
            <a:ext uri="{FF2B5EF4-FFF2-40B4-BE49-F238E27FC236}">
              <a16:creationId xmlns:a16="http://schemas.microsoft.com/office/drawing/2014/main" id="{CC9A2790-60CF-475C-8B37-62A39887B29F}"/>
            </a:ext>
          </a:extLst>
        </xdr:cNvPr>
        <xdr:cNvSpPr/>
      </xdr:nvSpPr>
      <xdr:spPr>
        <a:xfrm>
          <a:off x="5161642" y="10105571"/>
          <a:ext cx="2485572" cy="408214"/>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688730</xdr:colOff>
      <xdr:row>22</xdr:row>
      <xdr:rowOff>0</xdr:rowOff>
    </xdr:from>
    <xdr:to>
      <xdr:col>10</xdr:col>
      <xdr:colOff>542193</xdr:colOff>
      <xdr:row>23</xdr:row>
      <xdr:rowOff>48846</xdr:rowOff>
    </xdr:to>
    <xdr:cxnSp macro="">
      <xdr:nvCxnSpPr>
        <xdr:cNvPr id="9" name="Conector recto de flecha 8">
          <a:extLst>
            <a:ext uri="{FF2B5EF4-FFF2-40B4-BE49-F238E27FC236}">
              <a16:creationId xmlns:a16="http://schemas.microsoft.com/office/drawing/2014/main" id="{0EF84802-7045-45F8-BA11-108E24743682}"/>
            </a:ext>
          </a:extLst>
        </xdr:cNvPr>
        <xdr:cNvCxnSpPr/>
      </xdr:nvCxnSpPr>
      <xdr:spPr>
        <a:xfrm flipH="1">
          <a:off x="7095880" y="8897815"/>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517072</xdr:colOff>
      <xdr:row>73</xdr:row>
      <xdr:rowOff>535214</xdr:rowOff>
    </xdr:from>
    <xdr:to>
      <xdr:col>15</xdr:col>
      <xdr:colOff>480787</xdr:colOff>
      <xdr:row>75</xdr:row>
      <xdr:rowOff>63498</xdr:rowOff>
    </xdr:to>
    <xdr:sp macro="" textlink="">
      <xdr:nvSpPr>
        <xdr:cNvPr id="14" name="Forma libre: forma 13">
          <a:extLst>
            <a:ext uri="{FF2B5EF4-FFF2-40B4-BE49-F238E27FC236}">
              <a16:creationId xmlns:a16="http://schemas.microsoft.com/office/drawing/2014/main" id="{F7299DB4-82F3-4727-A800-32A9C51C164A}"/>
            </a:ext>
          </a:extLst>
        </xdr:cNvPr>
        <xdr:cNvSpPr/>
      </xdr:nvSpPr>
      <xdr:spPr>
        <a:xfrm>
          <a:off x="7683501" y="17689285"/>
          <a:ext cx="4871357" cy="6168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444500</xdr:colOff>
      <xdr:row>90</xdr:row>
      <xdr:rowOff>99787</xdr:rowOff>
    </xdr:from>
    <xdr:to>
      <xdr:col>15</xdr:col>
      <xdr:colOff>408215</xdr:colOff>
      <xdr:row>92</xdr:row>
      <xdr:rowOff>90714</xdr:rowOff>
    </xdr:to>
    <xdr:sp macro="" textlink="">
      <xdr:nvSpPr>
        <xdr:cNvPr id="15" name="Forma libre: forma 14">
          <a:extLst>
            <a:ext uri="{FF2B5EF4-FFF2-40B4-BE49-F238E27FC236}">
              <a16:creationId xmlns:a16="http://schemas.microsoft.com/office/drawing/2014/main" id="{0F95386C-BC26-416E-86A0-4416EA91B4E1}"/>
            </a:ext>
          </a:extLst>
        </xdr:cNvPr>
        <xdr:cNvSpPr/>
      </xdr:nvSpPr>
      <xdr:spPr>
        <a:xfrm>
          <a:off x="7610929" y="22079858"/>
          <a:ext cx="4871357"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426356</xdr:colOff>
      <xdr:row>91</xdr:row>
      <xdr:rowOff>45357</xdr:rowOff>
    </xdr:from>
    <xdr:to>
      <xdr:col>18</xdr:col>
      <xdr:colOff>344713</xdr:colOff>
      <xdr:row>92</xdr:row>
      <xdr:rowOff>127000</xdr:rowOff>
    </xdr:to>
    <xdr:sp macro="" textlink="">
      <xdr:nvSpPr>
        <xdr:cNvPr id="18" name="Forma libre: forma 17">
          <a:extLst>
            <a:ext uri="{FF2B5EF4-FFF2-40B4-BE49-F238E27FC236}">
              <a16:creationId xmlns:a16="http://schemas.microsoft.com/office/drawing/2014/main" id="{67B27222-2454-4F5C-B8DF-B787B2A5FC76}"/>
            </a:ext>
          </a:extLst>
        </xdr:cNvPr>
        <xdr:cNvSpPr/>
      </xdr:nvSpPr>
      <xdr:spPr>
        <a:xfrm>
          <a:off x="10658927" y="22143357"/>
          <a:ext cx="5080000"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36</xdr:row>
      <xdr:rowOff>0</xdr:rowOff>
    </xdr:from>
    <xdr:to>
      <xdr:col>10</xdr:col>
      <xdr:colOff>508001</xdr:colOff>
      <xdr:row>37</xdr:row>
      <xdr:rowOff>43961</xdr:rowOff>
    </xdr:to>
    <xdr:cxnSp macro="">
      <xdr:nvCxnSpPr>
        <xdr:cNvPr id="23" name="Conector recto de flecha 22">
          <a:extLst>
            <a:ext uri="{FF2B5EF4-FFF2-40B4-BE49-F238E27FC236}">
              <a16:creationId xmlns:a16="http://schemas.microsoft.com/office/drawing/2014/main" id="{0C7CF7C4-4F9E-40EF-8ED5-C5A2404732B8}"/>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153569</xdr:colOff>
      <xdr:row>43</xdr:row>
      <xdr:rowOff>10984</xdr:rowOff>
    </xdr:from>
    <xdr:to>
      <xdr:col>30</xdr:col>
      <xdr:colOff>712700</xdr:colOff>
      <xdr:row>57</xdr:row>
      <xdr:rowOff>110827</xdr:rowOff>
    </xdr:to>
    <xdr:graphicFrame macro="">
      <xdr:nvGraphicFramePr>
        <xdr:cNvPr id="25" name="Gráfico 24">
          <a:extLst>
            <a:ext uri="{FF2B5EF4-FFF2-40B4-BE49-F238E27FC236}">
              <a16:creationId xmlns:a16="http://schemas.microsoft.com/office/drawing/2014/main" id="{8AFFF7D9-2AA1-4E2F-9BF2-43C01B189B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108857</xdr:colOff>
      <xdr:row>74</xdr:row>
      <xdr:rowOff>519792</xdr:rowOff>
    </xdr:from>
    <xdr:to>
      <xdr:col>30</xdr:col>
      <xdr:colOff>952501</xdr:colOff>
      <xdr:row>88</xdr:row>
      <xdr:rowOff>108857</xdr:rowOff>
    </xdr:to>
    <xdr:graphicFrame macro="">
      <xdr:nvGraphicFramePr>
        <xdr:cNvPr id="26" name="Gráfico 25">
          <a:extLst>
            <a:ext uri="{FF2B5EF4-FFF2-40B4-BE49-F238E27FC236}">
              <a16:creationId xmlns:a16="http://schemas.microsoft.com/office/drawing/2014/main" id="{41181F69-AD88-4396-A816-E160CECF09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85968</xdr:colOff>
      <xdr:row>91</xdr:row>
      <xdr:rowOff>460142</xdr:rowOff>
    </xdr:from>
    <xdr:to>
      <xdr:col>30</xdr:col>
      <xdr:colOff>926314</xdr:colOff>
      <xdr:row>106</xdr:row>
      <xdr:rowOff>18143</xdr:rowOff>
    </xdr:to>
    <xdr:graphicFrame macro="">
      <xdr:nvGraphicFramePr>
        <xdr:cNvPr id="27" name="Gráfico 26">
          <a:extLst>
            <a:ext uri="{FF2B5EF4-FFF2-40B4-BE49-F238E27FC236}">
              <a16:creationId xmlns:a16="http://schemas.microsoft.com/office/drawing/2014/main" id="{A06E43DC-6700-4E7A-A634-DEF8E2E0DC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9072</xdr:colOff>
      <xdr:row>53</xdr:row>
      <xdr:rowOff>129722</xdr:rowOff>
    </xdr:from>
    <xdr:to>
      <xdr:col>19</xdr:col>
      <xdr:colOff>335643</xdr:colOff>
      <xdr:row>70</xdr:row>
      <xdr:rowOff>97065</xdr:rowOff>
    </xdr:to>
    <xdr:graphicFrame macro="">
      <xdr:nvGraphicFramePr>
        <xdr:cNvPr id="28" name="Gráfico 27">
          <a:extLst>
            <a:ext uri="{FF2B5EF4-FFF2-40B4-BE49-F238E27FC236}">
              <a16:creationId xmlns:a16="http://schemas.microsoft.com/office/drawing/2014/main" id="{AAD62F4E-842A-4668-9552-CCAC2638F9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517071</xdr:colOff>
      <xdr:row>73</xdr:row>
      <xdr:rowOff>526144</xdr:rowOff>
    </xdr:from>
    <xdr:to>
      <xdr:col>18</xdr:col>
      <xdr:colOff>435428</xdr:colOff>
      <xdr:row>75</xdr:row>
      <xdr:rowOff>54429</xdr:rowOff>
    </xdr:to>
    <xdr:sp macro="" textlink="">
      <xdr:nvSpPr>
        <xdr:cNvPr id="29" name="Forma libre: forma 28">
          <a:extLst>
            <a:ext uri="{FF2B5EF4-FFF2-40B4-BE49-F238E27FC236}">
              <a16:creationId xmlns:a16="http://schemas.microsoft.com/office/drawing/2014/main" id="{663AA158-9729-493B-B42F-5A2E74A4C9D1}"/>
            </a:ext>
          </a:extLst>
        </xdr:cNvPr>
        <xdr:cNvSpPr/>
      </xdr:nvSpPr>
      <xdr:spPr>
        <a:xfrm>
          <a:off x="10749642" y="17680215"/>
          <a:ext cx="5080000"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616857</xdr:colOff>
      <xdr:row>24</xdr:row>
      <xdr:rowOff>9071</xdr:rowOff>
    </xdr:from>
    <xdr:to>
      <xdr:col>10</xdr:col>
      <xdr:colOff>490764</xdr:colOff>
      <xdr:row>26</xdr:row>
      <xdr:rowOff>66221</xdr:rowOff>
    </xdr:to>
    <xdr:sp macro="" textlink="">
      <xdr:nvSpPr>
        <xdr:cNvPr id="46" name="Forma libre: forma 45">
          <a:extLst>
            <a:ext uri="{FF2B5EF4-FFF2-40B4-BE49-F238E27FC236}">
              <a16:creationId xmlns:a16="http://schemas.microsoft.com/office/drawing/2014/main" id="{6A999584-D769-4CA2-AA13-165A85E91B7E}"/>
            </a:ext>
          </a:extLst>
        </xdr:cNvPr>
        <xdr:cNvSpPr/>
      </xdr:nvSpPr>
      <xdr:spPr>
        <a:xfrm>
          <a:off x="3764643" y="6948714"/>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616857</xdr:colOff>
      <xdr:row>38</xdr:row>
      <xdr:rowOff>18143</xdr:rowOff>
    </xdr:from>
    <xdr:to>
      <xdr:col>10</xdr:col>
      <xdr:colOff>490764</xdr:colOff>
      <xdr:row>40</xdr:row>
      <xdr:rowOff>75293</xdr:rowOff>
    </xdr:to>
    <xdr:sp macro="" textlink="">
      <xdr:nvSpPr>
        <xdr:cNvPr id="47" name="Forma libre: forma 46">
          <a:extLst>
            <a:ext uri="{FF2B5EF4-FFF2-40B4-BE49-F238E27FC236}">
              <a16:creationId xmlns:a16="http://schemas.microsoft.com/office/drawing/2014/main" id="{CACD6D84-789A-4518-805A-04FCC964F26D}"/>
            </a:ext>
          </a:extLst>
        </xdr:cNvPr>
        <xdr:cNvSpPr/>
      </xdr:nvSpPr>
      <xdr:spPr>
        <a:xfrm>
          <a:off x="3764643" y="10640786"/>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145143</xdr:colOff>
      <xdr:row>101</xdr:row>
      <xdr:rowOff>0</xdr:rowOff>
    </xdr:from>
    <xdr:to>
      <xdr:col>18</xdr:col>
      <xdr:colOff>381000</xdr:colOff>
      <xdr:row>102</xdr:row>
      <xdr:rowOff>0</xdr:rowOff>
    </xdr:to>
    <xdr:cxnSp macro="">
      <xdr:nvCxnSpPr>
        <xdr:cNvPr id="22" name="Conector recto de flecha 21">
          <a:extLst>
            <a:ext uri="{FF2B5EF4-FFF2-40B4-BE49-F238E27FC236}">
              <a16:creationId xmlns:a16="http://schemas.microsoft.com/office/drawing/2014/main" id="{A7746687-B674-4247-8938-1D19CF7F6AC0}"/>
            </a:ext>
          </a:extLst>
        </xdr:cNvPr>
        <xdr:cNvCxnSpPr/>
      </xdr:nvCxnSpPr>
      <xdr:spPr>
        <a:xfrm flipV="1">
          <a:off x="14915243" y="266763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145143</xdr:colOff>
      <xdr:row>84</xdr:row>
      <xdr:rowOff>0</xdr:rowOff>
    </xdr:from>
    <xdr:to>
      <xdr:col>18</xdr:col>
      <xdr:colOff>381000</xdr:colOff>
      <xdr:row>85</xdr:row>
      <xdr:rowOff>0</xdr:rowOff>
    </xdr:to>
    <xdr:cxnSp macro="">
      <xdr:nvCxnSpPr>
        <xdr:cNvPr id="24" name="Conector recto de flecha 23">
          <a:extLst>
            <a:ext uri="{FF2B5EF4-FFF2-40B4-BE49-F238E27FC236}">
              <a16:creationId xmlns:a16="http://schemas.microsoft.com/office/drawing/2014/main" id="{050790A7-C4CA-4ABF-A64C-BA3E87BF3521}"/>
            </a:ext>
          </a:extLst>
        </xdr:cNvPr>
        <xdr:cNvCxnSpPr/>
      </xdr:nvCxnSpPr>
      <xdr:spPr>
        <a:xfrm flipV="1">
          <a:off x="14915243" y="266763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489858</xdr:colOff>
      <xdr:row>3</xdr:row>
      <xdr:rowOff>1</xdr:rowOff>
    </xdr:from>
    <xdr:to>
      <xdr:col>8</xdr:col>
      <xdr:colOff>353786</xdr:colOff>
      <xdr:row>8</xdr:row>
      <xdr:rowOff>147094</xdr:rowOff>
    </xdr:to>
    <xdr:pic>
      <xdr:nvPicPr>
        <xdr:cNvPr id="21" name="Imagen 20">
          <a:extLst>
            <a:ext uri="{FF2B5EF4-FFF2-40B4-BE49-F238E27FC236}">
              <a16:creationId xmlns:a16="http://schemas.microsoft.com/office/drawing/2014/main" id="{1208C2F5-0289-4D94-A32C-0114A56DC63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42358" y="453572"/>
          <a:ext cx="4381499" cy="2351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199571</xdr:colOff>
      <xdr:row>58</xdr:row>
      <xdr:rowOff>63499</xdr:rowOff>
    </xdr:from>
    <xdr:to>
      <xdr:col>28</xdr:col>
      <xdr:colOff>716643</xdr:colOff>
      <xdr:row>71</xdr:row>
      <xdr:rowOff>165658</xdr:rowOff>
    </xdr:to>
    <xdr:pic>
      <xdr:nvPicPr>
        <xdr:cNvPr id="31" name="Imagen 30">
          <a:extLst>
            <a:ext uri="{FF2B5EF4-FFF2-40B4-BE49-F238E27FC236}">
              <a16:creationId xmlns:a16="http://schemas.microsoft.com/office/drawing/2014/main" id="{1CB2A939-3A27-4CFF-944C-CF48E47A1D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165785" y="13942785"/>
          <a:ext cx="4145644" cy="2224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124241</xdr:colOff>
      <xdr:row>53</xdr:row>
      <xdr:rowOff>149087</xdr:rowOff>
    </xdr:from>
    <xdr:to>
      <xdr:col>3</xdr:col>
      <xdr:colOff>441861</xdr:colOff>
      <xdr:row>55</xdr:row>
      <xdr:rowOff>16566</xdr:rowOff>
    </xdr:to>
    <xdr:sp macro="" textlink="">
      <xdr:nvSpPr>
        <xdr:cNvPr id="30" name="Más 8">
          <a:extLst>
            <a:ext uri="{FF2B5EF4-FFF2-40B4-BE49-F238E27FC236}">
              <a16:creationId xmlns:a16="http://schemas.microsoft.com/office/drawing/2014/main" id="{5C7E5793-62D5-4894-8AC3-DF16A541E625}"/>
            </a:ext>
          </a:extLst>
        </xdr:cNvPr>
        <xdr:cNvSpPr/>
      </xdr:nvSpPr>
      <xdr:spPr>
        <a:xfrm>
          <a:off x="1730791" y="1334438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53</xdr:row>
      <xdr:rowOff>140804</xdr:rowOff>
    </xdr:from>
    <xdr:to>
      <xdr:col>5</xdr:col>
      <xdr:colOff>482494</xdr:colOff>
      <xdr:row>55</xdr:row>
      <xdr:rowOff>33131</xdr:rowOff>
    </xdr:to>
    <xdr:sp macro="" textlink="">
      <xdr:nvSpPr>
        <xdr:cNvPr id="32" name="Igual que 9">
          <a:extLst>
            <a:ext uri="{FF2B5EF4-FFF2-40B4-BE49-F238E27FC236}">
              <a16:creationId xmlns:a16="http://schemas.microsoft.com/office/drawing/2014/main" id="{36951C06-1206-4715-A7A6-BB82F7754770}"/>
            </a:ext>
          </a:extLst>
        </xdr:cNvPr>
        <xdr:cNvSpPr/>
      </xdr:nvSpPr>
      <xdr:spPr>
        <a:xfrm>
          <a:off x="3379579" y="1333610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124241</xdr:colOff>
      <xdr:row>53</xdr:row>
      <xdr:rowOff>149087</xdr:rowOff>
    </xdr:from>
    <xdr:to>
      <xdr:col>3</xdr:col>
      <xdr:colOff>441861</xdr:colOff>
      <xdr:row>55</xdr:row>
      <xdr:rowOff>16566</xdr:rowOff>
    </xdr:to>
    <xdr:sp macro="" textlink="">
      <xdr:nvSpPr>
        <xdr:cNvPr id="2" name="Más 8">
          <a:extLst>
            <a:ext uri="{FF2B5EF4-FFF2-40B4-BE49-F238E27FC236}">
              <a16:creationId xmlns:a16="http://schemas.microsoft.com/office/drawing/2014/main" id="{6DB06633-A835-4D0A-92D5-8FAFDC3507C4}"/>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53</xdr:row>
      <xdr:rowOff>140804</xdr:rowOff>
    </xdr:from>
    <xdr:to>
      <xdr:col>5</xdr:col>
      <xdr:colOff>482494</xdr:colOff>
      <xdr:row>55</xdr:row>
      <xdr:rowOff>33131</xdr:rowOff>
    </xdr:to>
    <xdr:sp macro="" textlink="">
      <xdr:nvSpPr>
        <xdr:cNvPr id="3" name="Igual que 9">
          <a:extLst>
            <a:ext uri="{FF2B5EF4-FFF2-40B4-BE49-F238E27FC236}">
              <a16:creationId xmlns:a16="http://schemas.microsoft.com/office/drawing/2014/main" id="{A41085A8-C41A-43AC-8B98-2B65F6AAC84F}"/>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607784</xdr:colOff>
      <xdr:row>22</xdr:row>
      <xdr:rowOff>0</xdr:rowOff>
    </xdr:from>
    <xdr:to>
      <xdr:col>10</xdr:col>
      <xdr:colOff>526141</xdr:colOff>
      <xdr:row>24</xdr:row>
      <xdr:rowOff>54430</xdr:rowOff>
    </xdr:to>
    <xdr:sp macro="" textlink="">
      <xdr:nvSpPr>
        <xdr:cNvPr id="5" name="Forma libre: forma 4">
          <a:extLst>
            <a:ext uri="{FF2B5EF4-FFF2-40B4-BE49-F238E27FC236}">
              <a16:creationId xmlns:a16="http://schemas.microsoft.com/office/drawing/2014/main" id="{801BF35E-A48D-4628-A177-70A11A4A270D}"/>
            </a:ext>
          </a:extLst>
        </xdr:cNvPr>
        <xdr:cNvSpPr/>
      </xdr:nvSpPr>
      <xdr:spPr>
        <a:xfrm>
          <a:off x="5170713" y="7030358"/>
          <a:ext cx="2521857" cy="45357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598713</xdr:colOff>
      <xdr:row>36</xdr:row>
      <xdr:rowOff>0</xdr:rowOff>
    </xdr:from>
    <xdr:to>
      <xdr:col>10</xdr:col>
      <xdr:colOff>326571</xdr:colOff>
      <xdr:row>38</xdr:row>
      <xdr:rowOff>27214</xdr:rowOff>
    </xdr:to>
    <xdr:sp macro="" textlink="">
      <xdr:nvSpPr>
        <xdr:cNvPr id="6" name="Forma libre: forma 5">
          <a:extLst>
            <a:ext uri="{FF2B5EF4-FFF2-40B4-BE49-F238E27FC236}">
              <a16:creationId xmlns:a16="http://schemas.microsoft.com/office/drawing/2014/main" id="{BB5ADBF0-B3F7-4A2F-A9F5-77FE7FC7C5D2}"/>
            </a:ext>
          </a:extLst>
        </xdr:cNvPr>
        <xdr:cNvSpPr/>
      </xdr:nvSpPr>
      <xdr:spPr>
        <a:xfrm>
          <a:off x="5161642" y="11058071"/>
          <a:ext cx="2331358" cy="435429"/>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652445</xdr:colOff>
      <xdr:row>22</xdr:row>
      <xdr:rowOff>0</xdr:rowOff>
    </xdr:from>
    <xdr:to>
      <xdr:col>10</xdr:col>
      <xdr:colOff>505908</xdr:colOff>
      <xdr:row>23</xdr:row>
      <xdr:rowOff>21631</xdr:rowOff>
    </xdr:to>
    <xdr:cxnSp macro="">
      <xdr:nvCxnSpPr>
        <xdr:cNvPr id="9" name="Conector recto de flecha 8">
          <a:extLst>
            <a:ext uri="{FF2B5EF4-FFF2-40B4-BE49-F238E27FC236}">
              <a16:creationId xmlns:a16="http://schemas.microsoft.com/office/drawing/2014/main" id="{5F1C2725-C4FF-4C99-88FC-DCEC5CEBB67A}"/>
            </a:ext>
          </a:extLst>
        </xdr:cNvPr>
        <xdr:cNvCxnSpPr/>
      </xdr:nvCxnSpPr>
      <xdr:spPr>
        <a:xfrm flipH="1">
          <a:off x="7047802" y="6431642"/>
          <a:ext cx="624535" cy="175846"/>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535215</xdr:colOff>
      <xdr:row>73</xdr:row>
      <xdr:rowOff>489857</xdr:rowOff>
    </xdr:from>
    <xdr:to>
      <xdr:col>15</xdr:col>
      <xdr:colOff>498930</xdr:colOff>
      <xdr:row>75</xdr:row>
      <xdr:rowOff>18142</xdr:rowOff>
    </xdr:to>
    <xdr:sp macro="" textlink="">
      <xdr:nvSpPr>
        <xdr:cNvPr id="14" name="Forma libre: forma 13">
          <a:extLst>
            <a:ext uri="{FF2B5EF4-FFF2-40B4-BE49-F238E27FC236}">
              <a16:creationId xmlns:a16="http://schemas.microsoft.com/office/drawing/2014/main" id="{98B7FD6B-396D-426D-B234-6ED6E26DD799}"/>
            </a:ext>
          </a:extLst>
        </xdr:cNvPr>
        <xdr:cNvSpPr/>
      </xdr:nvSpPr>
      <xdr:spPr>
        <a:xfrm>
          <a:off x="7701644" y="19113500"/>
          <a:ext cx="4862286" cy="6168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453571</xdr:colOff>
      <xdr:row>73</xdr:row>
      <xdr:rowOff>526143</xdr:rowOff>
    </xdr:from>
    <xdr:to>
      <xdr:col>18</xdr:col>
      <xdr:colOff>371928</xdr:colOff>
      <xdr:row>75</xdr:row>
      <xdr:rowOff>54429</xdr:rowOff>
    </xdr:to>
    <xdr:sp macro="" textlink="">
      <xdr:nvSpPr>
        <xdr:cNvPr id="16" name="Forma libre: forma 15">
          <a:extLst>
            <a:ext uri="{FF2B5EF4-FFF2-40B4-BE49-F238E27FC236}">
              <a16:creationId xmlns:a16="http://schemas.microsoft.com/office/drawing/2014/main" id="{DBA58510-456B-4DAE-9F17-E18F04B434E0}"/>
            </a:ext>
          </a:extLst>
        </xdr:cNvPr>
        <xdr:cNvSpPr/>
      </xdr:nvSpPr>
      <xdr:spPr>
        <a:xfrm>
          <a:off x="10677071" y="19149786"/>
          <a:ext cx="5243286"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13</xdr:col>
      <xdr:colOff>426357</xdr:colOff>
      <xdr:row>89</xdr:row>
      <xdr:rowOff>90714</xdr:rowOff>
    </xdr:from>
    <xdr:to>
      <xdr:col>18</xdr:col>
      <xdr:colOff>344714</xdr:colOff>
      <xdr:row>91</xdr:row>
      <xdr:rowOff>54428</xdr:rowOff>
    </xdr:to>
    <xdr:sp macro="" textlink="">
      <xdr:nvSpPr>
        <xdr:cNvPr id="18" name="Forma libre: forma 17">
          <a:extLst>
            <a:ext uri="{FF2B5EF4-FFF2-40B4-BE49-F238E27FC236}">
              <a16:creationId xmlns:a16="http://schemas.microsoft.com/office/drawing/2014/main" id="{FD3F322B-B7BE-4026-BAAB-070F372BD5BF}"/>
            </a:ext>
          </a:extLst>
        </xdr:cNvPr>
        <xdr:cNvSpPr/>
      </xdr:nvSpPr>
      <xdr:spPr>
        <a:xfrm>
          <a:off x="10649857" y="23930428"/>
          <a:ext cx="5243286"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36</xdr:row>
      <xdr:rowOff>0</xdr:rowOff>
    </xdr:from>
    <xdr:to>
      <xdr:col>10</xdr:col>
      <xdr:colOff>508001</xdr:colOff>
      <xdr:row>37</xdr:row>
      <xdr:rowOff>43961</xdr:rowOff>
    </xdr:to>
    <xdr:cxnSp macro="">
      <xdr:nvCxnSpPr>
        <xdr:cNvPr id="23" name="Conector recto de flecha 22">
          <a:extLst>
            <a:ext uri="{FF2B5EF4-FFF2-40B4-BE49-F238E27FC236}">
              <a16:creationId xmlns:a16="http://schemas.microsoft.com/office/drawing/2014/main" id="{6019373B-87D0-4529-B15A-621B22EEC04B}"/>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103521</xdr:colOff>
      <xdr:row>42</xdr:row>
      <xdr:rowOff>145143</xdr:rowOff>
    </xdr:from>
    <xdr:to>
      <xdr:col>30</xdr:col>
      <xdr:colOff>517071</xdr:colOff>
      <xdr:row>53</xdr:row>
      <xdr:rowOff>54428</xdr:rowOff>
    </xdr:to>
    <xdr:graphicFrame macro="">
      <xdr:nvGraphicFramePr>
        <xdr:cNvPr id="26" name="Gráfico 25">
          <a:extLst>
            <a:ext uri="{FF2B5EF4-FFF2-40B4-BE49-F238E27FC236}">
              <a16:creationId xmlns:a16="http://schemas.microsoft.com/office/drawing/2014/main" id="{300B1332-1715-4002-BE7C-3B6CA38065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130736</xdr:colOff>
      <xdr:row>74</xdr:row>
      <xdr:rowOff>530198</xdr:rowOff>
    </xdr:from>
    <xdr:to>
      <xdr:col>30</xdr:col>
      <xdr:colOff>1016001</xdr:colOff>
      <xdr:row>88</xdr:row>
      <xdr:rowOff>18142</xdr:rowOff>
    </xdr:to>
    <xdr:graphicFrame macro="">
      <xdr:nvGraphicFramePr>
        <xdr:cNvPr id="29" name="Gráfico 28">
          <a:extLst>
            <a:ext uri="{FF2B5EF4-FFF2-40B4-BE49-F238E27FC236}">
              <a16:creationId xmlns:a16="http://schemas.microsoft.com/office/drawing/2014/main" id="{15A8E33E-13AB-4156-AA73-75E151D117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123531</xdr:colOff>
      <xdr:row>91</xdr:row>
      <xdr:rowOff>2614</xdr:rowOff>
    </xdr:from>
    <xdr:to>
      <xdr:col>30</xdr:col>
      <xdr:colOff>961572</xdr:colOff>
      <xdr:row>104</xdr:row>
      <xdr:rowOff>154215</xdr:rowOff>
    </xdr:to>
    <xdr:graphicFrame macro="">
      <xdr:nvGraphicFramePr>
        <xdr:cNvPr id="30" name="Gráfico 29">
          <a:extLst>
            <a:ext uri="{FF2B5EF4-FFF2-40B4-BE49-F238E27FC236}">
              <a16:creationId xmlns:a16="http://schemas.microsoft.com/office/drawing/2014/main" id="{614B14E7-299A-4EDA-A4C6-F36B6D2E35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616857</xdr:colOff>
      <xdr:row>53</xdr:row>
      <xdr:rowOff>93434</xdr:rowOff>
    </xdr:from>
    <xdr:to>
      <xdr:col>20</xdr:col>
      <xdr:colOff>498929</xdr:colOff>
      <xdr:row>71</xdr:row>
      <xdr:rowOff>81642</xdr:rowOff>
    </xdr:to>
    <xdr:graphicFrame macro="">
      <xdr:nvGraphicFramePr>
        <xdr:cNvPr id="12" name="Gráfico 11">
          <a:extLst>
            <a:ext uri="{FF2B5EF4-FFF2-40B4-BE49-F238E27FC236}">
              <a16:creationId xmlns:a16="http://schemas.microsoft.com/office/drawing/2014/main" id="{B4A1DF02-29F0-479B-98A1-6993DE1B6B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517071</xdr:colOff>
      <xdr:row>89</xdr:row>
      <xdr:rowOff>108859</xdr:rowOff>
    </xdr:from>
    <xdr:to>
      <xdr:col>15</xdr:col>
      <xdr:colOff>480786</xdr:colOff>
      <xdr:row>91</xdr:row>
      <xdr:rowOff>72572</xdr:rowOff>
    </xdr:to>
    <xdr:sp macro="" textlink="">
      <xdr:nvSpPr>
        <xdr:cNvPr id="42" name="Forma libre: forma 41">
          <a:extLst>
            <a:ext uri="{FF2B5EF4-FFF2-40B4-BE49-F238E27FC236}">
              <a16:creationId xmlns:a16="http://schemas.microsoft.com/office/drawing/2014/main" id="{AA8A5E2B-7CFA-47A1-956E-25C932B5D627}"/>
            </a:ext>
          </a:extLst>
        </xdr:cNvPr>
        <xdr:cNvSpPr/>
      </xdr:nvSpPr>
      <xdr:spPr>
        <a:xfrm>
          <a:off x="7683500" y="23948573"/>
          <a:ext cx="4862286" cy="526142"/>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5</xdr:col>
      <xdr:colOff>598714</xdr:colOff>
      <xdr:row>24</xdr:row>
      <xdr:rowOff>9071</xdr:rowOff>
    </xdr:from>
    <xdr:to>
      <xdr:col>10</xdr:col>
      <xdr:colOff>472621</xdr:colOff>
      <xdr:row>26</xdr:row>
      <xdr:rowOff>66221</xdr:rowOff>
    </xdr:to>
    <xdr:sp macro="" textlink="">
      <xdr:nvSpPr>
        <xdr:cNvPr id="39" name="Forma libre: forma 38">
          <a:extLst>
            <a:ext uri="{FF2B5EF4-FFF2-40B4-BE49-F238E27FC236}">
              <a16:creationId xmlns:a16="http://schemas.microsoft.com/office/drawing/2014/main" id="{C5341D58-8CB6-4FDC-AE7C-C5BE46AB37FE}"/>
            </a:ext>
          </a:extLst>
        </xdr:cNvPr>
        <xdr:cNvSpPr/>
      </xdr:nvSpPr>
      <xdr:spPr>
        <a:xfrm>
          <a:off x="3746500" y="7438571"/>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634999</xdr:colOff>
      <xdr:row>38</xdr:row>
      <xdr:rowOff>9071</xdr:rowOff>
    </xdr:from>
    <xdr:to>
      <xdr:col>10</xdr:col>
      <xdr:colOff>508906</xdr:colOff>
      <xdr:row>40</xdr:row>
      <xdr:rowOff>66221</xdr:rowOff>
    </xdr:to>
    <xdr:sp macro="" textlink="">
      <xdr:nvSpPr>
        <xdr:cNvPr id="40" name="Forma libre: forma 39">
          <a:extLst>
            <a:ext uri="{FF2B5EF4-FFF2-40B4-BE49-F238E27FC236}">
              <a16:creationId xmlns:a16="http://schemas.microsoft.com/office/drawing/2014/main" id="{A3A96178-E172-4E13-A986-CF2A94BB658A}"/>
            </a:ext>
          </a:extLst>
        </xdr:cNvPr>
        <xdr:cNvSpPr/>
      </xdr:nvSpPr>
      <xdr:spPr>
        <a:xfrm>
          <a:off x="3782785" y="11611428"/>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145143</xdr:colOff>
      <xdr:row>100</xdr:row>
      <xdr:rowOff>0</xdr:rowOff>
    </xdr:from>
    <xdr:to>
      <xdr:col>18</xdr:col>
      <xdr:colOff>381000</xdr:colOff>
      <xdr:row>101</xdr:row>
      <xdr:rowOff>0</xdr:rowOff>
    </xdr:to>
    <xdr:cxnSp macro="">
      <xdr:nvCxnSpPr>
        <xdr:cNvPr id="24" name="Conector recto de flecha 23">
          <a:extLst>
            <a:ext uri="{FF2B5EF4-FFF2-40B4-BE49-F238E27FC236}">
              <a16:creationId xmlns:a16="http://schemas.microsoft.com/office/drawing/2014/main" id="{54212D21-BF55-447D-B423-01A7DAA796D8}"/>
            </a:ext>
          </a:extLst>
        </xdr:cNvPr>
        <xdr:cNvCxnSpPr/>
      </xdr:nvCxnSpPr>
      <xdr:spPr>
        <a:xfrm flipV="1">
          <a:off x="15112093" y="242506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145143</xdr:colOff>
      <xdr:row>84</xdr:row>
      <xdr:rowOff>0</xdr:rowOff>
    </xdr:from>
    <xdr:to>
      <xdr:col>18</xdr:col>
      <xdr:colOff>381000</xdr:colOff>
      <xdr:row>85</xdr:row>
      <xdr:rowOff>0</xdr:rowOff>
    </xdr:to>
    <xdr:cxnSp macro="">
      <xdr:nvCxnSpPr>
        <xdr:cNvPr id="25" name="Conector recto de flecha 24">
          <a:extLst>
            <a:ext uri="{FF2B5EF4-FFF2-40B4-BE49-F238E27FC236}">
              <a16:creationId xmlns:a16="http://schemas.microsoft.com/office/drawing/2014/main" id="{EE583AE9-FFAC-49CE-9EAB-D1AF6CD70350}"/>
            </a:ext>
          </a:extLst>
        </xdr:cNvPr>
        <xdr:cNvCxnSpPr/>
      </xdr:nvCxnSpPr>
      <xdr:spPr>
        <a:xfrm flipV="1">
          <a:off x="15112093" y="242506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263071</xdr:colOff>
      <xdr:row>1</xdr:row>
      <xdr:rowOff>317501</xdr:rowOff>
    </xdr:from>
    <xdr:to>
      <xdr:col>8</xdr:col>
      <xdr:colOff>54429</xdr:colOff>
      <xdr:row>8</xdr:row>
      <xdr:rowOff>63252</xdr:rowOff>
    </xdr:to>
    <xdr:pic>
      <xdr:nvPicPr>
        <xdr:cNvPr id="28" name="Imagen 27">
          <a:extLst>
            <a:ext uri="{FF2B5EF4-FFF2-40B4-BE49-F238E27FC236}">
              <a16:creationId xmlns:a16="http://schemas.microsoft.com/office/drawing/2014/main" id="{4E7A3996-70D7-4849-A197-8D694D408B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15571" y="390072"/>
          <a:ext cx="4308929" cy="2331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190500</xdr:colOff>
      <xdr:row>55</xdr:row>
      <xdr:rowOff>18144</xdr:rowOff>
    </xdr:from>
    <xdr:to>
      <xdr:col>28</xdr:col>
      <xdr:colOff>852714</xdr:colOff>
      <xdr:row>69</xdr:row>
      <xdr:rowOff>5745</xdr:rowOff>
    </xdr:to>
    <xdr:pic>
      <xdr:nvPicPr>
        <xdr:cNvPr id="31" name="Imagen 30">
          <a:extLst>
            <a:ext uri="{FF2B5EF4-FFF2-40B4-BE49-F238E27FC236}">
              <a16:creationId xmlns:a16="http://schemas.microsoft.com/office/drawing/2014/main" id="{08AF055C-6747-4075-936B-76916A03B1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310929" y="13280573"/>
          <a:ext cx="4290785" cy="2273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5DE8-5424-47CB-9C7F-855F54D934B1}">
  <dimension ref="A1:AU122"/>
  <sheetViews>
    <sheetView tabSelected="1" zoomScale="70" zoomScaleNormal="70" workbookViewId="0"/>
  </sheetViews>
  <sheetFormatPr baseColWidth="10" defaultColWidth="11.453125" defaultRowHeight="13" x14ac:dyDescent="0.25"/>
  <cols>
    <col min="1" max="1" width="7.453125" style="60" customWidth="1"/>
    <col min="2" max="2" width="6.26953125" style="60" customWidth="1"/>
    <col min="3" max="3" width="9.26953125" style="60" customWidth="1"/>
    <col min="4" max="4" width="9.54296875" style="60" customWidth="1"/>
    <col min="5" max="5" width="12.54296875" style="60" customWidth="1"/>
    <col min="6" max="6" width="9.26953125" style="60" customWidth="1"/>
    <col min="7" max="7" width="11.08984375" style="60" customWidth="1"/>
    <col min="8" max="8" width="13" style="60" customWidth="1"/>
    <col min="9" max="9" width="13.26953125" style="60" customWidth="1"/>
    <col min="10" max="10" width="11.08984375" style="60" customWidth="1"/>
    <col min="11" max="11" width="20.453125" style="60" customWidth="1"/>
    <col min="12" max="12" width="9.81640625" style="60" customWidth="1"/>
    <col min="13" max="13" width="13.453125" style="60" customWidth="1"/>
    <col min="14" max="14" width="13.54296875" style="60" customWidth="1"/>
    <col min="15" max="15" width="14.7265625" style="60" customWidth="1"/>
    <col min="16" max="16" width="13.453125" style="60" bestFit="1" customWidth="1"/>
    <col min="17" max="17" width="10.1796875" style="60" customWidth="1"/>
    <col min="18" max="18" width="13.08984375" style="26" customWidth="1"/>
    <col min="19" max="19" width="13.6328125" style="26" customWidth="1"/>
    <col min="20" max="20" width="8.26953125" style="26" customWidth="1"/>
    <col min="21" max="22" width="14.6328125" style="26" customWidth="1"/>
    <col min="23" max="24" width="11.54296875" style="26" customWidth="1"/>
    <col min="25" max="25" width="11.453125" style="26"/>
    <col min="26" max="26" width="11.1796875" style="26" customWidth="1"/>
    <col min="27" max="28" width="14.6328125" style="26" customWidth="1"/>
    <col min="29" max="31" width="14.6328125" style="60" customWidth="1"/>
    <col min="32" max="32" width="3.453125" style="60" customWidth="1"/>
    <col min="33" max="33" width="11.54296875" style="60" customWidth="1"/>
    <col min="34" max="34" width="7.08984375" style="60" customWidth="1"/>
    <col min="35" max="35" width="7.453125" style="60" customWidth="1"/>
    <col min="36" max="36" width="5.36328125" style="60" customWidth="1"/>
    <col min="37" max="37" width="5.453125" style="60" customWidth="1"/>
    <col min="38" max="38" width="2.26953125" style="60" customWidth="1"/>
    <col min="39" max="39" width="11.90625" style="60" customWidth="1"/>
    <col min="40" max="40" width="5.90625" style="60" customWidth="1"/>
    <col min="41" max="41" width="2.54296875" style="60" customWidth="1"/>
    <col min="42" max="42" width="13.453125" style="60" customWidth="1"/>
    <col min="43" max="44" width="11.6328125" style="60" customWidth="1"/>
    <col min="45" max="45" width="3.6328125" style="60" customWidth="1"/>
    <col min="46" max="16384" width="11.453125" style="60"/>
  </cols>
  <sheetData>
    <row r="1" spans="1:41" ht="6" customHeight="1" thickBot="1" x14ac:dyDescent="0.3"/>
    <row r="2" spans="1:41" ht="26" customHeight="1" thickBot="1" x14ac:dyDescent="0.3">
      <c r="A2" s="218" t="s">
        <v>20</v>
      </c>
      <c r="B2" s="219"/>
      <c r="C2" s="219"/>
      <c r="D2" s="219"/>
      <c r="E2" s="219"/>
      <c r="F2" s="219"/>
      <c r="G2" s="219"/>
      <c r="H2" s="219"/>
      <c r="I2" s="219"/>
      <c r="J2" s="219"/>
      <c r="K2" s="219"/>
      <c r="L2" s="219"/>
      <c r="M2" s="219"/>
      <c r="N2" s="219"/>
      <c r="O2" s="219"/>
      <c r="P2" s="219"/>
      <c r="Q2" s="220"/>
    </row>
    <row r="3" spans="1:41" ht="4" customHeight="1" x14ac:dyDescent="0.25">
      <c r="A3" s="31"/>
    </row>
    <row r="4" spans="1:41" ht="41.5" customHeight="1" x14ac:dyDescent="0.25">
      <c r="A4" s="221" t="s">
        <v>35</v>
      </c>
      <c r="B4" s="222"/>
      <c r="C4" s="222"/>
      <c r="D4" s="222"/>
      <c r="E4" s="222"/>
      <c r="F4" s="222"/>
      <c r="G4" s="222"/>
      <c r="H4" s="222"/>
      <c r="I4" s="222"/>
      <c r="J4" s="222"/>
      <c r="K4" s="222"/>
      <c r="L4" s="222"/>
      <c r="M4" s="222"/>
      <c r="N4" s="222"/>
      <c r="O4" s="222"/>
      <c r="P4" s="222"/>
      <c r="Q4" s="223"/>
    </row>
    <row r="5" spans="1:41" ht="45.5" customHeight="1" x14ac:dyDescent="0.25">
      <c r="A5" s="224" t="s">
        <v>95</v>
      </c>
      <c r="B5" s="225"/>
      <c r="C5" s="225"/>
      <c r="D5" s="225"/>
      <c r="E5" s="225"/>
      <c r="F5" s="225"/>
      <c r="G5" s="225"/>
      <c r="H5" s="225"/>
      <c r="I5" s="225"/>
      <c r="J5" s="225"/>
      <c r="K5" s="225"/>
      <c r="L5" s="225"/>
      <c r="M5" s="225"/>
      <c r="N5" s="225"/>
      <c r="O5" s="225"/>
      <c r="P5" s="225"/>
      <c r="Q5" s="226"/>
      <c r="AC5" s="26"/>
      <c r="AD5" s="26"/>
      <c r="AE5" s="26"/>
      <c r="AF5" s="26"/>
      <c r="AG5" s="26"/>
      <c r="AH5" s="26"/>
      <c r="AI5" s="26"/>
      <c r="AJ5" s="26"/>
    </row>
    <row r="6" spans="1:41" ht="30.5" customHeight="1" x14ac:dyDescent="0.25">
      <c r="A6" s="224" t="s">
        <v>96</v>
      </c>
      <c r="B6" s="225"/>
      <c r="C6" s="225"/>
      <c r="D6" s="225"/>
      <c r="E6" s="225"/>
      <c r="F6" s="225"/>
      <c r="G6" s="225"/>
      <c r="H6" s="225"/>
      <c r="I6" s="225"/>
      <c r="J6" s="225"/>
      <c r="K6" s="225"/>
      <c r="L6" s="225"/>
      <c r="M6" s="225"/>
      <c r="N6" s="225"/>
      <c r="O6" s="225"/>
      <c r="P6" s="225"/>
      <c r="Q6" s="226"/>
      <c r="AC6" s="26"/>
    </row>
    <row r="7" spans="1:41" ht="29.25" customHeight="1" x14ac:dyDescent="0.25">
      <c r="A7" s="224" t="s">
        <v>97</v>
      </c>
      <c r="B7" s="225"/>
      <c r="C7" s="225"/>
      <c r="D7" s="225"/>
      <c r="E7" s="225"/>
      <c r="F7" s="225"/>
      <c r="G7" s="225"/>
      <c r="H7" s="225"/>
      <c r="I7" s="225"/>
      <c r="J7" s="225"/>
      <c r="K7" s="225"/>
      <c r="L7" s="225"/>
      <c r="M7" s="225"/>
      <c r="N7" s="225"/>
      <c r="O7" s="225"/>
      <c r="P7" s="225"/>
      <c r="Q7" s="226"/>
      <c r="AC7" s="26"/>
    </row>
    <row r="8" spans="1:41" ht="26.5" customHeight="1" x14ac:dyDescent="0.25">
      <c r="A8" s="232" t="s">
        <v>36</v>
      </c>
      <c r="B8" s="233"/>
      <c r="C8" s="233"/>
      <c r="D8" s="233"/>
      <c r="E8" s="233"/>
      <c r="F8" s="233"/>
      <c r="G8" s="233"/>
      <c r="H8" s="233"/>
      <c r="I8" s="233"/>
      <c r="J8" s="233"/>
      <c r="K8" s="233"/>
      <c r="L8" s="233"/>
      <c r="M8" s="233"/>
      <c r="N8" s="233"/>
      <c r="O8" s="233"/>
      <c r="P8" s="233"/>
      <c r="Q8" s="234"/>
      <c r="AC8" s="26"/>
    </row>
    <row r="9" spans="1:41" ht="12.5" customHeight="1" x14ac:dyDescent="0.25">
      <c r="A9" s="61"/>
      <c r="D9" s="55"/>
      <c r="E9" s="55"/>
      <c r="F9" s="55"/>
      <c r="G9" s="55"/>
      <c r="H9" s="31"/>
      <c r="I9" s="55"/>
      <c r="J9" s="55"/>
      <c r="K9" s="55"/>
      <c r="L9" s="55"/>
      <c r="M9" s="55"/>
      <c r="N9" s="55"/>
    </row>
    <row r="10" spans="1:41" ht="12.5" customHeight="1" x14ac:dyDescent="0.25">
      <c r="A10" s="210" t="s">
        <v>98</v>
      </c>
      <c r="D10" s="209"/>
      <c r="E10" s="209"/>
      <c r="F10" s="209"/>
      <c r="G10" s="209"/>
      <c r="H10" s="31"/>
      <c r="I10" s="209"/>
      <c r="J10" s="209"/>
      <c r="K10" s="209"/>
      <c r="L10" s="209"/>
      <c r="M10" s="209"/>
      <c r="N10" s="209"/>
    </row>
    <row r="11" spans="1:41" ht="12.75" customHeight="1" thickBot="1" x14ac:dyDescent="0.35">
      <c r="A11" s="180" t="s">
        <v>109</v>
      </c>
      <c r="D11" s="209"/>
      <c r="E11" s="209"/>
      <c r="F11" s="209"/>
      <c r="G11" s="209"/>
      <c r="H11" s="209"/>
      <c r="I11" s="209"/>
      <c r="J11" s="209"/>
      <c r="K11" s="209"/>
      <c r="L11" s="209"/>
      <c r="M11" s="209"/>
      <c r="N11" s="209"/>
    </row>
    <row r="12" spans="1:41" ht="37.5" customHeight="1" thickBot="1" x14ac:dyDescent="0.3">
      <c r="A12" s="240" t="s">
        <v>101</v>
      </c>
      <c r="B12" s="241"/>
      <c r="C12" s="241"/>
      <c r="D12" s="241"/>
      <c r="E12" s="241"/>
      <c r="F12" s="241"/>
      <c r="G12" s="241"/>
      <c r="H12" s="241"/>
      <c r="I12" s="241"/>
      <c r="J12" s="241"/>
      <c r="K12" s="241"/>
      <c r="L12" s="241"/>
      <c r="M12" s="241"/>
      <c r="N12" s="241"/>
      <c r="O12" s="241"/>
      <c r="P12" s="241"/>
      <c r="Q12" s="241"/>
      <c r="R12" s="241"/>
      <c r="S12" s="241"/>
      <c r="T12" s="241"/>
      <c r="U12" s="241"/>
      <c r="V12" s="241"/>
      <c r="W12" s="241"/>
      <c r="X12" s="242"/>
      <c r="AE12" s="63"/>
      <c r="AF12" s="63"/>
      <c r="AG12" s="63"/>
      <c r="AH12" s="63"/>
      <c r="AI12" s="63"/>
      <c r="AJ12" s="63"/>
      <c r="AK12" s="63"/>
      <c r="AL12" s="63"/>
      <c r="AM12" s="63"/>
      <c r="AN12" s="63"/>
      <c r="AO12" s="63"/>
    </row>
    <row r="13" spans="1:41" ht="38.5" customHeight="1" x14ac:dyDescent="0.25">
      <c r="A13" s="31" t="s">
        <v>99</v>
      </c>
      <c r="E13" s="64"/>
      <c r="F13" s="65"/>
      <c r="H13" s="11"/>
      <c r="J13" s="243" t="s">
        <v>32</v>
      </c>
      <c r="K13" s="244"/>
      <c r="M13" s="191" t="s">
        <v>43</v>
      </c>
      <c r="N13" s="191" t="s">
        <v>44</v>
      </c>
      <c r="U13" s="59"/>
      <c r="V13" s="59"/>
      <c r="W13" s="67"/>
      <c r="AC13" s="26"/>
      <c r="AD13" s="26"/>
      <c r="AE13" s="26"/>
      <c r="AF13" s="26"/>
      <c r="AG13" s="26"/>
      <c r="AH13" s="63"/>
      <c r="AI13" s="63"/>
      <c r="AJ13" s="63"/>
      <c r="AK13" s="63"/>
      <c r="AL13" s="63"/>
      <c r="AM13" s="63"/>
    </row>
    <row r="14" spans="1:41" ht="66" customHeight="1" x14ac:dyDescent="0.25">
      <c r="A14" s="40" t="s">
        <v>22</v>
      </c>
      <c r="B14" s="4" t="s">
        <v>23</v>
      </c>
      <c r="C14" s="1" t="s">
        <v>21</v>
      </c>
      <c r="D14" s="41" t="s">
        <v>24</v>
      </c>
      <c r="E14" s="1" t="s">
        <v>30</v>
      </c>
      <c r="F14" s="2" t="s">
        <v>25</v>
      </c>
      <c r="G14" s="2" t="s">
        <v>26</v>
      </c>
      <c r="H14" s="28" t="s">
        <v>72</v>
      </c>
      <c r="I14" s="2" t="s">
        <v>27</v>
      </c>
      <c r="J14" s="36" t="s">
        <v>33</v>
      </c>
      <c r="K14" s="42" t="s">
        <v>34</v>
      </c>
      <c r="M14" s="53" t="s">
        <v>45</v>
      </c>
      <c r="N14" s="53" t="s">
        <v>46</v>
      </c>
      <c r="O14" s="192" t="s">
        <v>86</v>
      </c>
      <c r="P14" s="192" t="s">
        <v>87</v>
      </c>
      <c r="Q14" s="192" t="s">
        <v>88</v>
      </c>
      <c r="R14" s="192" t="s">
        <v>89</v>
      </c>
      <c r="S14" s="192" t="s">
        <v>90</v>
      </c>
      <c r="T14" s="193" t="s">
        <v>85</v>
      </c>
      <c r="U14" s="193" t="s">
        <v>91</v>
      </c>
      <c r="V14" s="194" t="s">
        <v>92</v>
      </c>
      <c r="W14" s="194" t="s">
        <v>93</v>
      </c>
      <c r="X14" s="194" t="s">
        <v>94</v>
      </c>
      <c r="AC14" s="26"/>
      <c r="AG14" s="26"/>
      <c r="AH14" s="63"/>
      <c r="AI14" s="63"/>
      <c r="AJ14" s="63"/>
      <c r="AK14" s="63"/>
      <c r="AL14" s="63"/>
      <c r="AM14" s="63"/>
    </row>
    <row r="15" spans="1:41" x14ac:dyDescent="0.25">
      <c r="A15" s="68">
        <v>0</v>
      </c>
      <c r="B15" s="68">
        <v>0</v>
      </c>
      <c r="C15" s="63"/>
      <c r="D15" s="69">
        <v>0</v>
      </c>
      <c r="E15" s="32">
        <f>H15</f>
        <v>301</v>
      </c>
      <c r="F15" s="3">
        <v>0</v>
      </c>
      <c r="G15" s="3">
        <v>0</v>
      </c>
      <c r="H15" s="50">
        <v>301</v>
      </c>
      <c r="I15" s="70">
        <f>F15/E15</f>
        <v>0</v>
      </c>
      <c r="J15" s="30">
        <f>1-I15</f>
        <v>1</v>
      </c>
      <c r="K15" s="30">
        <f>J15</f>
        <v>1</v>
      </c>
      <c r="M15" s="51">
        <f t="shared" ref="M15:M22" si="0">K15^W15</f>
        <v>1</v>
      </c>
      <c r="N15" s="51">
        <f t="shared" ref="N15:N22" si="1">K15^X15</f>
        <v>1</v>
      </c>
      <c r="O15" s="195">
        <f t="shared" ref="O15:O22" si="2">(LN(K15))^2</f>
        <v>0</v>
      </c>
      <c r="P15" s="196">
        <f t="shared" ref="P15:P22" si="3">E15-H15</f>
        <v>0</v>
      </c>
      <c r="Q15" s="196">
        <f t="shared" ref="Q15:Q22" si="4">E15*H15</f>
        <v>90601</v>
      </c>
      <c r="R15" s="197">
        <f t="shared" ref="R15:R22" si="5">P15/Q15</f>
        <v>0</v>
      </c>
      <c r="S15" s="197">
        <f>R15</f>
        <v>0</v>
      </c>
      <c r="T15" s="198">
        <v>0</v>
      </c>
      <c r="U15" s="199">
        <f>-NORMSINV(2.5/100)</f>
        <v>1.9599639845400538</v>
      </c>
      <c r="V15" s="195">
        <f t="shared" ref="V15:V22" si="6">U15*T15</f>
        <v>0</v>
      </c>
      <c r="W15" s="200">
        <f t="shared" ref="W15:W22" si="7">EXP(V15)</f>
        <v>1</v>
      </c>
      <c r="X15" s="200">
        <f t="shared" ref="X15:X22" si="8">EXP(-V15)</f>
        <v>1</v>
      </c>
      <c r="AC15" s="26"/>
      <c r="AG15" s="26"/>
      <c r="AH15" s="63"/>
      <c r="AI15" s="63"/>
      <c r="AJ15" s="63"/>
      <c r="AK15" s="63"/>
      <c r="AL15" s="63"/>
      <c r="AM15" s="63"/>
    </row>
    <row r="16" spans="1:41" x14ac:dyDescent="0.25">
      <c r="A16" s="71">
        <v>2</v>
      </c>
      <c r="B16" s="71">
        <f>B15+F16</f>
        <v>215</v>
      </c>
      <c r="C16" s="72">
        <f>D15</f>
        <v>0</v>
      </c>
      <c r="D16" s="69">
        <v>5</v>
      </c>
      <c r="E16" s="69">
        <f>H15</f>
        <v>301</v>
      </c>
      <c r="F16" s="32">
        <f>E16-H16-G16</f>
        <v>215</v>
      </c>
      <c r="G16" s="69">
        <f>A16-A15</f>
        <v>2</v>
      </c>
      <c r="H16" s="50">
        <v>84</v>
      </c>
      <c r="I16" s="73">
        <f>F16/E16</f>
        <v>0.7142857142857143</v>
      </c>
      <c r="J16" s="30">
        <f>1-I16</f>
        <v>0.2857142857142857</v>
      </c>
      <c r="K16" s="30">
        <f>J16*K15</f>
        <v>0.2857142857142857</v>
      </c>
      <c r="M16" s="51">
        <f t="shared" si="0"/>
        <v>0.23500331507946276</v>
      </c>
      <c r="N16" s="51">
        <f t="shared" si="1"/>
        <v>0.33832994999780264</v>
      </c>
      <c r="O16" s="195">
        <f t="shared" si="2"/>
        <v>1.5694150552333266</v>
      </c>
      <c r="P16" s="196">
        <f t="shared" si="3"/>
        <v>217</v>
      </c>
      <c r="Q16" s="196">
        <f t="shared" si="4"/>
        <v>25284</v>
      </c>
      <c r="R16" s="197">
        <f t="shared" si="5"/>
        <v>8.5825027685492803E-3</v>
      </c>
      <c r="S16" s="197">
        <f t="shared" ref="S16:S22" si="9">S15+R16</f>
        <v>8.5825027685492803E-3</v>
      </c>
      <c r="T16" s="198">
        <f t="shared" ref="T16:T22" si="10">SQRT((1/O16)*S16)</f>
        <v>7.3949981362642803E-2</v>
      </c>
      <c r="U16" s="199">
        <f>-NORMSINV(2.5/100)</f>
        <v>1.9599639845400538</v>
      </c>
      <c r="V16" s="195">
        <f t="shared" si="6"/>
        <v>0.14493930012818812</v>
      </c>
      <c r="W16" s="200">
        <f t="shared" si="7"/>
        <v>1.155969400943953</v>
      </c>
      <c r="X16" s="200">
        <f t="shared" si="8"/>
        <v>0.86507480144665605</v>
      </c>
      <c r="AC16" s="26"/>
      <c r="AG16" s="26"/>
      <c r="AH16" s="63"/>
      <c r="AI16" s="63"/>
      <c r="AJ16" s="63"/>
      <c r="AK16" s="63"/>
      <c r="AL16" s="63"/>
      <c r="AM16" s="63"/>
    </row>
    <row r="17" spans="1:41" x14ac:dyDescent="0.25">
      <c r="A17" s="68">
        <v>4</v>
      </c>
      <c r="B17" s="71">
        <f t="shared" ref="B17:B22" si="11">B16+F17</f>
        <v>243</v>
      </c>
      <c r="C17" s="72">
        <f t="shared" ref="C17:C22" si="12">D16</f>
        <v>5</v>
      </c>
      <c r="D17" s="69">
        <v>10</v>
      </c>
      <c r="E17" s="69">
        <f t="shared" ref="E17:E22" si="13">H16</f>
        <v>84</v>
      </c>
      <c r="F17" s="32">
        <f t="shared" ref="F17:F22" si="14">E17-H17-G17</f>
        <v>28</v>
      </c>
      <c r="G17" s="69">
        <f t="shared" ref="G17:G22" si="15">A17-A16</f>
        <v>2</v>
      </c>
      <c r="H17" s="50">
        <v>54</v>
      </c>
      <c r="I17" s="73">
        <f t="shared" ref="I17:I22" si="16">F17/E17</f>
        <v>0.33333333333333331</v>
      </c>
      <c r="J17" s="30">
        <f t="shared" ref="J17:J22" si="17">1-I17</f>
        <v>0.66666666666666674</v>
      </c>
      <c r="K17" s="30">
        <f t="shared" ref="K17:K22" si="18">J17*K16</f>
        <v>0.19047619047619049</v>
      </c>
      <c r="M17" s="51">
        <f t="shared" si="0"/>
        <v>0.14685233050575397</v>
      </c>
      <c r="N17" s="51">
        <f t="shared" si="1"/>
        <v>0.23849797698731162</v>
      </c>
      <c r="O17" s="195">
        <f t="shared" si="2"/>
        <v>2.74972035403625</v>
      </c>
      <c r="P17" s="196">
        <f t="shared" si="3"/>
        <v>30</v>
      </c>
      <c r="Q17" s="196">
        <f t="shared" si="4"/>
        <v>4536</v>
      </c>
      <c r="R17" s="197">
        <f t="shared" si="5"/>
        <v>6.6137566137566134E-3</v>
      </c>
      <c r="S17" s="197">
        <f t="shared" si="9"/>
        <v>1.5196259382305894E-2</v>
      </c>
      <c r="T17" s="198">
        <f t="shared" si="10"/>
        <v>7.4340261546217049E-2</v>
      </c>
      <c r="U17" s="199">
        <f t="shared" ref="U17:U22" si="19">-NORMSINV(2.5/100)</f>
        <v>1.9599639845400538</v>
      </c>
      <c r="V17" s="195">
        <f t="shared" si="6"/>
        <v>0.14570423523187331</v>
      </c>
      <c r="W17" s="200">
        <f t="shared" si="7"/>
        <v>1.1568539807974794</v>
      </c>
      <c r="X17" s="200">
        <f t="shared" si="8"/>
        <v>0.86441332838795115</v>
      </c>
      <c r="AC17" s="26"/>
      <c r="AG17" s="26"/>
      <c r="AH17" s="63"/>
      <c r="AI17" s="63"/>
      <c r="AJ17" s="63"/>
      <c r="AK17" s="63"/>
      <c r="AL17" s="63"/>
      <c r="AM17" s="63"/>
    </row>
    <row r="18" spans="1:41" x14ac:dyDescent="0.25">
      <c r="A18" s="71">
        <v>5</v>
      </c>
      <c r="B18" s="71">
        <f t="shared" si="11"/>
        <v>253</v>
      </c>
      <c r="C18" s="72">
        <f t="shared" si="12"/>
        <v>10</v>
      </c>
      <c r="D18" s="69">
        <v>15</v>
      </c>
      <c r="E18" s="69">
        <f t="shared" si="13"/>
        <v>54</v>
      </c>
      <c r="F18" s="32">
        <f t="shared" si="14"/>
        <v>10</v>
      </c>
      <c r="G18" s="69">
        <f t="shared" si="15"/>
        <v>1</v>
      </c>
      <c r="H18" s="50">
        <v>43</v>
      </c>
      <c r="I18" s="73">
        <f t="shared" si="16"/>
        <v>0.18518518518518517</v>
      </c>
      <c r="J18" s="30">
        <f t="shared" si="17"/>
        <v>0.81481481481481488</v>
      </c>
      <c r="K18" s="30">
        <f t="shared" si="18"/>
        <v>0.15520282186948856</v>
      </c>
      <c r="M18" s="51">
        <f t="shared" si="0"/>
        <v>0.11516955269928314</v>
      </c>
      <c r="N18" s="51">
        <f t="shared" si="1"/>
        <v>0.20071431025537875</v>
      </c>
      <c r="O18" s="195">
        <f t="shared" si="2"/>
        <v>3.4708527954495727</v>
      </c>
      <c r="P18" s="196">
        <f t="shared" si="3"/>
        <v>11</v>
      </c>
      <c r="Q18" s="196">
        <f t="shared" si="4"/>
        <v>2322</v>
      </c>
      <c r="R18" s="197">
        <f t="shared" si="5"/>
        <v>4.7372954349698534E-3</v>
      </c>
      <c r="S18" s="197">
        <f t="shared" si="9"/>
        <v>1.9933554817275746E-2</v>
      </c>
      <c r="T18" s="198">
        <f t="shared" si="10"/>
        <v>7.5783433863632815E-2</v>
      </c>
      <c r="U18" s="199">
        <f t="shared" si="19"/>
        <v>1.9599639845400538</v>
      </c>
      <c r="V18" s="195">
        <f t="shared" si="6"/>
        <v>0.14853280099749341</v>
      </c>
      <c r="W18" s="200">
        <f t="shared" si="7"/>
        <v>1.1601308505994608</v>
      </c>
      <c r="X18" s="200">
        <f t="shared" si="8"/>
        <v>0.86197173317413434</v>
      </c>
      <c r="AC18" s="26"/>
      <c r="AG18" s="26"/>
      <c r="AH18" s="63"/>
      <c r="AI18" s="63"/>
      <c r="AJ18" s="63"/>
      <c r="AK18" s="63"/>
      <c r="AL18" s="63"/>
      <c r="AM18" s="63"/>
    </row>
    <row r="19" spans="1:41" x14ac:dyDescent="0.25">
      <c r="A19" s="68">
        <v>13</v>
      </c>
      <c r="B19" s="71">
        <f t="shared" si="11"/>
        <v>265</v>
      </c>
      <c r="C19" s="72">
        <f t="shared" si="12"/>
        <v>15</v>
      </c>
      <c r="D19" s="69">
        <v>20</v>
      </c>
      <c r="E19" s="69">
        <f t="shared" si="13"/>
        <v>43</v>
      </c>
      <c r="F19" s="32">
        <f t="shared" si="14"/>
        <v>12</v>
      </c>
      <c r="G19" s="69">
        <f t="shared" si="15"/>
        <v>8</v>
      </c>
      <c r="H19" s="50">
        <v>23</v>
      </c>
      <c r="I19" s="73">
        <f t="shared" si="16"/>
        <v>0.27906976744186046</v>
      </c>
      <c r="J19" s="30">
        <f t="shared" si="17"/>
        <v>0.72093023255813948</v>
      </c>
      <c r="K19" s="30">
        <f t="shared" si="18"/>
        <v>0.11189040646404988</v>
      </c>
      <c r="M19" s="51">
        <f t="shared" si="0"/>
        <v>7.2773057659290749E-2</v>
      </c>
      <c r="N19" s="51">
        <f t="shared" si="1"/>
        <v>0.16030453074209544</v>
      </c>
      <c r="O19" s="195">
        <f t="shared" si="2"/>
        <v>4.7971311094192481</v>
      </c>
      <c r="P19" s="196">
        <f t="shared" si="3"/>
        <v>20</v>
      </c>
      <c r="Q19" s="196">
        <f t="shared" si="4"/>
        <v>989</v>
      </c>
      <c r="R19" s="197">
        <f t="shared" si="5"/>
        <v>2.0222446916076844E-2</v>
      </c>
      <c r="S19" s="197">
        <f t="shared" si="9"/>
        <v>4.0156001733352591E-2</v>
      </c>
      <c r="T19" s="198">
        <f t="shared" si="10"/>
        <v>9.1492277392987556E-2</v>
      </c>
      <c r="U19" s="199">
        <f t="shared" si="19"/>
        <v>1.9599639845400538</v>
      </c>
      <c r="V19" s="195">
        <f t="shared" si="6"/>
        <v>0.17932156855380377</v>
      </c>
      <c r="W19" s="200">
        <f t="shared" si="7"/>
        <v>1.1964054086735947</v>
      </c>
      <c r="X19" s="200">
        <f t="shared" si="8"/>
        <v>0.83583707725682954</v>
      </c>
      <c r="AC19" s="26"/>
      <c r="AG19" s="26"/>
      <c r="AH19" s="63"/>
      <c r="AI19" s="63"/>
      <c r="AJ19" s="63"/>
      <c r="AK19" s="63"/>
      <c r="AL19" s="63"/>
      <c r="AM19" s="63"/>
    </row>
    <row r="20" spans="1:41" x14ac:dyDescent="0.25">
      <c r="A20" s="71">
        <v>24</v>
      </c>
      <c r="B20" s="71">
        <f t="shared" si="11"/>
        <v>268</v>
      </c>
      <c r="C20" s="72">
        <f t="shared" si="12"/>
        <v>20</v>
      </c>
      <c r="D20" s="69">
        <v>25</v>
      </c>
      <c r="E20" s="69">
        <f t="shared" si="13"/>
        <v>23</v>
      </c>
      <c r="F20" s="32">
        <f t="shared" si="14"/>
        <v>3</v>
      </c>
      <c r="G20" s="69">
        <f t="shared" si="15"/>
        <v>11</v>
      </c>
      <c r="H20" s="50">
        <v>9</v>
      </c>
      <c r="I20" s="73">
        <f t="shared" si="16"/>
        <v>0.13043478260869565</v>
      </c>
      <c r="J20" s="30">
        <f t="shared" si="17"/>
        <v>0.86956521739130432</v>
      </c>
      <c r="K20" s="30">
        <f t="shared" si="18"/>
        <v>9.7296005620912937E-2</v>
      </c>
      <c r="M20" s="51">
        <f t="shared" si="0"/>
        <v>4.6369651488862733E-2</v>
      </c>
      <c r="N20" s="51">
        <f t="shared" si="1"/>
        <v>0.17072040816158088</v>
      </c>
      <c r="O20" s="195">
        <f t="shared" si="2"/>
        <v>5.4288876176094032</v>
      </c>
      <c r="P20" s="196">
        <f t="shared" si="3"/>
        <v>14</v>
      </c>
      <c r="Q20" s="196">
        <f t="shared" si="4"/>
        <v>207</v>
      </c>
      <c r="R20" s="197">
        <f t="shared" si="5"/>
        <v>6.7632850241545889E-2</v>
      </c>
      <c r="S20" s="197">
        <f t="shared" si="9"/>
        <v>0.10778885197489849</v>
      </c>
      <c r="T20" s="198">
        <f t="shared" si="10"/>
        <v>0.14090665246974163</v>
      </c>
      <c r="U20" s="199">
        <f t="shared" si="19"/>
        <v>1.9599639845400538</v>
      </c>
      <c r="V20" s="195">
        <f t="shared" si="6"/>
        <v>0.27617196402279542</v>
      </c>
      <c r="W20" s="200">
        <f t="shared" si="7"/>
        <v>1.3180745059340022</v>
      </c>
      <c r="X20" s="200">
        <f t="shared" si="8"/>
        <v>0.75868245345614116</v>
      </c>
      <c r="AC20" s="26"/>
      <c r="AG20" s="26"/>
      <c r="AH20" s="63"/>
      <c r="AI20" s="63"/>
      <c r="AJ20" s="63"/>
      <c r="AK20" s="63"/>
      <c r="AL20" s="63"/>
      <c r="AM20" s="63"/>
    </row>
    <row r="21" spans="1:41" x14ac:dyDescent="0.25">
      <c r="A21" s="68">
        <v>24</v>
      </c>
      <c r="B21" s="71">
        <f t="shared" si="11"/>
        <v>270</v>
      </c>
      <c r="C21" s="72">
        <f t="shared" si="12"/>
        <v>25</v>
      </c>
      <c r="D21" s="69">
        <v>30</v>
      </c>
      <c r="E21" s="69">
        <f t="shared" si="13"/>
        <v>9</v>
      </c>
      <c r="F21" s="32">
        <f t="shared" si="14"/>
        <v>2</v>
      </c>
      <c r="G21" s="69">
        <f t="shared" si="15"/>
        <v>0</v>
      </c>
      <c r="H21" s="50">
        <v>7</v>
      </c>
      <c r="I21" s="73">
        <f t="shared" si="16"/>
        <v>0.22222222222222221</v>
      </c>
      <c r="J21" s="30">
        <f t="shared" si="17"/>
        <v>0.77777777777777779</v>
      </c>
      <c r="K21" s="30">
        <f t="shared" si="18"/>
        <v>7.5674671038487837E-2</v>
      </c>
      <c r="M21" s="51">
        <f t="shared" si="0"/>
        <v>3.2457491376849924E-2</v>
      </c>
      <c r="N21" s="51">
        <f t="shared" si="1"/>
        <v>0.14315197161723334</v>
      </c>
      <c r="O21" s="195">
        <f t="shared" si="2"/>
        <v>6.663170459691834</v>
      </c>
      <c r="P21" s="196">
        <f t="shared" si="3"/>
        <v>2</v>
      </c>
      <c r="Q21" s="196">
        <f t="shared" si="4"/>
        <v>63</v>
      </c>
      <c r="R21" s="197">
        <f t="shared" si="5"/>
        <v>3.1746031746031744E-2</v>
      </c>
      <c r="S21" s="197">
        <f t="shared" si="9"/>
        <v>0.13953488372093023</v>
      </c>
      <c r="T21" s="198">
        <f t="shared" si="10"/>
        <v>0.1447107970447144</v>
      </c>
      <c r="U21" s="199">
        <f t="shared" si="19"/>
        <v>1.9599639845400538</v>
      </c>
      <c r="V21" s="195">
        <f t="shared" si="6"/>
        <v>0.2836279503817255</v>
      </c>
      <c r="W21" s="200">
        <f t="shared" si="7"/>
        <v>1.3279387797180568</v>
      </c>
      <c r="X21" s="200">
        <f t="shared" si="8"/>
        <v>0.75304676335479592</v>
      </c>
      <c r="AC21" s="26"/>
      <c r="AG21" s="26"/>
      <c r="AH21" s="63"/>
      <c r="AI21" s="63"/>
      <c r="AJ21" s="63"/>
      <c r="AK21" s="63"/>
      <c r="AL21" s="63"/>
      <c r="AM21" s="63"/>
    </row>
    <row r="22" spans="1:41" x14ac:dyDescent="0.25">
      <c r="A22" s="71">
        <v>30</v>
      </c>
      <c r="B22" s="71">
        <f t="shared" si="11"/>
        <v>270</v>
      </c>
      <c r="C22" s="72">
        <f t="shared" si="12"/>
        <v>30</v>
      </c>
      <c r="D22" s="69">
        <v>35</v>
      </c>
      <c r="E22" s="69">
        <f t="shared" si="13"/>
        <v>7</v>
      </c>
      <c r="F22" s="32">
        <f t="shared" si="14"/>
        <v>0</v>
      </c>
      <c r="G22" s="69">
        <f t="shared" si="15"/>
        <v>6</v>
      </c>
      <c r="H22" s="50">
        <v>1</v>
      </c>
      <c r="I22" s="73">
        <f t="shared" si="16"/>
        <v>0</v>
      </c>
      <c r="J22" s="30">
        <f t="shared" si="17"/>
        <v>1</v>
      </c>
      <c r="K22" s="30">
        <f t="shared" si="18"/>
        <v>7.5674671038487837E-2</v>
      </c>
      <c r="M22" s="51">
        <f t="shared" si="0"/>
        <v>4.051445953074142E-3</v>
      </c>
      <c r="N22" s="51">
        <f t="shared" si="1"/>
        <v>0.2983236550790796</v>
      </c>
      <c r="O22" s="195">
        <f t="shared" si="2"/>
        <v>6.663170459691834</v>
      </c>
      <c r="P22" s="196">
        <f t="shared" si="3"/>
        <v>6</v>
      </c>
      <c r="Q22" s="196">
        <f t="shared" si="4"/>
        <v>7</v>
      </c>
      <c r="R22" s="197">
        <f t="shared" si="5"/>
        <v>0.8571428571428571</v>
      </c>
      <c r="S22" s="197">
        <f t="shared" si="9"/>
        <v>0.99667774086378735</v>
      </c>
      <c r="T22" s="198">
        <f t="shared" si="10"/>
        <v>0.3867558733630716</v>
      </c>
      <c r="U22" s="199">
        <f t="shared" si="19"/>
        <v>1.9599639845400538</v>
      </c>
      <c r="V22" s="195">
        <f t="shared" si="6"/>
        <v>0.75802758260095426</v>
      </c>
      <c r="W22" s="200">
        <f t="shared" si="7"/>
        <v>2.1340628039495986</v>
      </c>
      <c r="X22" s="200">
        <f t="shared" si="8"/>
        <v>0.46858977071774011</v>
      </c>
      <c r="AC22" s="26"/>
      <c r="AG22" s="26"/>
      <c r="AH22" s="63"/>
      <c r="AI22" s="63"/>
      <c r="AJ22" s="63"/>
      <c r="AK22" s="63"/>
      <c r="AL22" s="63"/>
      <c r="AM22" s="63"/>
    </row>
    <row r="23" spans="1:41" ht="10" customHeight="1" x14ac:dyDescent="0.25">
      <c r="D23" s="74"/>
      <c r="E23" s="74"/>
      <c r="F23" s="74"/>
      <c r="G23" s="75"/>
      <c r="H23" s="74"/>
      <c r="I23" s="76"/>
      <c r="J23" s="77"/>
      <c r="K23" s="77"/>
      <c r="L23" s="78"/>
      <c r="M23" s="79"/>
      <c r="N23" s="79"/>
      <c r="O23" s="170"/>
      <c r="P23" s="170"/>
      <c r="Q23" s="201"/>
      <c r="R23" s="202"/>
      <c r="S23" s="202"/>
      <c r="T23" s="202"/>
      <c r="U23" s="202"/>
      <c r="V23" s="202"/>
      <c r="W23" s="202"/>
      <c r="X23" s="202"/>
      <c r="Z23" s="81"/>
      <c r="AA23" s="81"/>
      <c r="AC23" s="26"/>
      <c r="AE23" s="63"/>
      <c r="AF23" s="82"/>
      <c r="AG23" s="63"/>
      <c r="AH23" s="63"/>
      <c r="AI23" s="63"/>
      <c r="AJ23" s="63"/>
      <c r="AK23" s="63"/>
      <c r="AL23" s="63"/>
      <c r="AM23" s="63"/>
      <c r="AN23" s="81"/>
      <c r="AO23" s="81"/>
    </row>
    <row r="24" spans="1:41" ht="15" x14ac:dyDescent="0.25">
      <c r="D24" s="83"/>
      <c r="E24" s="56" t="s">
        <v>0</v>
      </c>
      <c r="F24" s="57">
        <f>SUM(F16:F22)</f>
        <v>270</v>
      </c>
      <c r="G24" s="57">
        <f>SUM(G16:G22)</f>
        <v>30</v>
      </c>
      <c r="H24" s="57">
        <f>H15-F24-G24</f>
        <v>1</v>
      </c>
      <c r="I24" s="76"/>
      <c r="J24" s="84" t="s">
        <v>47</v>
      </c>
      <c r="K24" s="37">
        <f>1-K22</f>
        <v>0.9243253289615122</v>
      </c>
      <c r="L24" s="38" t="s">
        <v>31</v>
      </c>
      <c r="M24" s="78"/>
      <c r="N24" s="78"/>
      <c r="O24" s="170"/>
      <c r="P24" s="170"/>
      <c r="Q24" s="201"/>
      <c r="R24" s="202"/>
      <c r="S24" s="202"/>
      <c r="T24" s="202"/>
      <c r="U24" s="202"/>
      <c r="V24" s="202"/>
      <c r="W24" s="202"/>
      <c r="X24" s="202"/>
      <c r="Z24" s="81"/>
      <c r="AA24" s="81"/>
      <c r="AC24" s="26"/>
      <c r="AE24" s="63"/>
      <c r="AF24" s="63"/>
      <c r="AG24" s="63"/>
      <c r="AH24" s="63"/>
      <c r="AI24" s="63"/>
      <c r="AJ24" s="63"/>
      <c r="AK24" s="63"/>
      <c r="AL24" s="63"/>
      <c r="AM24" s="63"/>
      <c r="AN24" s="81"/>
      <c r="AO24" s="81"/>
    </row>
    <row r="25" spans="1:41" ht="15" customHeight="1" x14ac:dyDescent="0.25">
      <c r="D25" s="83"/>
      <c r="F25" s="12">
        <f>F24/E15</f>
        <v>0.89700996677740863</v>
      </c>
      <c r="G25" s="13">
        <f>G24/E15</f>
        <v>9.9667774086378738E-2</v>
      </c>
      <c r="H25" s="14">
        <f>H24/E15</f>
        <v>3.3222591362126247E-3</v>
      </c>
      <c r="I25" s="76"/>
      <c r="J25" s="76"/>
      <c r="K25" s="76"/>
      <c r="L25" s="85"/>
      <c r="M25" s="85"/>
      <c r="N25" s="85"/>
      <c r="O25" s="203"/>
      <c r="P25" s="203"/>
      <c r="Q25" s="203"/>
      <c r="R25" s="202"/>
      <c r="S25" s="202"/>
      <c r="T25" s="202"/>
      <c r="U25" s="202"/>
      <c r="V25" s="202"/>
      <c r="W25" s="202"/>
      <c r="X25" s="202"/>
      <c r="Z25" s="81"/>
      <c r="AA25" s="81"/>
      <c r="AC25" s="26"/>
      <c r="AE25" s="63"/>
      <c r="AF25" s="63"/>
      <c r="AG25" s="63"/>
      <c r="AH25" s="63"/>
      <c r="AI25" s="63"/>
      <c r="AJ25" s="63"/>
      <c r="AK25" s="63"/>
      <c r="AL25" s="63"/>
      <c r="AM25" s="63"/>
      <c r="AN25" s="63"/>
      <c r="AO25" s="63"/>
    </row>
    <row r="26" spans="1:41" ht="15" customHeight="1" x14ac:dyDescent="0.25">
      <c r="D26" s="83"/>
      <c r="F26" s="144" t="s">
        <v>68</v>
      </c>
      <c r="G26" s="145" t="s">
        <v>69</v>
      </c>
      <c r="H26" s="143" t="s">
        <v>70</v>
      </c>
      <c r="I26" s="76"/>
      <c r="J26" s="76"/>
      <c r="K26" s="76"/>
      <c r="L26" s="85"/>
      <c r="M26" s="85"/>
      <c r="N26" s="85"/>
      <c r="O26" s="203"/>
      <c r="P26" s="203"/>
      <c r="Q26" s="203"/>
      <c r="R26" s="202"/>
      <c r="S26" s="202"/>
      <c r="T26" s="202"/>
      <c r="U26" s="202"/>
      <c r="V26" s="202"/>
      <c r="W26" s="202"/>
      <c r="X26" s="202"/>
      <c r="Z26" s="81"/>
      <c r="AA26" s="81"/>
      <c r="AC26" s="26"/>
      <c r="AE26" s="63"/>
      <c r="AF26" s="63"/>
      <c r="AG26" s="63"/>
      <c r="AH26" s="63"/>
      <c r="AI26" s="63"/>
      <c r="AJ26" s="63"/>
      <c r="AK26" s="63"/>
      <c r="AL26" s="63"/>
      <c r="AM26" s="63"/>
      <c r="AN26" s="63"/>
      <c r="AO26" s="63"/>
    </row>
    <row r="27" spans="1:41" ht="27.5" customHeight="1" x14ac:dyDescent="0.25">
      <c r="A27" s="87" t="s">
        <v>100</v>
      </c>
      <c r="B27" s="87"/>
      <c r="C27" s="87"/>
      <c r="D27" s="87"/>
      <c r="E27" s="87"/>
      <c r="F27" s="87"/>
      <c r="G27" s="87"/>
      <c r="H27" s="87"/>
      <c r="I27" s="88"/>
      <c r="J27" s="245" t="s">
        <v>32</v>
      </c>
      <c r="K27" s="246"/>
      <c r="L27" s="89"/>
      <c r="M27" s="66" t="s">
        <v>43</v>
      </c>
      <c r="N27" s="66" t="s">
        <v>44</v>
      </c>
      <c r="O27" s="204"/>
      <c r="P27" s="204"/>
      <c r="Q27" s="205"/>
      <c r="R27" s="202"/>
      <c r="S27" s="202"/>
      <c r="T27" s="202"/>
      <c r="U27" s="202"/>
      <c r="V27" s="202"/>
      <c r="W27" s="202"/>
      <c r="X27" s="202"/>
      <c r="AC27" s="26"/>
      <c r="AE27" s="63"/>
      <c r="AF27" s="63"/>
      <c r="AG27" s="63"/>
      <c r="AH27" s="63"/>
      <c r="AI27" s="63"/>
      <c r="AJ27" s="63"/>
      <c r="AK27" s="63"/>
      <c r="AL27" s="63"/>
      <c r="AM27" s="63"/>
      <c r="AN27" s="63"/>
      <c r="AO27" s="63"/>
    </row>
    <row r="28" spans="1:41" ht="66" customHeight="1" x14ac:dyDescent="0.25">
      <c r="A28" s="40" t="s">
        <v>22</v>
      </c>
      <c r="B28" s="4" t="s">
        <v>23</v>
      </c>
      <c r="C28" s="1" t="s">
        <v>21</v>
      </c>
      <c r="D28" s="41" t="s">
        <v>24</v>
      </c>
      <c r="E28" s="1" t="s">
        <v>30</v>
      </c>
      <c r="F28" s="2" t="s">
        <v>25</v>
      </c>
      <c r="G28" s="2" t="s">
        <v>26</v>
      </c>
      <c r="H28" s="28" t="s">
        <v>72</v>
      </c>
      <c r="I28" s="2" t="s">
        <v>27</v>
      </c>
      <c r="J28" s="36" t="s">
        <v>33</v>
      </c>
      <c r="K28" s="42" t="s">
        <v>34</v>
      </c>
      <c r="M28" s="53" t="s">
        <v>45</v>
      </c>
      <c r="N28" s="53" t="s">
        <v>46</v>
      </c>
      <c r="O28" s="192" t="s">
        <v>86</v>
      </c>
      <c r="P28" s="192" t="s">
        <v>87</v>
      </c>
      <c r="Q28" s="192" t="s">
        <v>88</v>
      </c>
      <c r="R28" s="192" t="s">
        <v>89</v>
      </c>
      <c r="S28" s="192" t="s">
        <v>90</v>
      </c>
      <c r="T28" s="193" t="s">
        <v>85</v>
      </c>
      <c r="U28" s="193" t="s">
        <v>91</v>
      </c>
      <c r="V28" s="194" t="s">
        <v>92</v>
      </c>
      <c r="W28" s="194" t="s">
        <v>93</v>
      </c>
      <c r="X28" s="194" t="s">
        <v>94</v>
      </c>
      <c r="AC28" s="26"/>
      <c r="AG28" s="63"/>
      <c r="AH28" s="63"/>
      <c r="AI28" s="63"/>
      <c r="AJ28" s="63"/>
      <c r="AK28" s="63"/>
      <c r="AL28" s="63"/>
      <c r="AM28" s="63"/>
      <c r="AN28" s="63"/>
      <c r="AO28" s="63"/>
    </row>
    <row r="29" spans="1:41" x14ac:dyDescent="0.25">
      <c r="A29" s="68">
        <v>0</v>
      </c>
      <c r="B29" s="68">
        <v>0</v>
      </c>
      <c r="C29" s="63"/>
      <c r="D29" s="69">
        <v>0</v>
      </c>
      <c r="E29" s="32">
        <f>H29</f>
        <v>300</v>
      </c>
      <c r="F29" s="3">
        <v>0</v>
      </c>
      <c r="G29" s="3">
        <v>0</v>
      </c>
      <c r="H29" s="50">
        <v>300</v>
      </c>
      <c r="I29" s="70">
        <f>F29/E29</f>
        <v>0</v>
      </c>
      <c r="J29" s="30">
        <f>1-I29</f>
        <v>1</v>
      </c>
      <c r="K29" s="30">
        <f>J29</f>
        <v>1</v>
      </c>
      <c r="L29" s="63"/>
      <c r="M29" s="51">
        <f t="shared" ref="M29:M36" si="20">K29^W29</f>
        <v>1</v>
      </c>
      <c r="N29" s="51">
        <f t="shared" ref="N29:N36" si="21">K29^X29</f>
        <v>1</v>
      </c>
      <c r="O29" s="195">
        <f t="shared" ref="O29:O36" si="22">(LN(K29))^2</f>
        <v>0</v>
      </c>
      <c r="P29" s="196">
        <f t="shared" ref="P29:P36" si="23">E29-H29</f>
        <v>0</v>
      </c>
      <c r="Q29" s="196">
        <f t="shared" ref="Q29:Q36" si="24">E29*H29</f>
        <v>90000</v>
      </c>
      <c r="R29" s="197">
        <f t="shared" ref="R29:R36" si="25">P29/Q29</f>
        <v>0</v>
      </c>
      <c r="S29" s="197">
        <f>R29</f>
        <v>0</v>
      </c>
      <c r="T29" s="198">
        <v>0</v>
      </c>
      <c r="U29" s="199">
        <f>-NORMSINV(2.5/100)</f>
        <v>1.9599639845400538</v>
      </c>
      <c r="V29" s="195">
        <f t="shared" ref="V29:V36" si="26">U29*T29</f>
        <v>0</v>
      </c>
      <c r="W29" s="200">
        <f t="shared" ref="W29:W36" si="27">EXP(V29)</f>
        <v>1</v>
      </c>
      <c r="X29" s="200">
        <f t="shared" ref="X29:X36" si="28">EXP(-V29)</f>
        <v>1</v>
      </c>
      <c r="AC29" s="26"/>
      <c r="AG29" s="63"/>
      <c r="AH29" s="63"/>
      <c r="AI29" s="63"/>
      <c r="AJ29" s="63"/>
      <c r="AK29" s="63"/>
      <c r="AL29" s="63"/>
      <c r="AM29" s="63"/>
      <c r="AN29" s="63"/>
      <c r="AO29" s="63"/>
    </row>
    <row r="30" spans="1:41" x14ac:dyDescent="0.25">
      <c r="A30" s="71">
        <v>12</v>
      </c>
      <c r="B30" s="71">
        <f>B29+F30</f>
        <v>140</v>
      </c>
      <c r="C30" s="72">
        <f>D29</f>
        <v>0</v>
      </c>
      <c r="D30" s="69">
        <v>5</v>
      </c>
      <c r="E30" s="69">
        <f>H29</f>
        <v>300</v>
      </c>
      <c r="F30" s="32">
        <f>E30-H30-G30</f>
        <v>140</v>
      </c>
      <c r="G30" s="69">
        <f>A30-A29</f>
        <v>12</v>
      </c>
      <c r="H30" s="50">
        <v>148</v>
      </c>
      <c r="I30" s="73">
        <f>F30/E30</f>
        <v>0.46666666666666667</v>
      </c>
      <c r="J30" s="30">
        <f>1-I30</f>
        <v>0.53333333333333333</v>
      </c>
      <c r="K30" s="30">
        <f>J30*K29</f>
        <v>0.53333333333333333</v>
      </c>
      <c r="L30" s="63"/>
      <c r="M30" s="51">
        <f t="shared" si="20"/>
        <v>0.47028670359739227</v>
      </c>
      <c r="N30" s="51">
        <f t="shared" si="21"/>
        <v>0.59227551614127993</v>
      </c>
      <c r="O30" s="195">
        <f t="shared" si="22"/>
        <v>0.39514884670079442</v>
      </c>
      <c r="P30" s="196">
        <f t="shared" si="23"/>
        <v>152</v>
      </c>
      <c r="Q30" s="196">
        <f t="shared" si="24"/>
        <v>44400</v>
      </c>
      <c r="R30" s="197">
        <f t="shared" si="25"/>
        <v>3.4234234234234236E-3</v>
      </c>
      <c r="S30" s="197">
        <f t="shared" ref="S30:S36" si="29">S29+R30</f>
        <v>3.4234234234234236E-3</v>
      </c>
      <c r="T30" s="198">
        <f t="shared" ref="T30:T36" si="30">SQRT((1/O30)*S30)</f>
        <v>9.3078622961114396E-2</v>
      </c>
      <c r="U30" s="199">
        <f>-NORMSINV(2.5/100)</f>
        <v>1.9599639845400538</v>
      </c>
      <c r="V30" s="195">
        <f t="shared" si="26"/>
        <v>0.18243074873436713</v>
      </c>
      <c r="W30" s="200">
        <f t="shared" si="27"/>
        <v>1.2001310374824834</v>
      </c>
      <c r="X30" s="200">
        <f t="shared" si="28"/>
        <v>0.83324234501734207</v>
      </c>
      <c r="AC30" s="26"/>
      <c r="AG30" s="63"/>
      <c r="AH30" s="63"/>
      <c r="AI30" s="63"/>
      <c r="AJ30" s="63"/>
      <c r="AK30" s="63"/>
      <c r="AL30" s="63"/>
      <c r="AM30" s="63"/>
      <c r="AN30" s="63"/>
      <c r="AO30" s="63"/>
    </row>
    <row r="31" spans="1:41" x14ac:dyDescent="0.25">
      <c r="A31" s="68">
        <v>14</v>
      </c>
      <c r="B31" s="71">
        <f t="shared" ref="B31:B36" si="31">B30+F31</f>
        <v>237</v>
      </c>
      <c r="C31" s="72">
        <f t="shared" ref="C31:C36" si="32">D30</f>
        <v>5</v>
      </c>
      <c r="D31" s="69">
        <v>10</v>
      </c>
      <c r="E31" s="69">
        <f t="shared" ref="E31:E36" si="33">H30</f>
        <v>148</v>
      </c>
      <c r="F31" s="32">
        <f t="shared" ref="F31:F36" si="34">E31-H31-G31</f>
        <v>97</v>
      </c>
      <c r="G31" s="69">
        <f t="shared" ref="G31:G36" si="35">A31-A30</f>
        <v>2</v>
      </c>
      <c r="H31" s="50">
        <v>49</v>
      </c>
      <c r="I31" s="73">
        <f t="shared" ref="I31:I36" si="36">F31/E31</f>
        <v>0.65540540540540537</v>
      </c>
      <c r="J31" s="30">
        <f t="shared" ref="J31:J36" si="37">1-I31</f>
        <v>0.34459459459459463</v>
      </c>
      <c r="K31" s="30">
        <f t="shared" ref="K31:K36" si="38">J31*K30</f>
        <v>0.18378378378378379</v>
      </c>
      <c r="L31" s="63"/>
      <c r="M31" s="51">
        <f t="shared" si="20"/>
        <v>0.13939006300652701</v>
      </c>
      <c r="N31" s="51">
        <f t="shared" si="21"/>
        <v>0.23309579054523349</v>
      </c>
      <c r="O31" s="195">
        <f t="shared" si="22"/>
        <v>2.8696200779878951</v>
      </c>
      <c r="P31" s="196">
        <f t="shared" si="23"/>
        <v>99</v>
      </c>
      <c r="Q31" s="196">
        <f t="shared" si="24"/>
        <v>7252</v>
      </c>
      <c r="R31" s="197">
        <f t="shared" si="25"/>
        <v>1.3651406508549365E-2</v>
      </c>
      <c r="S31" s="197">
        <f t="shared" si="29"/>
        <v>1.707482993197279E-2</v>
      </c>
      <c r="T31" s="198">
        <f t="shared" si="30"/>
        <v>7.7137576868854557E-2</v>
      </c>
      <c r="U31" s="199">
        <f t="shared" ref="U31:U36" si="39">-NORMSINV(2.5/100)</f>
        <v>1.9599639845400538</v>
      </c>
      <c r="V31" s="195">
        <f t="shared" si="26"/>
        <v>0.15118687251764487</v>
      </c>
      <c r="W31" s="200">
        <f t="shared" si="27"/>
        <v>1.1632140105032931</v>
      </c>
      <c r="X31" s="200">
        <f t="shared" si="28"/>
        <v>0.85968703176754668</v>
      </c>
      <c r="AC31" s="26"/>
      <c r="AG31" s="63"/>
      <c r="AH31" s="63"/>
      <c r="AI31" s="63"/>
      <c r="AJ31" s="63"/>
      <c r="AK31" s="63"/>
      <c r="AL31" s="63"/>
      <c r="AM31" s="63"/>
      <c r="AN31" s="63"/>
      <c r="AO31" s="63"/>
    </row>
    <row r="32" spans="1:41" x14ac:dyDescent="0.25">
      <c r="A32" s="71">
        <v>15</v>
      </c>
      <c r="B32" s="71">
        <f t="shared" si="31"/>
        <v>257</v>
      </c>
      <c r="C32" s="72">
        <f t="shared" si="32"/>
        <v>10</v>
      </c>
      <c r="D32" s="69">
        <v>15</v>
      </c>
      <c r="E32" s="69">
        <f t="shared" si="33"/>
        <v>49</v>
      </c>
      <c r="F32" s="32">
        <f t="shared" si="34"/>
        <v>20</v>
      </c>
      <c r="G32" s="69">
        <f t="shared" si="35"/>
        <v>1</v>
      </c>
      <c r="H32" s="50">
        <v>28</v>
      </c>
      <c r="I32" s="73">
        <f t="shared" si="36"/>
        <v>0.40816326530612246</v>
      </c>
      <c r="J32" s="30">
        <f t="shared" si="37"/>
        <v>0.59183673469387754</v>
      </c>
      <c r="K32" s="30">
        <f t="shared" si="38"/>
        <v>0.10876999448428021</v>
      </c>
      <c r="L32" s="63"/>
      <c r="M32" s="51">
        <f t="shared" si="20"/>
        <v>7.4214879512274165E-2</v>
      </c>
      <c r="N32" s="51">
        <f t="shared" si="21"/>
        <v>0.15070423577836117</v>
      </c>
      <c r="O32" s="195">
        <f t="shared" si="22"/>
        <v>4.921829963608281</v>
      </c>
      <c r="P32" s="196">
        <f t="shared" si="23"/>
        <v>21</v>
      </c>
      <c r="Q32" s="196">
        <f t="shared" si="24"/>
        <v>1372</v>
      </c>
      <c r="R32" s="197">
        <f t="shared" si="25"/>
        <v>1.5306122448979591E-2</v>
      </c>
      <c r="S32" s="197">
        <f t="shared" si="29"/>
        <v>3.2380952380952385E-2</v>
      </c>
      <c r="T32" s="198">
        <f t="shared" si="30"/>
        <v>8.1111326893045121E-2</v>
      </c>
      <c r="U32" s="199">
        <f t="shared" si="39"/>
        <v>1.9599639845400538</v>
      </c>
      <c r="V32" s="195">
        <f t="shared" si="26"/>
        <v>0.15897527944862355</v>
      </c>
      <c r="W32" s="200">
        <f t="shared" si="27"/>
        <v>1.1723089661984845</v>
      </c>
      <c r="X32" s="200">
        <f t="shared" si="28"/>
        <v>0.85301744577008498</v>
      </c>
      <c r="AC32" s="26"/>
      <c r="AG32" s="63"/>
      <c r="AH32" s="63"/>
      <c r="AI32" s="63"/>
      <c r="AJ32" s="63"/>
      <c r="AK32" s="63"/>
      <c r="AL32" s="63"/>
      <c r="AM32" s="63"/>
      <c r="AN32" s="63"/>
      <c r="AO32" s="63"/>
    </row>
    <row r="33" spans="1:41" x14ac:dyDescent="0.25">
      <c r="A33" s="68">
        <v>16</v>
      </c>
      <c r="B33" s="71">
        <f t="shared" si="31"/>
        <v>265</v>
      </c>
      <c r="C33" s="72">
        <f t="shared" si="32"/>
        <v>15</v>
      </c>
      <c r="D33" s="69">
        <v>20</v>
      </c>
      <c r="E33" s="69">
        <f t="shared" si="33"/>
        <v>28</v>
      </c>
      <c r="F33" s="32">
        <f t="shared" si="34"/>
        <v>8</v>
      </c>
      <c r="G33" s="69">
        <f t="shared" si="35"/>
        <v>1</v>
      </c>
      <c r="H33" s="50">
        <v>19</v>
      </c>
      <c r="I33" s="73">
        <f t="shared" si="36"/>
        <v>0.2857142857142857</v>
      </c>
      <c r="J33" s="30">
        <f t="shared" si="37"/>
        <v>0.7142857142857143</v>
      </c>
      <c r="K33" s="30">
        <f t="shared" si="38"/>
        <v>7.7692853203057299E-2</v>
      </c>
      <c r="L33" s="63"/>
      <c r="M33" s="51">
        <f t="shared" si="20"/>
        <v>4.8343479417264003E-2</v>
      </c>
      <c r="N33" s="51">
        <f t="shared" si="21"/>
        <v>0.11591942965273272</v>
      </c>
      <c r="O33" s="195">
        <f t="shared" si="22"/>
        <v>6.5279841466743873</v>
      </c>
      <c r="P33" s="196">
        <f t="shared" si="23"/>
        <v>9</v>
      </c>
      <c r="Q33" s="196">
        <f t="shared" si="24"/>
        <v>532</v>
      </c>
      <c r="R33" s="197">
        <f t="shared" si="25"/>
        <v>1.6917293233082706E-2</v>
      </c>
      <c r="S33" s="197">
        <f t="shared" si="29"/>
        <v>4.9298245614035091E-2</v>
      </c>
      <c r="T33" s="198">
        <f t="shared" si="30"/>
        <v>8.6901282644155267E-2</v>
      </c>
      <c r="U33" s="199">
        <f t="shared" si="39"/>
        <v>1.9599639845400538</v>
      </c>
      <c r="V33" s="195">
        <f t="shared" si="26"/>
        <v>0.17032338419287998</v>
      </c>
      <c r="W33" s="200">
        <f t="shared" si="27"/>
        <v>1.1856882221577199</v>
      </c>
      <c r="X33" s="200">
        <f t="shared" si="28"/>
        <v>0.84339203283996211</v>
      </c>
      <c r="AC33" s="26"/>
      <c r="AG33" s="63"/>
      <c r="AH33" s="63"/>
      <c r="AI33" s="63"/>
      <c r="AJ33" s="63"/>
      <c r="AK33" s="63"/>
      <c r="AL33" s="63"/>
      <c r="AM33" s="63"/>
      <c r="AN33" s="63"/>
      <c r="AO33" s="63"/>
    </row>
    <row r="34" spans="1:41" x14ac:dyDescent="0.25">
      <c r="A34" s="71">
        <v>22</v>
      </c>
      <c r="B34" s="71">
        <f t="shared" si="31"/>
        <v>268</v>
      </c>
      <c r="C34" s="72">
        <f t="shared" si="32"/>
        <v>20</v>
      </c>
      <c r="D34" s="69">
        <v>25</v>
      </c>
      <c r="E34" s="69">
        <f t="shared" si="33"/>
        <v>19</v>
      </c>
      <c r="F34" s="32">
        <f t="shared" si="34"/>
        <v>3</v>
      </c>
      <c r="G34" s="69">
        <f t="shared" si="35"/>
        <v>6</v>
      </c>
      <c r="H34" s="50">
        <v>10</v>
      </c>
      <c r="I34" s="73">
        <f t="shared" si="36"/>
        <v>0.15789473684210525</v>
      </c>
      <c r="J34" s="30">
        <f t="shared" si="37"/>
        <v>0.84210526315789469</v>
      </c>
      <c r="K34" s="30">
        <f t="shared" si="38"/>
        <v>6.5425560592048251E-2</v>
      </c>
      <c r="L34" s="63"/>
      <c r="M34" s="51">
        <f t="shared" si="20"/>
        <v>3.3051828479044962E-2</v>
      </c>
      <c r="N34" s="51">
        <f t="shared" si="21"/>
        <v>0.11295636470746938</v>
      </c>
      <c r="O34" s="195">
        <f t="shared" si="22"/>
        <v>7.435668722561096</v>
      </c>
      <c r="P34" s="196">
        <f t="shared" si="23"/>
        <v>9</v>
      </c>
      <c r="Q34" s="196">
        <f t="shared" si="24"/>
        <v>190</v>
      </c>
      <c r="R34" s="197">
        <f t="shared" si="25"/>
        <v>4.736842105263158E-2</v>
      </c>
      <c r="S34" s="197">
        <f t="shared" si="29"/>
        <v>9.6666666666666679E-2</v>
      </c>
      <c r="T34" s="198">
        <f t="shared" si="30"/>
        <v>0.11401929602617421</v>
      </c>
      <c r="U34" s="199">
        <f t="shared" si="39"/>
        <v>1.9599639845400538</v>
      </c>
      <c r="V34" s="195">
        <f t="shared" si="26"/>
        <v>0.22347371375391231</v>
      </c>
      <c r="W34" s="200">
        <f t="shared" si="27"/>
        <v>1.2504127711866497</v>
      </c>
      <c r="X34" s="200">
        <f t="shared" si="28"/>
        <v>0.79973591364633434</v>
      </c>
      <c r="AC34" s="26"/>
      <c r="AG34" s="63"/>
      <c r="AH34" s="63"/>
      <c r="AI34" s="63"/>
      <c r="AJ34" s="63"/>
      <c r="AK34" s="63"/>
      <c r="AL34" s="63"/>
      <c r="AM34" s="63"/>
      <c r="AN34" s="63"/>
      <c r="AO34" s="63"/>
    </row>
    <row r="35" spans="1:41" x14ac:dyDescent="0.25">
      <c r="A35" s="68">
        <v>25</v>
      </c>
      <c r="B35" s="71">
        <f t="shared" si="31"/>
        <v>270</v>
      </c>
      <c r="C35" s="72">
        <f t="shared" si="32"/>
        <v>25</v>
      </c>
      <c r="D35" s="69">
        <v>30</v>
      </c>
      <c r="E35" s="69">
        <f t="shared" si="33"/>
        <v>10</v>
      </c>
      <c r="F35" s="32">
        <f t="shared" si="34"/>
        <v>2</v>
      </c>
      <c r="G35" s="69">
        <f t="shared" si="35"/>
        <v>3</v>
      </c>
      <c r="H35" s="50">
        <v>5</v>
      </c>
      <c r="I35" s="73">
        <f t="shared" si="36"/>
        <v>0.2</v>
      </c>
      <c r="J35" s="30">
        <f t="shared" si="37"/>
        <v>0.8</v>
      </c>
      <c r="K35" s="30">
        <f t="shared" si="38"/>
        <v>5.2340448473638605E-2</v>
      </c>
      <c r="L35" s="63"/>
      <c r="M35" s="51">
        <f t="shared" si="20"/>
        <v>1.9048203215609728E-2</v>
      </c>
      <c r="N35" s="51">
        <f t="shared" si="21"/>
        <v>0.11111987396980223</v>
      </c>
      <c r="O35" s="195">
        <f t="shared" si="22"/>
        <v>8.7024162995468046</v>
      </c>
      <c r="P35" s="196">
        <f t="shared" si="23"/>
        <v>5</v>
      </c>
      <c r="Q35" s="196">
        <f t="shared" si="24"/>
        <v>50</v>
      </c>
      <c r="R35" s="197">
        <f t="shared" si="25"/>
        <v>0.1</v>
      </c>
      <c r="S35" s="197">
        <f t="shared" si="29"/>
        <v>0.19666666666666668</v>
      </c>
      <c r="T35" s="198">
        <f t="shared" si="30"/>
        <v>0.15032992853727375</v>
      </c>
      <c r="U35" s="199">
        <f t="shared" si="39"/>
        <v>1.9599639845400538</v>
      </c>
      <c r="V35" s="195">
        <f t="shared" si="26"/>
        <v>0.29464124573153661</v>
      </c>
      <c r="W35" s="200">
        <f t="shared" si="27"/>
        <v>1.3426445927949644</v>
      </c>
      <c r="X35" s="200">
        <f t="shared" si="28"/>
        <v>0.7447987392689781</v>
      </c>
      <c r="AC35" s="26"/>
      <c r="AG35" s="63"/>
      <c r="AH35" s="63"/>
      <c r="AI35" s="63"/>
      <c r="AJ35" s="63"/>
      <c r="AK35" s="63"/>
      <c r="AL35" s="63"/>
      <c r="AM35" s="63"/>
      <c r="AN35" s="63"/>
      <c r="AO35" s="63"/>
    </row>
    <row r="36" spans="1:41" x14ac:dyDescent="0.25">
      <c r="A36" s="71">
        <v>30</v>
      </c>
      <c r="B36" s="71">
        <f t="shared" si="31"/>
        <v>270</v>
      </c>
      <c r="C36" s="72">
        <f t="shared" si="32"/>
        <v>30</v>
      </c>
      <c r="D36" s="69">
        <v>35</v>
      </c>
      <c r="E36" s="69">
        <f t="shared" si="33"/>
        <v>5</v>
      </c>
      <c r="F36" s="32">
        <f t="shared" si="34"/>
        <v>0</v>
      </c>
      <c r="G36" s="69">
        <f t="shared" si="35"/>
        <v>5</v>
      </c>
      <c r="H36" s="50">
        <v>0</v>
      </c>
      <c r="I36" s="73">
        <f t="shared" si="36"/>
        <v>0</v>
      </c>
      <c r="J36" s="30">
        <f t="shared" si="37"/>
        <v>1</v>
      </c>
      <c r="K36" s="30">
        <f t="shared" si="38"/>
        <v>5.2340448473638605E-2</v>
      </c>
      <c r="L36" s="63"/>
      <c r="M36" s="51" t="e">
        <f t="shared" si="20"/>
        <v>#DIV/0!</v>
      </c>
      <c r="N36" s="51" t="e">
        <f t="shared" si="21"/>
        <v>#DIV/0!</v>
      </c>
      <c r="O36" s="195">
        <f t="shared" si="22"/>
        <v>8.7024162995468046</v>
      </c>
      <c r="P36" s="196">
        <f t="shared" si="23"/>
        <v>5</v>
      </c>
      <c r="Q36" s="196">
        <f t="shared" si="24"/>
        <v>0</v>
      </c>
      <c r="R36" s="197" t="e">
        <f t="shared" si="25"/>
        <v>#DIV/0!</v>
      </c>
      <c r="S36" s="197" t="e">
        <f t="shared" si="29"/>
        <v>#DIV/0!</v>
      </c>
      <c r="T36" s="198" t="e">
        <f t="shared" si="30"/>
        <v>#DIV/0!</v>
      </c>
      <c r="U36" s="199">
        <f t="shared" si="39"/>
        <v>1.9599639845400538</v>
      </c>
      <c r="V36" s="195" t="e">
        <f t="shared" si="26"/>
        <v>#DIV/0!</v>
      </c>
      <c r="W36" s="200" t="e">
        <f t="shared" si="27"/>
        <v>#DIV/0!</v>
      </c>
      <c r="X36" s="200" t="e">
        <f t="shared" si="28"/>
        <v>#DIV/0!</v>
      </c>
      <c r="AC36" s="26"/>
      <c r="AG36" s="63"/>
      <c r="AH36" s="63"/>
      <c r="AI36" s="63"/>
      <c r="AJ36" s="63"/>
      <c r="AK36" s="63"/>
      <c r="AL36" s="63"/>
      <c r="AM36" s="63"/>
      <c r="AN36" s="63"/>
      <c r="AO36" s="63"/>
    </row>
    <row r="37" spans="1:41" ht="10" customHeight="1" x14ac:dyDescent="0.25">
      <c r="D37" s="74"/>
      <c r="E37" s="74"/>
      <c r="F37" s="75"/>
      <c r="G37" s="75"/>
      <c r="H37" s="74"/>
      <c r="I37" s="76"/>
      <c r="J37" s="77"/>
      <c r="K37" s="77"/>
      <c r="L37" s="77"/>
      <c r="M37" s="90"/>
      <c r="N37" s="90"/>
      <c r="O37" s="90"/>
      <c r="P37" s="90"/>
      <c r="Q37" s="77"/>
      <c r="AC37" s="26"/>
    </row>
    <row r="38" spans="1:41" ht="15" x14ac:dyDescent="0.25">
      <c r="D38" s="83"/>
      <c r="E38" s="56" t="s">
        <v>0</v>
      </c>
      <c r="F38" s="57">
        <f>SUM(F30:F36)</f>
        <v>270</v>
      </c>
      <c r="G38" s="57">
        <f>SUM(G30:G36)</f>
        <v>30</v>
      </c>
      <c r="H38" s="57">
        <f>H29-F38-G38</f>
        <v>0</v>
      </c>
      <c r="I38" s="76"/>
      <c r="J38" s="84" t="s">
        <v>47</v>
      </c>
      <c r="K38" s="37">
        <f>1-K36</f>
        <v>0.94765955152636139</v>
      </c>
      <c r="L38" s="38" t="s">
        <v>31</v>
      </c>
      <c r="M38" s="90"/>
      <c r="N38" s="90"/>
      <c r="O38" s="90"/>
      <c r="P38" s="91"/>
      <c r="Q38" s="77"/>
      <c r="AA38" s="60"/>
      <c r="AB38" s="60"/>
      <c r="AC38" s="26"/>
    </row>
    <row r="39" spans="1:41" ht="15" customHeight="1" x14ac:dyDescent="0.25">
      <c r="D39" s="83"/>
      <c r="F39" s="12">
        <f>F38/E29</f>
        <v>0.9</v>
      </c>
      <c r="G39" s="13">
        <f>G38/E29</f>
        <v>0.1</v>
      </c>
      <c r="H39" s="14">
        <f>H38/E29</f>
        <v>0</v>
      </c>
      <c r="I39" s="76"/>
      <c r="J39" s="76"/>
      <c r="K39" s="76"/>
      <c r="L39" s="85"/>
      <c r="M39" s="85"/>
      <c r="N39" s="85"/>
      <c r="O39" s="85"/>
      <c r="P39" s="85"/>
      <c r="Q39" s="85"/>
      <c r="R39" s="80"/>
      <c r="S39" s="80"/>
      <c r="T39" s="80"/>
      <c r="U39" s="80"/>
      <c r="Z39" s="81"/>
      <c r="AA39" s="81"/>
      <c r="AC39" s="26"/>
      <c r="AE39" s="63"/>
      <c r="AF39" s="63"/>
      <c r="AG39" s="63"/>
      <c r="AH39" s="63"/>
      <c r="AI39" s="63"/>
      <c r="AJ39" s="63"/>
      <c r="AK39" s="63"/>
      <c r="AL39" s="63"/>
      <c r="AM39" s="63"/>
      <c r="AN39" s="63"/>
      <c r="AO39" s="63"/>
    </row>
    <row r="40" spans="1:41" ht="15" customHeight="1" x14ac:dyDescent="0.25">
      <c r="D40" s="83"/>
      <c r="F40" s="144" t="s">
        <v>68</v>
      </c>
      <c r="G40" s="145" t="s">
        <v>69</v>
      </c>
      <c r="H40" s="143" t="s">
        <v>70</v>
      </c>
      <c r="I40" s="76"/>
      <c r="J40" s="76"/>
      <c r="K40" s="76"/>
      <c r="L40" s="85"/>
      <c r="M40" s="85"/>
      <c r="N40" s="85"/>
      <c r="O40" s="85"/>
      <c r="P40" s="85"/>
      <c r="Q40" s="85"/>
      <c r="R40" s="80"/>
      <c r="S40" s="80"/>
      <c r="T40" s="80"/>
      <c r="U40" s="80"/>
      <c r="Z40" s="81"/>
      <c r="AA40" s="81"/>
      <c r="AC40" s="26"/>
      <c r="AE40" s="63"/>
      <c r="AF40" s="63"/>
      <c r="AG40" s="63"/>
      <c r="AH40" s="63"/>
      <c r="AI40" s="63"/>
      <c r="AJ40" s="63"/>
      <c r="AK40" s="63"/>
      <c r="AL40" s="63"/>
      <c r="AM40" s="63"/>
      <c r="AN40" s="63"/>
      <c r="AO40" s="63"/>
    </row>
    <row r="41" spans="1:41" ht="17.5" customHeight="1" x14ac:dyDescent="0.25">
      <c r="D41" s="83"/>
      <c r="E41" s="83"/>
      <c r="F41" s="83"/>
      <c r="G41" s="83"/>
      <c r="I41" s="76"/>
      <c r="J41" s="76"/>
      <c r="K41" s="76"/>
      <c r="L41" s="76"/>
      <c r="M41" s="76"/>
      <c r="N41" s="76"/>
      <c r="AC41" s="26"/>
    </row>
    <row r="42" spans="1:41" ht="15.5" customHeight="1" x14ac:dyDescent="0.25">
      <c r="B42" s="247" t="s">
        <v>6</v>
      </c>
      <c r="C42" s="248"/>
      <c r="D42" s="248"/>
      <c r="E42" s="248"/>
      <c r="F42" s="248"/>
      <c r="G42" s="248"/>
      <c r="H42" s="248"/>
      <c r="I42" s="248"/>
      <c r="J42" s="248"/>
      <c r="K42" s="249"/>
      <c r="L42" s="76"/>
      <c r="P42" s="26"/>
      <c r="Q42" s="235" t="s">
        <v>49</v>
      </c>
      <c r="AC42" s="26"/>
    </row>
    <row r="43" spans="1:41" ht="36" customHeight="1" x14ac:dyDescent="0.25">
      <c r="B43" s="227" t="s">
        <v>62</v>
      </c>
      <c r="C43" s="230" t="s">
        <v>63</v>
      </c>
      <c r="D43" s="237"/>
      <c r="E43" s="231"/>
      <c r="F43" s="230" t="s">
        <v>65</v>
      </c>
      <c r="G43" s="237"/>
      <c r="H43" s="231"/>
      <c r="I43" s="230" t="s">
        <v>64</v>
      </c>
      <c r="J43" s="237"/>
      <c r="K43" s="231"/>
      <c r="M43" s="9" t="s">
        <v>9</v>
      </c>
      <c r="N43" s="238" t="s">
        <v>48</v>
      </c>
      <c r="O43" s="239"/>
      <c r="P43" s="25" t="s">
        <v>9</v>
      </c>
      <c r="Q43" s="236"/>
      <c r="R43" s="34"/>
      <c r="S43" s="60"/>
      <c r="T43" s="60"/>
      <c r="AC43" s="26"/>
    </row>
    <row r="44" spans="1:41" ht="44" customHeight="1" x14ac:dyDescent="0.25">
      <c r="B44" s="228"/>
      <c r="C44" s="230" t="s">
        <v>66</v>
      </c>
      <c r="D44" s="231"/>
      <c r="E44" s="93"/>
      <c r="F44" s="230" t="s">
        <v>66</v>
      </c>
      <c r="G44" s="231"/>
      <c r="H44" s="94"/>
      <c r="I44" s="230" t="s">
        <v>66</v>
      </c>
      <c r="J44" s="231"/>
      <c r="K44" s="93"/>
      <c r="N44" s="44" t="s">
        <v>80</v>
      </c>
      <c r="O44" s="44" t="s">
        <v>83</v>
      </c>
      <c r="P44" s="21"/>
      <c r="Q44" s="185" t="s">
        <v>74</v>
      </c>
      <c r="R44" s="186" t="s">
        <v>16</v>
      </c>
      <c r="S44" s="187" t="s">
        <v>10</v>
      </c>
      <c r="T44" s="24"/>
      <c r="U44" s="206" t="s">
        <v>19</v>
      </c>
      <c r="V44" s="178" t="s">
        <v>74</v>
      </c>
      <c r="W44" s="188" t="s">
        <v>75</v>
      </c>
      <c r="X44" s="189" t="s">
        <v>76</v>
      </c>
      <c r="AC44" s="26"/>
    </row>
    <row r="45" spans="1:41" ht="13" customHeight="1" x14ac:dyDescent="0.25">
      <c r="A45" s="215" t="s">
        <v>113</v>
      </c>
      <c r="B45" s="229"/>
      <c r="C45" s="95" t="s">
        <v>1</v>
      </c>
      <c r="D45" s="95" t="s">
        <v>2</v>
      </c>
      <c r="E45" s="95" t="s">
        <v>3</v>
      </c>
      <c r="F45" s="95" t="s">
        <v>1</v>
      </c>
      <c r="G45" s="95" t="s">
        <v>2</v>
      </c>
      <c r="H45" s="95" t="s">
        <v>3</v>
      </c>
      <c r="I45" s="96" t="s">
        <v>1</v>
      </c>
      <c r="J45" s="96" t="s">
        <v>2</v>
      </c>
      <c r="K45" s="95" t="s">
        <v>3</v>
      </c>
      <c r="M45" s="59">
        <f t="shared" ref="M45:M52" si="40">D15</f>
        <v>0</v>
      </c>
      <c r="N45" s="141">
        <f t="shared" ref="N45:N52" si="41">K29</f>
        <v>1</v>
      </c>
      <c r="O45" s="30">
        <f t="shared" ref="O45:O52" si="42">K15</f>
        <v>1</v>
      </c>
      <c r="P45" s="92">
        <f t="shared" ref="P45:P52" si="43">D29</f>
        <v>0</v>
      </c>
      <c r="Q45" s="35">
        <f t="shared" ref="Q45:Q52" si="44">(IF(N45=O45,1,LOG(O45,N45)))</f>
        <v>1</v>
      </c>
      <c r="R45" s="98"/>
      <c r="S45" s="23"/>
      <c r="T45" s="24" t="s">
        <v>114</v>
      </c>
      <c r="U45" s="204"/>
      <c r="V45" s="63"/>
      <c r="W45" s="68"/>
      <c r="X45" s="68"/>
      <c r="AC45" s="26"/>
    </row>
    <row r="46" spans="1:41" x14ac:dyDescent="0.3">
      <c r="A46" s="212" t="s">
        <v>71</v>
      </c>
      <c r="B46" s="69">
        <f t="shared" ref="B46:C52" si="45">D16</f>
        <v>5</v>
      </c>
      <c r="C46" s="99">
        <f t="shared" si="45"/>
        <v>301</v>
      </c>
      <c r="D46" s="99">
        <f t="shared" ref="D46:D52" si="46">E30</f>
        <v>300</v>
      </c>
      <c r="E46" s="99">
        <f>C46+D46</f>
        <v>601</v>
      </c>
      <c r="F46" s="99">
        <f t="shared" ref="F46:F52" si="47">F16</f>
        <v>215</v>
      </c>
      <c r="G46" s="99">
        <f t="shared" ref="G46:G52" si="48">F30</f>
        <v>140</v>
      </c>
      <c r="H46" s="99">
        <f t="shared" ref="H46:H52" si="49">F46+G46</f>
        <v>355</v>
      </c>
      <c r="I46" s="100">
        <f t="shared" ref="I46:I52" si="50">H46*C46/E46</f>
        <v>177.79534109816973</v>
      </c>
      <c r="J46" s="100">
        <f t="shared" ref="J46:J52" si="51">H46*D46/E46</f>
        <v>177.20465890183027</v>
      </c>
      <c r="K46" s="101">
        <f t="shared" ref="K46:K52" si="52">I46+J46</f>
        <v>355</v>
      </c>
      <c r="M46" s="59">
        <f t="shared" si="40"/>
        <v>5</v>
      </c>
      <c r="N46" s="141">
        <f t="shared" si="41"/>
        <v>0.53333333333333333</v>
      </c>
      <c r="O46" s="30">
        <f t="shared" si="42"/>
        <v>0.2857142857142857</v>
      </c>
      <c r="P46" s="92">
        <f t="shared" si="43"/>
        <v>5</v>
      </c>
      <c r="Q46" s="22">
        <f t="shared" si="44"/>
        <v>1.9929139532479978</v>
      </c>
      <c r="R46" s="98">
        <f t="shared" ref="R46:R52" si="53">O46-N46</f>
        <v>-0.24761904761904763</v>
      </c>
      <c r="S46" s="23">
        <f t="shared" ref="S46:S52" si="54">1/(O46-N46)</f>
        <v>-4.0384615384615383</v>
      </c>
      <c r="T46" s="212" t="s">
        <v>71</v>
      </c>
      <c r="U46" s="207">
        <f>SQRT((1/(SUM(I46:I46)))+(1/(SUM(J46:J46))))</f>
        <v>0.10614912542609235</v>
      </c>
      <c r="V46" s="102">
        <f t="shared" ref="V46:V52" si="55">Q46</f>
        <v>1.9929139532479978</v>
      </c>
      <c r="W46" s="39">
        <f t="shared" ref="W46:W52" si="56">EXP(LN(Q46)-(1.96*U46))</f>
        <v>1.6185741056781044</v>
      </c>
      <c r="X46" s="39">
        <f t="shared" ref="X46:X52" si="57">EXP(LN(Q46)+(1.96*U46))</f>
        <v>2.4538302022239562</v>
      </c>
      <c r="AC46" s="26"/>
    </row>
    <row r="47" spans="1:41" x14ac:dyDescent="0.3">
      <c r="A47" s="183" t="s">
        <v>71</v>
      </c>
      <c r="B47" s="69">
        <f t="shared" si="45"/>
        <v>10</v>
      </c>
      <c r="C47" s="99">
        <f t="shared" si="45"/>
        <v>84</v>
      </c>
      <c r="D47" s="99">
        <f t="shared" si="46"/>
        <v>148</v>
      </c>
      <c r="E47" s="99">
        <f t="shared" ref="E47:E52" si="58">C47+D47</f>
        <v>232</v>
      </c>
      <c r="F47" s="99">
        <f t="shared" si="47"/>
        <v>28</v>
      </c>
      <c r="G47" s="99">
        <f t="shared" si="48"/>
        <v>97</v>
      </c>
      <c r="H47" s="99">
        <f t="shared" si="49"/>
        <v>125</v>
      </c>
      <c r="I47" s="100">
        <f t="shared" si="50"/>
        <v>45.258620689655174</v>
      </c>
      <c r="J47" s="100">
        <f t="shared" si="51"/>
        <v>79.741379310344826</v>
      </c>
      <c r="K47" s="101">
        <f t="shared" si="52"/>
        <v>125</v>
      </c>
      <c r="M47" s="59">
        <f t="shared" si="40"/>
        <v>10</v>
      </c>
      <c r="N47" s="141">
        <f t="shared" si="41"/>
        <v>0.18378378378378379</v>
      </c>
      <c r="O47" s="30">
        <f t="shared" si="42"/>
        <v>0.19047619047619049</v>
      </c>
      <c r="P47" s="92">
        <f t="shared" si="43"/>
        <v>10</v>
      </c>
      <c r="Q47" s="22">
        <f t="shared" si="44"/>
        <v>0.97888587775369096</v>
      </c>
      <c r="R47" s="98">
        <f t="shared" si="53"/>
        <v>6.6924066924066994E-3</v>
      </c>
      <c r="S47" s="23">
        <f t="shared" si="54"/>
        <v>149.42307692307676</v>
      </c>
      <c r="T47" s="183" t="s">
        <v>71</v>
      </c>
      <c r="U47" s="207">
        <f>SQRT((1/(SUM(I46:I47)))+(1/(SUM(J46:J47))))</f>
        <v>9.1515505952179055E-2</v>
      </c>
      <c r="V47" s="102">
        <f t="shared" si="55"/>
        <v>0.97888587775369096</v>
      </c>
      <c r="W47" s="39">
        <f t="shared" si="56"/>
        <v>0.81814916546578531</v>
      </c>
      <c r="X47" s="39">
        <f t="shared" si="57"/>
        <v>1.1712015389273001</v>
      </c>
      <c r="AC47" s="26"/>
    </row>
    <row r="48" spans="1:41" x14ac:dyDescent="0.3">
      <c r="A48" s="183" t="s">
        <v>71</v>
      </c>
      <c r="B48" s="69">
        <f t="shared" si="45"/>
        <v>15</v>
      </c>
      <c r="C48" s="99">
        <f t="shared" si="45"/>
        <v>54</v>
      </c>
      <c r="D48" s="99">
        <f t="shared" si="46"/>
        <v>49</v>
      </c>
      <c r="E48" s="99">
        <f t="shared" si="58"/>
        <v>103</v>
      </c>
      <c r="F48" s="99">
        <f t="shared" si="47"/>
        <v>10</v>
      </c>
      <c r="G48" s="99">
        <f t="shared" si="48"/>
        <v>20</v>
      </c>
      <c r="H48" s="99">
        <f t="shared" si="49"/>
        <v>30</v>
      </c>
      <c r="I48" s="100">
        <f t="shared" si="50"/>
        <v>15.728155339805825</v>
      </c>
      <c r="J48" s="100">
        <f t="shared" si="51"/>
        <v>14.271844660194175</v>
      </c>
      <c r="K48" s="101">
        <f t="shared" si="52"/>
        <v>30</v>
      </c>
      <c r="M48" s="59">
        <f t="shared" si="40"/>
        <v>15</v>
      </c>
      <c r="N48" s="141">
        <f t="shared" si="41"/>
        <v>0.10876999448428021</v>
      </c>
      <c r="O48" s="30">
        <f t="shared" si="42"/>
        <v>0.15520282186948856</v>
      </c>
      <c r="P48" s="92">
        <f t="shared" si="43"/>
        <v>15</v>
      </c>
      <c r="Q48" s="22">
        <f t="shared" si="44"/>
        <v>0.83975924651629297</v>
      </c>
      <c r="R48" s="98">
        <f t="shared" si="53"/>
        <v>4.6432827385208347E-2</v>
      </c>
      <c r="S48" s="23">
        <f t="shared" si="54"/>
        <v>21.536487358479494</v>
      </c>
      <c r="T48" s="183" t="s">
        <v>71</v>
      </c>
      <c r="U48" s="207">
        <f>SQRT((1/(SUM(I46:I48)))+(1/(SUM(J46:J48))))</f>
        <v>8.8741145009837777E-2</v>
      </c>
      <c r="V48" s="102">
        <f t="shared" si="55"/>
        <v>0.83975924651629297</v>
      </c>
      <c r="W48" s="39">
        <f t="shared" si="56"/>
        <v>0.70569462063898236</v>
      </c>
      <c r="X48" s="39">
        <f t="shared" si="57"/>
        <v>0.99929285484857677</v>
      </c>
      <c r="AC48" s="26"/>
    </row>
    <row r="49" spans="1:29" x14ac:dyDescent="0.3">
      <c r="A49" s="183" t="s">
        <v>71</v>
      </c>
      <c r="B49" s="69">
        <f t="shared" si="45"/>
        <v>20</v>
      </c>
      <c r="C49" s="99">
        <f t="shared" si="45"/>
        <v>43</v>
      </c>
      <c r="D49" s="99">
        <f t="shared" si="46"/>
        <v>28</v>
      </c>
      <c r="E49" s="99">
        <f t="shared" si="58"/>
        <v>71</v>
      </c>
      <c r="F49" s="99">
        <f t="shared" si="47"/>
        <v>12</v>
      </c>
      <c r="G49" s="99">
        <f t="shared" si="48"/>
        <v>8</v>
      </c>
      <c r="H49" s="99">
        <f t="shared" si="49"/>
        <v>20</v>
      </c>
      <c r="I49" s="100">
        <f t="shared" si="50"/>
        <v>12.112676056338028</v>
      </c>
      <c r="J49" s="100">
        <f t="shared" si="51"/>
        <v>7.887323943661972</v>
      </c>
      <c r="K49" s="101">
        <f t="shared" si="52"/>
        <v>20</v>
      </c>
      <c r="M49" s="59">
        <f t="shared" si="40"/>
        <v>20</v>
      </c>
      <c r="N49" s="141">
        <f t="shared" si="41"/>
        <v>7.7692853203057299E-2</v>
      </c>
      <c r="O49" s="30">
        <f t="shared" si="42"/>
        <v>0.11189040646404988</v>
      </c>
      <c r="P49" s="92">
        <f t="shared" si="43"/>
        <v>20</v>
      </c>
      <c r="Q49" s="22">
        <f t="shared" si="44"/>
        <v>0.85723767275743801</v>
      </c>
      <c r="R49" s="98">
        <f t="shared" si="53"/>
        <v>3.419755326099258E-2</v>
      </c>
      <c r="S49" s="23">
        <f t="shared" si="54"/>
        <v>29.241858105113309</v>
      </c>
      <c r="T49" s="183" t="s">
        <v>71</v>
      </c>
      <c r="U49" s="207">
        <f>SQRT((1/(SUM(I46:I49)))+(1/(SUM(J46:J49))))</f>
        <v>8.6997774154984484E-2</v>
      </c>
      <c r="V49" s="102">
        <f t="shared" si="55"/>
        <v>0.85723767275743801</v>
      </c>
      <c r="W49" s="39">
        <f t="shared" si="56"/>
        <v>0.72284844020409322</v>
      </c>
      <c r="X49" s="39">
        <f t="shared" si="57"/>
        <v>1.0166120402599261</v>
      </c>
      <c r="AC49" s="26"/>
    </row>
    <row r="50" spans="1:29" x14ac:dyDescent="0.3">
      <c r="A50" s="183" t="s">
        <v>71</v>
      </c>
      <c r="B50" s="69">
        <f t="shared" si="45"/>
        <v>25</v>
      </c>
      <c r="C50" s="99">
        <f t="shared" si="45"/>
        <v>23</v>
      </c>
      <c r="D50" s="99">
        <f t="shared" si="46"/>
        <v>19</v>
      </c>
      <c r="E50" s="99">
        <f t="shared" si="58"/>
        <v>42</v>
      </c>
      <c r="F50" s="99">
        <f t="shared" si="47"/>
        <v>3</v>
      </c>
      <c r="G50" s="99">
        <f t="shared" si="48"/>
        <v>3</v>
      </c>
      <c r="H50" s="99">
        <f t="shared" si="49"/>
        <v>6</v>
      </c>
      <c r="I50" s="100">
        <f t="shared" si="50"/>
        <v>3.2857142857142856</v>
      </c>
      <c r="J50" s="100">
        <f t="shared" si="51"/>
        <v>2.7142857142857144</v>
      </c>
      <c r="K50" s="101">
        <f t="shared" si="52"/>
        <v>6</v>
      </c>
      <c r="M50" s="59">
        <f t="shared" si="40"/>
        <v>25</v>
      </c>
      <c r="N50" s="141">
        <f t="shared" si="41"/>
        <v>6.5425560592048251E-2</v>
      </c>
      <c r="O50" s="30">
        <f t="shared" si="42"/>
        <v>9.7296005620912937E-2</v>
      </c>
      <c r="P50" s="92">
        <f t="shared" si="43"/>
        <v>25</v>
      </c>
      <c r="Q50" s="22">
        <f t="shared" si="44"/>
        <v>0.8544672257681406</v>
      </c>
      <c r="R50" s="98">
        <f t="shared" si="53"/>
        <v>3.1870445028864686E-2</v>
      </c>
      <c r="S50" s="23">
        <f t="shared" si="54"/>
        <v>31.377032830709197</v>
      </c>
      <c r="T50" s="183" t="s">
        <v>71</v>
      </c>
      <c r="U50" s="207">
        <f>SQRT((1/(SUM(I46:I50)))+(1/(SUM(J46:J50))))</f>
        <v>8.6501922424700561E-2</v>
      </c>
      <c r="V50" s="102">
        <f t="shared" si="55"/>
        <v>0.8544672257681406</v>
      </c>
      <c r="W50" s="39">
        <f t="shared" si="56"/>
        <v>0.72121290070575128</v>
      </c>
      <c r="X50" s="39">
        <f t="shared" si="57"/>
        <v>1.0123421796773753</v>
      </c>
      <c r="AC50" s="26"/>
    </row>
    <row r="51" spans="1:29" x14ac:dyDescent="0.3">
      <c r="A51" s="183" t="s">
        <v>71</v>
      </c>
      <c r="B51" s="69">
        <f t="shared" si="45"/>
        <v>30</v>
      </c>
      <c r="C51" s="99">
        <f t="shared" si="45"/>
        <v>9</v>
      </c>
      <c r="D51" s="99">
        <f t="shared" si="46"/>
        <v>10</v>
      </c>
      <c r="E51" s="99">
        <f t="shared" si="58"/>
        <v>19</v>
      </c>
      <c r="F51" s="99">
        <f t="shared" si="47"/>
        <v>2</v>
      </c>
      <c r="G51" s="99">
        <f t="shared" si="48"/>
        <v>2</v>
      </c>
      <c r="H51" s="99">
        <f t="shared" si="49"/>
        <v>4</v>
      </c>
      <c r="I51" s="100">
        <f t="shared" si="50"/>
        <v>1.8947368421052631</v>
      </c>
      <c r="J51" s="100">
        <f t="shared" si="51"/>
        <v>2.1052631578947367</v>
      </c>
      <c r="K51" s="101">
        <f t="shared" si="52"/>
        <v>4</v>
      </c>
      <c r="M51" s="59">
        <f t="shared" si="40"/>
        <v>30</v>
      </c>
      <c r="N51" s="141">
        <f t="shared" si="41"/>
        <v>5.2340448473638605E-2</v>
      </c>
      <c r="O51" s="30">
        <f t="shared" si="42"/>
        <v>7.5674671038487837E-2</v>
      </c>
      <c r="P51" s="92">
        <f t="shared" si="43"/>
        <v>30</v>
      </c>
      <c r="Q51" s="22">
        <f t="shared" si="44"/>
        <v>0.87502514735709591</v>
      </c>
      <c r="R51" s="98">
        <f t="shared" si="53"/>
        <v>2.3334222564849232E-2</v>
      </c>
      <c r="S51" s="23">
        <f t="shared" si="54"/>
        <v>42.855509637008609</v>
      </c>
      <c r="T51" s="183" t="s">
        <v>71</v>
      </c>
      <c r="U51" s="207">
        <f>SQRT((1/(SUM(I46:I51)))+(1/(SUM(J46:J51))))</f>
        <v>8.6180984632132793E-2</v>
      </c>
      <c r="V51" s="102">
        <f t="shared" si="55"/>
        <v>0.87502514735709591</v>
      </c>
      <c r="W51" s="39">
        <f t="shared" si="56"/>
        <v>0.73902954208157146</v>
      </c>
      <c r="X51" s="39">
        <f t="shared" si="57"/>
        <v>1.0360465514689743</v>
      </c>
      <c r="AC51" s="26"/>
    </row>
    <row r="52" spans="1:29" x14ac:dyDescent="0.3">
      <c r="A52" s="183" t="s">
        <v>71</v>
      </c>
      <c r="B52" s="69">
        <f t="shared" si="45"/>
        <v>35</v>
      </c>
      <c r="C52" s="99">
        <f t="shared" si="45"/>
        <v>7</v>
      </c>
      <c r="D52" s="99">
        <f t="shared" si="46"/>
        <v>5</v>
      </c>
      <c r="E52" s="99">
        <f t="shared" si="58"/>
        <v>12</v>
      </c>
      <c r="F52" s="99">
        <f t="shared" si="47"/>
        <v>0</v>
      </c>
      <c r="G52" s="99">
        <f t="shared" si="48"/>
        <v>0</v>
      </c>
      <c r="H52" s="99">
        <f t="shared" si="49"/>
        <v>0</v>
      </c>
      <c r="I52" s="100">
        <f t="shared" si="50"/>
        <v>0</v>
      </c>
      <c r="J52" s="100">
        <f t="shared" si="51"/>
        <v>0</v>
      </c>
      <c r="K52" s="101">
        <f t="shared" si="52"/>
        <v>0</v>
      </c>
      <c r="M52" s="59">
        <f t="shared" si="40"/>
        <v>35</v>
      </c>
      <c r="N52" s="141">
        <f t="shared" si="41"/>
        <v>5.2340448473638605E-2</v>
      </c>
      <c r="O52" s="30">
        <f t="shared" si="42"/>
        <v>7.5674671038487837E-2</v>
      </c>
      <c r="P52" s="92">
        <f t="shared" si="43"/>
        <v>35</v>
      </c>
      <c r="Q52" s="22">
        <f t="shared" si="44"/>
        <v>0.87502514735709591</v>
      </c>
      <c r="R52" s="98">
        <f t="shared" si="53"/>
        <v>2.3334222564849232E-2</v>
      </c>
      <c r="S52" s="23">
        <f t="shared" si="54"/>
        <v>42.855509637008609</v>
      </c>
      <c r="T52" s="183" t="s">
        <v>71</v>
      </c>
      <c r="U52" s="207">
        <f>SQRT((1/(SUM(I46:I52)))+(1/(SUM(J46:J52))))</f>
        <v>8.6180984632132793E-2</v>
      </c>
      <c r="V52" s="102">
        <f t="shared" si="55"/>
        <v>0.87502514735709591</v>
      </c>
      <c r="W52" s="39">
        <f t="shared" si="56"/>
        <v>0.73902954208157146</v>
      </c>
      <c r="X52" s="39">
        <f t="shared" si="57"/>
        <v>1.0360465514689743</v>
      </c>
      <c r="AC52" s="26"/>
    </row>
    <row r="53" spans="1:29" x14ac:dyDescent="0.25">
      <c r="B53" s="103"/>
      <c r="C53" s="104"/>
      <c r="D53" s="104"/>
      <c r="E53" s="104"/>
      <c r="F53" s="105">
        <f>SUM(F46:F52)</f>
        <v>270</v>
      </c>
      <c r="G53" s="105">
        <f>SUM(G46:G52)</f>
        <v>270</v>
      </c>
      <c r="H53" s="105">
        <f>SUM(H46:H52)</f>
        <v>540</v>
      </c>
      <c r="I53" s="106">
        <f>SUM(I46:I52)</f>
        <v>256.07524431178831</v>
      </c>
      <c r="J53" s="106">
        <f>SUM(J46:J52)</f>
        <v>283.92475568821169</v>
      </c>
      <c r="K53" s="107">
        <f>I53+J53</f>
        <v>540</v>
      </c>
    </row>
    <row r="54" spans="1:29" x14ac:dyDescent="0.25">
      <c r="B54" s="108"/>
      <c r="C54" s="108"/>
      <c r="D54" s="108"/>
      <c r="E54" s="108"/>
      <c r="F54" s="108"/>
      <c r="G54" s="108"/>
      <c r="H54" s="108"/>
      <c r="I54" s="109"/>
      <c r="J54" s="108"/>
      <c r="K54" s="108"/>
      <c r="M54" s="108"/>
      <c r="N54" s="108"/>
      <c r="O54" s="108"/>
      <c r="P54" s="26"/>
      <c r="Q54" s="26"/>
    </row>
    <row r="55" spans="1:29" x14ac:dyDescent="0.25">
      <c r="B55" s="110" t="s">
        <v>4</v>
      </c>
      <c r="C55" s="111">
        <f>((F53-I53)^2)/I53</f>
        <v>0.75719471242717762</v>
      </c>
      <c r="D55" s="112"/>
      <c r="E55" s="113">
        <f>((G53-J53)^2)/J53</f>
        <v>0.682923264321873</v>
      </c>
      <c r="F55" s="112"/>
      <c r="G55" s="114">
        <f>C55+E55</f>
        <v>1.4401179767490506</v>
      </c>
      <c r="H55" s="58" t="s">
        <v>7</v>
      </c>
      <c r="I55" s="112"/>
      <c r="J55" s="115" t="s">
        <v>8</v>
      </c>
      <c r="K55" s="7">
        <f>CHIDIST(G55,1)</f>
        <v>0.23012025019791593</v>
      </c>
      <c r="N55" s="108"/>
      <c r="O55" s="108"/>
      <c r="P55" s="26"/>
      <c r="Q55" s="26"/>
    </row>
    <row r="56" spans="1:29" x14ac:dyDescent="0.25">
      <c r="B56" s="108"/>
      <c r="C56" s="108"/>
      <c r="D56" s="108"/>
      <c r="E56" s="108"/>
      <c r="F56" s="108"/>
      <c r="G56" s="108"/>
      <c r="H56" s="116"/>
      <c r="I56" s="108"/>
      <c r="J56" s="108"/>
      <c r="K56" s="108"/>
      <c r="L56" s="10" t="s">
        <v>111</v>
      </c>
      <c r="N56" s="108"/>
      <c r="O56" s="108"/>
      <c r="P56" s="26"/>
      <c r="Q56" s="26"/>
    </row>
    <row r="57" spans="1:29" x14ac:dyDescent="0.25">
      <c r="B57" s="108"/>
      <c r="C57" s="108"/>
      <c r="D57" s="108"/>
      <c r="E57" s="108"/>
      <c r="F57" s="108"/>
      <c r="G57" s="108"/>
      <c r="H57" s="117"/>
      <c r="I57" s="5" t="s">
        <v>5</v>
      </c>
      <c r="J57" s="6">
        <f>(F53/I53)/(G53/J53)</f>
        <v>1.1087551881528803</v>
      </c>
      <c r="L57" s="214" t="s">
        <v>112</v>
      </c>
      <c r="M57" s="108"/>
      <c r="O57" s="108"/>
      <c r="P57" s="26"/>
      <c r="Q57" s="26"/>
    </row>
    <row r="59" spans="1:29" x14ac:dyDescent="0.25">
      <c r="I59" s="108"/>
      <c r="J59" s="108"/>
    </row>
    <row r="60" spans="1:29" x14ac:dyDescent="0.25">
      <c r="I60" s="108"/>
      <c r="J60" s="108"/>
      <c r="K60" s="108"/>
      <c r="L60" s="108"/>
      <c r="M60" s="108"/>
    </row>
    <row r="61" spans="1:29" x14ac:dyDescent="0.25">
      <c r="I61" s="108"/>
      <c r="J61" s="108"/>
      <c r="K61" s="108"/>
    </row>
    <row r="62" spans="1:29" x14ac:dyDescent="0.25">
      <c r="B62" s="4"/>
      <c r="I62" s="108"/>
      <c r="J62" s="108"/>
      <c r="K62" s="108"/>
      <c r="L62" s="108"/>
    </row>
    <row r="65" spans="1:47" x14ac:dyDescent="0.25">
      <c r="B65" s="82"/>
      <c r="I65" s="108"/>
      <c r="J65" s="108"/>
      <c r="K65" s="108"/>
      <c r="L65" s="108"/>
      <c r="M65" s="108"/>
      <c r="N65" s="108"/>
      <c r="O65" s="108"/>
    </row>
    <row r="66" spans="1:47" x14ac:dyDescent="0.25">
      <c r="B66" s="82"/>
      <c r="I66" s="108"/>
      <c r="J66" s="108"/>
      <c r="K66" s="108"/>
      <c r="L66" s="108"/>
      <c r="M66" s="108"/>
      <c r="R66" s="119"/>
      <c r="S66" s="119"/>
    </row>
    <row r="67" spans="1:47" x14ac:dyDescent="0.25">
      <c r="B67" s="82"/>
      <c r="I67" s="108"/>
      <c r="J67" s="108"/>
      <c r="K67" s="108"/>
      <c r="L67" s="108"/>
      <c r="M67" s="108"/>
      <c r="R67" s="119"/>
      <c r="S67" s="119"/>
    </row>
    <row r="68" spans="1:47" x14ac:dyDescent="0.25">
      <c r="B68" s="82"/>
      <c r="I68" s="108"/>
      <c r="J68" s="108"/>
      <c r="K68" s="108"/>
      <c r="L68" s="108"/>
      <c r="M68" s="108"/>
      <c r="R68" s="119"/>
      <c r="S68" s="119"/>
    </row>
    <row r="70" spans="1:47" x14ac:dyDescent="0.25">
      <c r="B70" s="82"/>
      <c r="I70" s="108"/>
      <c r="J70" s="108"/>
      <c r="K70" s="108"/>
      <c r="L70" s="108"/>
      <c r="M70" s="108"/>
      <c r="N70" s="108"/>
      <c r="O70" s="108"/>
      <c r="P70" s="108"/>
      <c r="Q70" s="108"/>
      <c r="R70" s="119"/>
      <c r="S70" s="119"/>
    </row>
    <row r="71" spans="1:47" x14ac:dyDescent="0.25">
      <c r="B71" s="82"/>
      <c r="I71" s="108"/>
      <c r="J71" s="108"/>
      <c r="K71" s="108"/>
      <c r="L71" s="108"/>
      <c r="M71" s="108"/>
      <c r="N71" s="108"/>
      <c r="O71" s="108"/>
      <c r="P71" s="108"/>
      <c r="Q71" s="108"/>
      <c r="R71" s="119"/>
      <c r="S71" s="119"/>
    </row>
    <row r="72" spans="1:47" ht="14.5" x14ac:dyDescent="0.25">
      <c r="A72" s="61"/>
      <c r="D72" s="55"/>
      <c r="I72" s="108"/>
      <c r="J72" s="108"/>
      <c r="K72" s="108"/>
      <c r="L72" s="108"/>
      <c r="M72" s="108"/>
      <c r="N72" s="108"/>
      <c r="O72" s="108"/>
      <c r="P72" s="108"/>
      <c r="Q72" s="108"/>
      <c r="R72" s="119"/>
      <c r="S72" s="119"/>
    </row>
    <row r="73" spans="1:47" ht="13.5" thickBot="1" x14ac:dyDescent="0.3">
      <c r="A73" s="62"/>
      <c r="D73" s="55"/>
      <c r="I73" s="108"/>
      <c r="J73" s="108"/>
      <c r="K73" s="108"/>
      <c r="L73" s="108"/>
      <c r="M73" s="108"/>
      <c r="N73" s="108"/>
      <c r="O73" s="108"/>
      <c r="P73" s="108"/>
      <c r="Q73" s="108"/>
    </row>
    <row r="74" spans="1:47" ht="62.5" customHeight="1" thickBot="1" x14ac:dyDescent="0.3">
      <c r="A74" s="240" t="s">
        <v>102</v>
      </c>
      <c r="B74" s="241"/>
      <c r="C74" s="241"/>
      <c r="D74" s="241"/>
      <c r="E74" s="241"/>
      <c r="F74" s="241"/>
      <c r="G74" s="241"/>
      <c r="H74" s="241"/>
      <c r="I74" s="241"/>
      <c r="J74" s="241"/>
      <c r="K74" s="241"/>
      <c r="L74" s="241"/>
      <c r="M74" s="241"/>
      <c r="N74" s="241"/>
      <c r="O74" s="241"/>
      <c r="P74" s="241"/>
      <c r="Q74" s="241"/>
      <c r="R74" s="241"/>
      <c r="S74" s="242"/>
      <c r="U74" s="250" t="s">
        <v>54</v>
      </c>
      <c r="V74" s="251"/>
      <c r="X74" s="261" t="s">
        <v>103</v>
      </c>
      <c r="Y74" s="262"/>
      <c r="Z74" s="262"/>
      <c r="AA74" s="262"/>
      <c r="AB74" s="262"/>
      <c r="AC74" s="262"/>
      <c r="AD74" s="262"/>
      <c r="AE74" s="262"/>
      <c r="AF74" s="262"/>
      <c r="AG74" s="262"/>
      <c r="AH74" s="262"/>
      <c r="AI74" s="262"/>
      <c r="AJ74" s="262"/>
      <c r="AK74" s="262"/>
      <c r="AL74" s="262"/>
      <c r="AM74" s="262"/>
      <c r="AN74" s="262"/>
      <c r="AO74" s="262"/>
      <c r="AP74" s="262"/>
      <c r="AQ74" s="262"/>
      <c r="AR74" s="263"/>
      <c r="AT74" s="252" t="s">
        <v>40</v>
      </c>
      <c r="AU74" s="253"/>
    </row>
    <row r="75" spans="1:47" ht="42" customHeight="1" x14ac:dyDescent="0.25">
      <c r="A75" s="31" t="s">
        <v>99</v>
      </c>
      <c r="E75" s="64"/>
      <c r="F75" s="65"/>
      <c r="H75" s="11"/>
      <c r="J75" s="243" t="s">
        <v>32</v>
      </c>
      <c r="K75" s="244"/>
      <c r="M75" s="245" t="s">
        <v>56</v>
      </c>
      <c r="N75" s="246"/>
      <c r="O75" s="31"/>
      <c r="P75" s="190" t="s">
        <v>84</v>
      </c>
      <c r="Q75" s="31"/>
      <c r="R75" s="254" t="s">
        <v>50</v>
      </c>
      <c r="S75" s="255"/>
      <c r="T75" s="60"/>
      <c r="U75" s="256" t="s">
        <v>59</v>
      </c>
      <c r="V75" s="258" t="s">
        <v>53</v>
      </c>
      <c r="W75" s="60"/>
      <c r="Y75" s="121" t="s">
        <v>17</v>
      </c>
      <c r="Z75" s="122" t="s">
        <v>18</v>
      </c>
      <c r="AT75" s="256" t="s">
        <v>42</v>
      </c>
      <c r="AU75" s="260" t="s">
        <v>41</v>
      </c>
    </row>
    <row r="76" spans="1:47" ht="76" customHeight="1" x14ac:dyDescent="0.25">
      <c r="A76" s="40" t="s">
        <v>22</v>
      </c>
      <c r="B76" s="4" t="s">
        <v>23</v>
      </c>
      <c r="C76" s="1" t="s">
        <v>21</v>
      </c>
      <c r="D76" s="41" t="s">
        <v>24</v>
      </c>
      <c r="E76" s="1" t="s">
        <v>30</v>
      </c>
      <c r="F76" s="2" t="s">
        <v>25</v>
      </c>
      <c r="G76" s="2" t="s">
        <v>26</v>
      </c>
      <c r="H76" s="28" t="s">
        <v>72</v>
      </c>
      <c r="I76" s="2" t="s">
        <v>27</v>
      </c>
      <c r="J76" s="36" t="s">
        <v>33</v>
      </c>
      <c r="K76" s="42" t="s">
        <v>34</v>
      </c>
      <c r="M76" s="43" t="s">
        <v>58</v>
      </c>
      <c r="N76" s="43" t="s">
        <v>57</v>
      </c>
      <c r="O76" s="208" t="s">
        <v>9</v>
      </c>
      <c r="P76" s="54" t="s">
        <v>60</v>
      </c>
      <c r="Q76" s="31"/>
      <c r="R76" s="54" t="s">
        <v>52</v>
      </c>
      <c r="S76" s="54" t="s">
        <v>51</v>
      </c>
      <c r="T76" s="208" t="s">
        <v>9</v>
      </c>
      <c r="U76" s="257"/>
      <c r="V76" s="259"/>
      <c r="W76" s="60"/>
      <c r="X76" s="16" t="s">
        <v>9</v>
      </c>
      <c r="Y76" s="45" t="s">
        <v>81</v>
      </c>
      <c r="Z76" s="46" t="s">
        <v>82</v>
      </c>
      <c r="AG76" s="264" t="s">
        <v>55</v>
      </c>
      <c r="AH76" s="265"/>
      <c r="AI76" s="265"/>
      <c r="AJ76" s="265"/>
      <c r="AK76" s="265"/>
      <c r="AL76" s="265"/>
      <c r="AM76" s="265"/>
      <c r="AN76" s="266"/>
      <c r="AQ76" s="178" t="s">
        <v>77</v>
      </c>
      <c r="AR76" s="179" t="s">
        <v>78</v>
      </c>
      <c r="AT76" s="257"/>
      <c r="AU76" s="258"/>
    </row>
    <row r="77" spans="1:47" x14ac:dyDescent="0.25">
      <c r="A77" s="68">
        <v>0</v>
      </c>
      <c r="B77" s="68">
        <v>0</v>
      </c>
      <c r="C77" s="63"/>
      <c r="D77" s="69">
        <v>0</v>
      </c>
      <c r="E77" s="32">
        <f>H77</f>
        <v>301</v>
      </c>
      <c r="F77" s="3">
        <v>0</v>
      </c>
      <c r="G77" s="3">
        <v>0</v>
      </c>
      <c r="H77" s="50">
        <v>301</v>
      </c>
      <c r="I77" s="70">
        <f>F77/E77</f>
        <v>0</v>
      </c>
      <c r="J77" s="30">
        <f>1-I77</f>
        <v>1</v>
      </c>
      <c r="K77" s="30">
        <f>J77</f>
        <v>1</v>
      </c>
      <c r="L77" s="63"/>
      <c r="M77" s="123"/>
      <c r="N77" s="124"/>
      <c r="P77" s="125">
        <f>H77/H77</f>
        <v>1</v>
      </c>
      <c r="Q77" s="31"/>
      <c r="S77" s="60"/>
      <c r="T77" s="60"/>
      <c r="U77" s="122"/>
      <c r="V77" s="31"/>
      <c r="W77" s="60"/>
      <c r="X77" s="82">
        <f t="shared" ref="X77:X84" si="59">D77</f>
        <v>0</v>
      </c>
      <c r="Y77" s="17">
        <f t="shared" ref="Y77:Y84" si="60">P77</f>
        <v>1</v>
      </c>
      <c r="Z77" s="18">
        <f t="shared" ref="Z77:Z84" si="61">K77</f>
        <v>1</v>
      </c>
      <c r="AC77" s="26"/>
      <c r="AD77" s="26"/>
      <c r="AG77" s="157" t="s">
        <v>14</v>
      </c>
      <c r="AH77" s="158">
        <f>Z77</f>
        <v>1</v>
      </c>
      <c r="AI77" s="158">
        <f>Z78</f>
        <v>0.2857142857142857</v>
      </c>
      <c r="AJ77" s="173">
        <f>AH77-AI77</f>
        <v>0.7142857142857143</v>
      </c>
      <c r="AK77" s="174">
        <f>X78-X77</f>
        <v>5</v>
      </c>
      <c r="AL77" s="159"/>
      <c r="AM77" s="33" t="s">
        <v>28</v>
      </c>
      <c r="AN77" s="168">
        <f>X77</f>
        <v>0</v>
      </c>
      <c r="AP77" s="15" t="s">
        <v>29</v>
      </c>
      <c r="AQ77" s="47">
        <f>AN78</f>
        <v>3.5</v>
      </c>
      <c r="AR77" s="48">
        <f>AN82</f>
        <v>3.467741935483871</v>
      </c>
      <c r="AT77" s="47">
        <f>AQ77-AQ94</f>
        <v>-1.9768041237113403</v>
      </c>
      <c r="AU77" s="48">
        <f>AR77-AR94</f>
        <v>-1.4664685908319193</v>
      </c>
    </row>
    <row r="78" spans="1:47" x14ac:dyDescent="0.3">
      <c r="A78" s="71">
        <v>2</v>
      </c>
      <c r="B78" s="71">
        <f>B77+F78</f>
        <v>215</v>
      </c>
      <c r="C78" s="72">
        <f>D77</f>
        <v>0</v>
      </c>
      <c r="D78" s="69">
        <v>5</v>
      </c>
      <c r="E78" s="69">
        <f>H77</f>
        <v>301</v>
      </c>
      <c r="F78" s="32">
        <f>E78-H78-G78</f>
        <v>215</v>
      </c>
      <c r="G78" s="69">
        <f>A78-A77</f>
        <v>2</v>
      </c>
      <c r="H78" s="50">
        <v>84</v>
      </c>
      <c r="I78" s="73">
        <f>F78/E78</f>
        <v>0.7142857142857143</v>
      </c>
      <c r="J78" s="30">
        <f>1-I78</f>
        <v>0.2857142857142857</v>
      </c>
      <c r="K78" s="30">
        <f>J78*K77</f>
        <v>0.2857142857142857</v>
      </c>
      <c r="L78" s="63"/>
      <c r="M78" s="126">
        <f t="shared" ref="M78:M84" si="62">AVERAGE(K77:K78)*(D78-D77)</f>
        <v>3.214285714285714</v>
      </c>
      <c r="N78" s="47">
        <f>M78</f>
        <v>3.214285714285714</v>
      </c>
      <c r="O78" s="127">
        <f t="shared" ref="O78:O84" si="63">D78</f>
        <v>5</v>
      </c>
      <c r="P78" s="125">
        <f>H78/H77</f>
        <v>0.27906976744186046</v>
      </c>
      <c r="Q78" s="31"/>
      <c r="R78" s="128">
        <f t="shared" ref="R78:R84" si="64">AVERAGE(P77:P78)*(D78-D77)</f>
        <v>3.1976744186046515</v>
      </c>
      <c r="S78" s="128">
        <f>R78</f>
        <v>3.1976744186046515</v>
      </c>
      <c r="T78" s="129">
        <f t="shared" ref="T78:T84" si="65">D78</f>
        <v>5</v>
      </c>
      <c r="U78" s="47">
        <f t="shared" ref="U78:U84" si="66">N78-N95</f>
        <v>-0.61904761904761907</v>
      </c>
      <c r="V78" s="130">
        <f t="shared" ref="V78:V84" si="67">S78-S95</f>
        <v>-0.53565891472868188</v>
      </c>
      <c r="W78" s="213" t="s">
        <v>71</v>
      </c>
      <c r="X78" s="82">
        <f t="shared" si="59"/>
        <v>5</v>
      </c>
      <c r="Y78" s="17">
        <f t="shared" si="60"/>
        <v>0.27906976744186046</v>
      </c>
      <c r="Z78" s="18">
        <f t="shared" si="61"/>
        <v>0.2857142857142857</v>
      </c>
      <c r="AB78" s="131"/>
      <c r="AC78" s="26"/>
      <c r="AD78" s="26"/>
      <c r="AG78" s="160"/>
      <c r="AH78" s="177">
        <f>AH77</f>
        <v>1</v>
      </c>
      <c r="AI78" s="177">
        <v>0.5</v>
      </c>
      <c r="AJ78" s="175">
        <f>AH78-AI78</f>
        <v>0.5</v>
      </c>
      <c r="AK78" s="176">
        <f>AJ78*AK77/AJ77</f>
        <v>3.5</v>
      </c>
      <c r="AL78" s="161"/>
      <c r="AM78" s="162" t="s">
        <v>11</v>
      </c>
      <c r="AN78" s="163">
        <f>AN77+AK78</f>
        <v>3.5</v>
      </c>
      <c r="AP78" s="15" t="s">
        <v>12</v>
      </c>
      <c r="AQ78" s="49">
        <f t="shared" ref="AQ78:AQ79" si="68">AN79</f>
        <v>149.1</v>
      </c>
      <c r="AR78" s="50">
        <f t="shared" ref="AR78:AR79" si="69">AN83</f>
        <v>150.5</v>
      </c>
      <c r="AU78" s="82"/>
    </row>
    <row r="79" spans="1:47" x14ac:dyDescent="0.3">
      <c r="A79" s="68">
        <v>4</v>
      </c>
      <c r="B79" s="71">
        <f t="shared" ref="B79:B84" si="70">B78+F79</f>
        <v>243</v>
      </c>
      <c r="C79" s="72">
        <f t="shared" ref="C79:C84" si="71">D78</f>
        <v>5</v>
      </c>
      <c r="D79" s="69">
        <v>10</v>
      </c>
      <c r="E79" s="69">
        <f t="shared" ref="E79:E84" si="72">H78</f>
        <v>84</v>
      </c>
      <c r="F79" s="32">
        <f t="shared" ref="F79:F84" si="73">E79-H79-G79</f>
        <v>28</v>
      </c>
      <c r="G79" s="69">
        <f t="shared" ref="G79:G84" si="74">A79-A78</f>
        <v>2</v>
      </c>
      <c r="H79" s="50">
        <v>54</v>
      </c>
      <c r="I79" s="73">
        <f t="shared" ref="I79:I84" si="75">F79/E79</f>
        <v>0.33333333333333331</v>
      </c>
      <c r="J79" s="30">
        <f t="shared" ref="J79:J84" si="76">1-I79</f>
        <v>0.66666666666666674</v>
      </c>
      <c r="K79" s="30">
        <f t="shared" ref="K79:K84" si="77">J79*K78</f>
        <v>0.19047619047619049</v>
      </c>
      <c r="L79" s="63"/>
      <c r="M79" s="126">
        <f t="shared" si="62"/>
        <v>1.1904761904761905</v>
      </c>
      <c r="N79" s="47">
        <f t="shared" ref="N79:N84" si="78">M79+N78</f>
        <v>4.4047619047619042</v>
      </c>
      <c r="O79" s="127">
        <f t="shared" si="63"/>
        <v>10</v>
      </c>
      <c r="P79" s="125">
        <f>H79/H77</f>
        <v>0.17940199335548174</v>
      </c>
      <c r="Q79" s="31"/>
      <c r="R79" s="128">
        <f t="shared" si="64"/>
        <v>1.1461794019933556</v>
      </c>
      <c r="S79" s="128">
        <f>R79+S78</f>
        <v>4.3438538205980066</v>
      </c>
      <c r="T79" s="129">
        <f t="shared" si="65"/>
        <v>10</v>
      </c>
      <c r="U79" s="47">
        <f t="shared" si="66"/>
        <v>-1.2213642213642215</v>
      </c>
      <c r="V79" s="130">
        <f t="shared" si="67"/>
        <v>-1.0311461794019934</v>
      </c>
      <c r="W79" s="184" t="s">
        <v>71</v>
      </c>
      <c r="X79" s="82">
        <f t="shared" si="59"/>
        <v>10</v>
      </c>
      <c r="Y79" s="17">
        <f t="shared" si="60"/>
        <v>0.17940199335548174</v>
      </c>
      <c r="Z79" s="18">
        <f t="shared" si="61"/>
        <v>0.19047619047619049</v>
      </c>
      <c r="AC79" s="26"/>
      <c r="AD79" s="26"/>
      <c r="AG79" s="149" t="s">
        <v>15</v>
      </c>
      <c r="AH79" s="182">
        <f>H77</f>
        <v>301</v>
      </c>
      <c r="AI79" s="182">
        <f>H78</f>
        <v>84</v>
      </c>
      <c r="AJ79" s="169">
        <f>AH79-AI79</f>
        <v>217</v>
      </c>
      <c r="AK79" s="170">
        <f>AK77</f>
        <v>5</v>
      </c>
      <c r="AL79" s="161"/>
      <c r="AM79" s="162" t="s">
        <v>12</v>
      </c>
      <c r="AN79" s="164">
        <f>AH79-AJ80</f>
        <v>149.1</v>
      </c>
      <c r="AP79" s="15" t="s">
        <v>13</v>
      </c>
      <c r="AQ79" s="51">
        <f t="shared" si="68"/>
        <v>0.49534883720930228</v>
      </c>
      <c r="AR79" s="52">
        <f t="shared" si="69"/>
        <v>0.5</v>
      </c>
      <c r="AU79" s="82"/>
    </row>
    <row r="80" spans="1:47" x14ac:dyDescent="0.3">
      <c r="A80" s="71">
        <v>5</v>
      </c>
      <c r="B80" s="71">
        <f t="shared" si="70"/>
        <v>253</v>
      </c>
      <c r="C80" s="72">
        <f t="shared" si="71"/>
        <v>10</v>
      </c>
      <c r="D80" s="69">
        <v>15</v>
      </c>
      <c r="E80" s="69">
        <f t="shared" si="72"/>
        <v>54</v>
      </c>
      <c r="F80" s="32">
        <f t="shared" si="73"/>
        <v>10</v>
      </c>
      <c r="G80" s="69">
        <f t="shared" si="74"/>
        <v>1</v>
      </c>
      <c r="H80" s="50">
        <v>43</v>
      </c>
      <c r="I80" s="73">
        <f t="shared" si="75"/>
        <v>0.18518518518518517</v>
      </c>
      <c r="J80" s="30">
        <f t="shared" si="76"/>
        <v>0.81481481481481488</v>
      </c>
      <c r="K80" s="30">
        <f t="shared" si="77"/>
        <v>0.15520282186948856</v>
      </c>
      <c r="L80" s="63"/>
      <c r="M80" s="126">
        <f t="shared" si="62"/>
        <v>0.86419753086419759</v>
      </c>
      <c r="N80" s="47">
        <f t="shared" si="78"/>
        <v>5.268959435626102</v>
      </c>
      <c r="O80" s="127">
        <f t="shared" si="63"/>
        <v>15</v>
      </c>
      <c r="P80" s="125">
        <f>H80/H77</f>
        <v>0.14285714285714285</v>
      </c>
      <c r="Q80" s="31"/>
      <c r="R80" s="128">
        <f t="shared" si="64"/>
        <v>0.80564784053156147</v>
      </c>
      <c r="S80" s="128">
        <f t="shared" ref="S80:S84" si="79">R80+S79</f>
        <v>5.1495016611295679</v>
      </c>
      <c r="T80" s="129">
        <f t="shared" si="65"/>
        <v>15</v>
      </c>
      <c r="U80" s="47">
        <f t="shared" si="66"/>
        <v>-1.0885511361701834</v>
      </c>
      <c r="V80" s="130">
        <f t="shared" si="67"/>
        <v>-0.86716500553709874</v>
      </c>
      <c r="W80" s="184" t="s">
        <v>71</v>
      </c>
      <c r="X80" s="82">
        <f t="shared" si="59"/>
        <v>15</v>
      </c>
      <c r="Y80" s="17">
        <f t="shared" si="60"/>
        <v>0.14285714285714285</v>
      </c>
      <c r="Z80" s="18">
        <f t="shared" si="61"/>
        <v>0.15520282186948856</v>
      </c>
      <c r="AC80" s="26"/>
      <c r="AD80" s="26"/>
      <c r="AG80" s="19"/>
      <c r="AH80" s="20"/>
      <c r="AI80" s="20"/>
      <c r="AJ80" s="171">
        <f>AJ79*AK80/AK79</f>
        <v>151.9</v>
      </c>
      <c r="AK80" s="172">
        <f>AK78</f>
        <v>3.5</v>
      </c>
      <c r="AL80" s="165"/>
      <c r="AM80" s="166" t="s">
        <v>13</v>
      </c>
      <c r="AN80" s="167">
        <f>AN79/H77</f>
        <v>0.49534883720930228</v>
      </c>
      <c r="AU80" s="82"/>
    </row>
    <row r="81" spans="1:47" x14ac:dyDescent="0.3">
      <c r="A81" s="68">
        <v>13</v>
      </c>
      <c r="B81" s="71">
        <f t="shared" si="70"/>
        <v>265</v>
      </c>
      <c r="C81" s="72">
        <f t="shared" si="71"/>
        <v>15</v>
      </c>
      <c r="D81" s="69">
        <v>20</v>
      </c>
      <c r="E81" s="69">
        <f t="shared" si="72"/>
        <v>43</v>
      </c>
      <c r="F81" s="32">
        <f t="shared" si="73"/>
        <v>12</v>
      </c>
      <c r="G81" s="69">
        <f t="shared" si="74"/>
        <v>8</v>
      </c>
      <c r="H81" s="50">
        <v>23</v>
      </c>
      <c r="I81" s="73">
        <f t="shared" si="75"/>
        <v>0.27906976744186046</v>
      </c>
      <c r="J81" s="30">
        <f t="shared" si="76"/>
        <v>0.72093023255813948</v>
      </c>
      <c r="K81" s="30">
        <f t="shared" si="77"/>
        <v>0.11189040646404988</v>
      </c>
      <c r="L81" s="63"/>
      <c r="M81" s="126">
        <f t="shared" si="62"/>
        <v>0.66773307083384603</v>
      </c>
      <c r="N81" s="47">
        <f t="shared" si="78"/>
        <v>5.9366925064599485</v>
      </c>
      <c r="O81" s="127">
        <f t="shared" si="63"/>
        <v>20</v>
      </c>
      <c r="P81" s="125">
        <f>H81/H77</f>
        <v>7.6411960132890366E-2</v>
      </c>
      <c r="Q81" s="31"/>
      <c r="R81" s="128">
        <f t="shared" si="64"/>
        <v>0.54817275747508298</v>
      </c>
      <c r="S81" s="128">
        <f t="shared" si="79"/>
        <v>5.6976744186046506</v>
      </c>
      <c r="T81" s="129">
        <f t="shared" si="65"/>
        <v>20</v>
      </c>
      <c r="U81" s="47">
        <f t="shared" si="66"/>
        <v>-0.8869751845546805</v>
      </c>
      <c r="V81" s="130">
        <f t="shared" si="67"/>
        <v>-0.71065891472868259</v>
      </c>
      <c r="W81" s="184" t="s">
        <v>71</v>
      </c>
      <c r="X81" s="82">
        <f t="shared" si="59"/>
        <v>20</v>
      </c>
      <c r="Y81" s="17">
        <f t="shared" si="60"/>
        <v>7.6411960132890366E-2</v>
      </c>
      <c r="Z81" s="18">
        <f t="shared" si="61"/>
        <v>0.11189040646404988</v>
      </c>
      <c r="AC81" s="26"/>
      <c r="AD81" s="26"/>
      <c r="AG81" s="146" t="s">
        <v>14</v>
      </c>
      <c r="AH81" s="147">
        <f>Y77</f>
        <v>1</v>
      </c>
      <c r="AI81" s="147">
        <f>Y78</f>
        <v>0.27906976744186046</v>
      </c>
      <c r="AJ81" s="173">
        <f>AH81-AI81</f>
        <v>0.72093023255813948</v>
      </c>
      <c r="AK81" s="174">
        <f>X82-X81</f>
        <v>5</v>
      </c>
      <c r="AL81" s="148"/>
      <c r="AM81" s="33" t="s">
        <v>28</v>
      </c>
      <c r="AN81" s="168">
        <f>X77</f>
        <v>0</v>
      </c>
      <c r="AU81" s="82"/>
    </row>
    <row r="82" spans="1:47" x14ac:dyDescent="0.3">
      <c r="A82" s="71">
        <v>24</v>
      </c>
      <c r="B82" s="71">
        <f t="shared" si="70"/>
        <v>268</v>
      </c>
      <c r="C82" s="72">
        <f t="shared" si="71"/>
        <v>20</v>
      </c>
      <c r="D82" s="69">
        <v>25</v>
      </c>
      <c r="E82" s="69">
        <f t="shared" si="72"/>
        <v>23</v>
      </c>
      <c r="F82" s="32">
        <f t="shared" si="73"/>
        <v>3</v>
      </c>
      <c r="G82" s="69">
        <f t="shared" si="74"/>
        <v>11</v>
      </c>
      <c r="H82" s="50">
        <v>9</v>
      </c>
      <c r="I82" s="73">
        <f t="shared" si="75"/>
        <v>0.13043478260869565</v>
      </c>
      <c r="J82" s="30">
        <f t="shared" si="76"/>
        <v>0.86956521739130432</v>
      </c>
      <c r="K82" s="30">
        <f t="shared" si="77"/>
        <v>9.7296005620912937E-2</v>
      </c>
      <c r="L82" s="63"/>
      <c r="M82" s="126">
        <f t="shared" si="62"/>
        <v>0.52296603021240706</v>
      </c>
      <c r="N82" s="47">
        <f t="shared" si="78"/>
        <v>6.4596585366723556</v>
      </c>
      <c r="O82" s="127">
        <f t="shared" si="63"/>
        <v>25</v>
      </c>
      <c r="P82" s="125">
        <f>H82/H77</f>
        <v>2.9900332225913623E-2</v>
      </c>
      <c r="Q82" s="31"/>
      <c r="R82" s="128">
        <f t="shared" si="64"/>
        <v>0.26578073089700999</v>
      </c>
      <c r="S82" s="128">
        <f t="shared" si="79"/>
        <v>5.9634551495016606</v>
      </c>
      <c r="T82" s="129">
        <f t="shared" si="65"/>
        <v>25</v>
      </c>
      <c r="U82" s="47">
        <f t="shared" si="66"/>
        <v>-0.72180518883003764</v>
      </c>
      <c r="V82" s="130">
        <f t="shared" si="67"/>
        <v>-0.6865448504983398</v>
      </c>
      <c r="W82" s="184" t="s">
        <v>71</v>
      </c>
      <c r="X82" s="82">
        <f t="shared" si="59"/>
        <v>25</v>
      </c>
      <c r="Y82" s="17">
        <f t="shared" si="60"/>
        <v>2.9900332225913623E-2</v>
      </c>
      <c r="Z82" s="18">
        <f t="shared" si="61"/>
        <v>9.7296005620912937E-2</v>
      </c>
      <c r="AG82" s="149"/>
      <c r="AH82" s="177">
        <f>AH81</f>
        <v>1</v>
      </c>
      <c r="AI82" s="177">
        <v>0.5</v>
      </c>
      <c r="AJ82" s="175">
        <f>AH82-AI82</f>
        <v>0.5</v>
      </c>
      <c r="AK82" s="176">
        <f>AJ82*AK81/AJ81</f>
        <v>3.467741935483871</v>
      </c>
      <c r="AL82" s="150"/>
      <c r="AM82" s="151" t="s">
        <v>11</v>
      </c>
      <c r="AN82" s="152">
        <f>AN81+AK82</f>
        <v>3.467741935483871</v>
      </c>
      <c r="AU82" s="82"/>
    </row>
    <row r="83" spans="1:47" x14ac:dyDescent="0.3">
      <c r="A83" s="68">
        <v>24</v>
      </c>
      <c r="B83" s="71">
        <f t="shared" si="70"/>
        <v>270</v>
      </c>
      <c r="C83" s="72">
        <f t="shared" si="71"/>
        <v>25</v>
      </c>
      <c r="D83" s="69">
        <v>30</v>
      </c>
      <c r="E83" s="69">
        <f t="shared" si="72"/>
        <v>9</v>
      </c>
      <c r="F83" s="32">
        <f t="shared" si="73"/>
        <v>2</v>
      </c>
      <c r="G83" s="69">
        <f t="shared" si="74"/>
        <v>0</v>
      </c>
      <c r="H83" s="50">
        <v>7</v>
      </c>
      <c r="I83" s="73">
        <f t="shared" si="75"/>
        <v>0.22222222222222221</v>
      </c>
      <c r="J83" s="30">
        <f t="shared" si="76"/>
        <v>0.77777777777777779</v>
      </c>
      <c r="K83" s="30">
        <f t="shared" si="77"/>
        <v>7.5674671038487837E-2</v>
      </c>
      <c r="L83" s="63"/>
      <c r="M83" s="126">
        <f t="shared" si="62"/>
        <v>0.43242669164850195</v>
      </c>
      <c r="N83" s="47">
        <f t="shared" si="78"/>
        <v>6.8920852283208571</v>
      </c>
      <c r="O83" s="127">
        <f t="shared" si="63"/>
        <v>30</v>
      </c>
      <c r="P83" s="125">
        <f>H83/H77</f>
        <v>2.3255813953488372E-2</v>
      </c>
      <c r="Q83" s="31"/>
      <c r="R83" s="128">
        <f t="shared" si="64"/>
        <v>0.13289036544850499</v>
      </c>
      <c r="S83" s="128">
        <f t="shared" si="79"/>
        <v>6.0963455149501655</v>
      </c>
      <c r="T83" s="129">
        <f t="shared" si="65"/>
        <v>30</v>
      </c>
      <c r="U83" s="47">
        <f t="shared" si="66"/>
        <v>-0.58379351984575312</v>
      </c>
      <c r="V83" s="130">
        <f t="shared" si="67"/>
        <v>-0.67865448504983483</v>
      </c>
      <c r="W83" s="184" t="s">
        <v>71</v>
      </c>
      <c r="X83" s="82">
        <f t="shared" si="59"/>
        <v>30</v>
      </c>
      <c r="Y83" s="17">
        <f t="shared" si="60"/>
        <v>2.3255813953488372E-2</v>
      </c>
      <c r="Z83" s="18">
        <f t="shared" si="61"/>
        <v>7.5674671038487837E-2</v>
      </c>
      <c r="AG83" s="149" t="s">
        <v>15</v>
      </c>
      <c r="AH83" s="182">
        <f>H77</f>
        <v>301</v>
      </c>
      <c r="AI83" s="182">
        <f>H78</f>
        <v>84</v>
      </c>
      <c r="AJ83" s="169">
        <f>AH83-AI83</f>
        <v>217</v>
      </c>
      <c r="AK83" s="170">
        <f>AK81</f>
        <v>5</v>
      </c>
      <c r="AL83" s="150"/>
      <c r="AM83" s="151" t="s">
        <v>12</v>
      </c>
      <c r="AN83" s="153">
        <f>AH83-AJ84</f>
        <v>150.5</v>
      </c>
      <c r="AU83" s="82"/>
    </row>
    <row r="84" spans="1:47" x14ac:dyDescent="0.3">
      <c r="A84" s="71">
        <v>30</v>
      </c>
      <c r="B84" s="71">
        <f t="shared" si="70"/>
        <v>270</v>
      </c>
      <c r="C84" s="72">
        <f t="shared" si="71"/>
        <v>30</v>
      </c>
      <c r="D84" s="69">
        <v>35</v>
      </c>
      <c r="E84" s="69">
        <f t="shared" si="72"/>
        <v>7</v>
      </c>
      <c r="F84" s="32">
        <f t="shared" si="73"/>
        <v>0</v>
      </c>
      <c r="G84" s="69">
        <f t="shared" si="74"/>
        <v>6</v>
      </c>
      <c r="H84" s="50">
        <v>1</v>
      </c>
      <c r="I84" s="73">
        <f t="shared" si="75"/>
        <v>0</v>
      </c>
      <c r="J84" s="30">
        <f t="shared" si="76"/>
        <v>1</v>
      </c>
      <c r="K84" s="30">
        <f t="shared" si="77"/>
        <v>7.5674671038487837E-2</v>
      </c>
      <c r="L84" s="63"/>
      <c r="M84" s="126">
        <f t="shared" si="62"/>
        <v>0.3783733551924392</v>
      </c>
      <c r="N84" s="47">
        <f t="shared" si="78"/>
        <v>7.270458583513296</v>
      </c>
      <c r="O84" s="127">
        <f t="shared" si="63"/>
        <v>35</v>
      </c>
      <c r="P84" s="125">
        <f>H84/H77</f>
        <v>3.3222591362126247E-3</v>
      </c>
      <c r="Q84" s="31"/>
      <c r="R84" s="128">
        <f t="shared" si="64"/>
        <v>6.6445182724252497E-2</v>
      </c>
      <c r="S84" s="128">
        <f t="shared" si="79"/>
        <v>6.162790697674418</v>
      </c>
      <c r="T84" s="129">
        <f t="shared" si="65"/>
        <v>35</v>
      </c>
      <c r="U84" s="47">
        <f t="shared" si="66"/>
        <v>-0.46712240702150698</v>
      </c>
      <c r="V84" s="130">
        <f t="shared" si="67"/>
        <v>-0.65387596899224931</v>
      </c>
      <c r="W84" s="184" t="s">
        <v>71</v>
      </c>
      <c r="X84" s="82">
        <f t="shared" si="59"/>
        <v>35</v>
      </c>
      <c r="Y84" s="17">
        <f t="shared" si="60"/>
        <v>3.3222591362126247E-3</v>
      </c>
      <c r="Z84" s="18">
        <f t="shared" si="61"/>
        <v>7.5674671038487837E-2</v>
      </c>
      <c r="AG84" s="19"/>
      <c r="AH84" s="20"/>
      <c r="AI84" s="20"/>
      <c r="AJ84" s="171">
        <f>AJ83*AK84/AK83</f>
        <v>150.5</v>
      </c>
      <c r="AK84" s="172">
        <f>AK82</f>
        <v>3.467741935483871</v>
      </c>
      <c r="AL84" s="154"/>
      <c r="AM84" s="155" t="s">
        <v>13</v>
      </c>
      <c r="AN84" s="156">
        <f>AN83/H77</f>
        <v>0.5</v>
      </c>
      <c r="AU84" s="82"/>
    </row>
    <row r="85" spans="1:47" x14ac:dyDescent="0.25">
      <c r="D85" s="83"/>
      <c r="I85" s="76"/>
      <c r="J85" s="76"/>
      <c r="K85" s="76"/>
      <c r="L85" s="76"/>
      <c r="M85" s="76"/>
      <c r="N85" s="76"/>
      <c r="O85" s="76"/>
      <c r="Q85" s="31"/>
      <c r="R85" s="31"/>
      <c r="S85" s="59"/>
      <c r="T85" s="76"/>
      <c r="U85" s="76"/>
      <c r="V85" s="76"/>
      <c r="W85" s="76"/>
      <c r="X85" s="76"/>
      <c r="Y85" s="76"/>
      <c r="AC85" s="26"/>
      <c r="AD85" s="26"/>
    </row>
    <row r="86" spans="1:47" ht="13" customHeight="1" x14ac:dyDescent="0.25">
      <c r="B86" s="211"/>
      <c r="C86" s="211"/>
      <c r="D86" s="211"/>
      <c r="E86" s="56" t="s">
        <v>0</v>
      </c>
      <c r="F86" s="57">
        <f>SUM(F78:F84)</f>
        <v>270</v>
      </c>
      <c r="G86" s="57">
        <f>SUM(G78:G84)</f>
        <v>30</v>
      </c>
      <c r="H86" s="57">
        <f>H77-F86-G86</f>
        <v>1</v>
      </c>
      <c r="I86" s="76"/>
      <c r="J86" s="76"/>
      <c r="K86" s="76"/>
      <c r="L86" s="76"/>
      <c r="M86" s="76"/>
      <c r="N86" s="76"/>
      <c r="O86" s="76"/>
      <c r="P86" s="267" t="s">
        <v>67</v>
      </c>
      <c r="Q86" s="268"/>
      <c r="R86" s="268"/>
      <c r="S86" s="269"/>
      <c r="T86" s="76"/>
      <c r="U86" s="76"/>
      <c r="V86" s="76"/>
      <c r="W86" s="76"/>
      <c r="X86" s="76"/>
      <c r="Y86" s="76"/>
      <c r="AC86" s="26"/>
      <c r="AD86" s="26"/>
    </row>
    <row r="87" spans="1:47" x14ac:dyDescent="0.25">
      <c r="D87" s="83"/>
      <c r="F87" s="12">
        <f>F86/E77</f>
        <v>0.89700996677740863</v>
      </c>
      <c r="G87" s="13">
        <f>G86/E77</f>
        <v>9.9667774086378738E-2</v>
      </c>
      <c r="H87" s="14">
        <f>H86/E77</f>
        <v>3.3222591362126247E-3</v>
      </c>
      <c r="I87" s="76"/>
      <c r="J87" s="76"/>
      <c r="K87" s="76"/>
      <c r="L87" s="76"/>
      <c r="M87" s="76"/>
      <c r="N87" s="76"/>
      <c r="O87" s="76"/>
      <c r="P87" s="270"/>
      <c r="Q87" s="271"/>
      <c r="R87" s="271"/>
      <c r="S87" s="272"/>
      <c r="T87" s="76"/>
      <c r="U87" s="76"/>
      <c r="V87" s="76"/>
      <c r="W87" s="76"/>
      <c r="X87" s="76"/>
      <c r="Y87" s="76"/>
      <c r="AC87" s="26"/>
      <c r="AD87" s="26"/>
    </row>
    <row r="88" spans="1:47" x14ac:dyDescent="0.25">
      <c r="A88" s="63"/>
      <c r="B88" s="63"/>
      <c r="C88" s="63"/>
      <c r="D88" s="83"/>
      <c r="F88" s="144" t="s">
        <v>68</v>
      </c>
      <c r="G88" s="145" t="s">
        <v>69</v>
      </c>
      <c r="H88" s="143" t="s">
        <v>70</v>
      </c>
      <c r="I88" s="76"/>
      <c r="J88" s="76"/>
      <c r="K88" s="76"/>
      <c r="L88" s="76"/>
      <c r="M88" s="76"/>
      <c r="N88" s="76"/>
      <c r="O88" s="76"/>
      <c r="P88" s="273"/>
      <c r="Q88" s="274"/>
      <c r="R88" s="274"/>
      <c r="S88" s="275"/>
      <c r="T88" s="76"/>
      <c r="U88" s="76"/>
      <c r="V88" s="76"/>
      <c r="W88" s="76"/>
      <c r="X88" s="76"/>
      <c r="Y88" s="76"/>
      <c r="Z88" s="132"/>
      <c r="AC88" s="26"/>
      <c r="AD88" s="26"/>
    </row>
    <row r="89" spans="1:47" x14ac:dyDescent="0.25">
      <c r="D89" s="133"/>
      <c r="E89" s="63"/>
      <c r="F89" s="8"/>
      <c r="G89" s="8"/>
      <c r="H89" s="63"/>
      <c r="I89" s="120"/>
      <c r="J89" s="120"/>
      <c r="K89" s="120"/>
      <c r="L89" s="120"/>
      <c r="M89" s="120"/>
      <c r="N89" s="120"/>
      <c r="O89" s="120"/>
      <c r="Q89" s="31"/>
      <c r="R89" s="120"/>
      <c r="S89" s="132"/>
      <c r="T89" s="132"/>
      <c r="U89" s="132"/>
      <c r="V89" s="132"/>
      <c r="W89" s="132"/>
      <c r="X89" s="132"/>
      <c r="Y89" s="132"/>
      <c r="Z89" s="132"/>
      <c r="AC89" s="26"/>
      <c r="AD89" s="26"/>
    </row>
    <row r="90" spans="1:47" x14ac:dyDescent="0.25">
      <c r="D90" s="133"/>
      <c r="E90" s="63"/>
      <c r="F90" s="8"/>
      <c r="G90" s="8"/>
      <c r="H90" s="63"/>
      <c r="I90" s="120"/>
      <c r="J90" s="120"/>
      <c r="K90" s="120"/>
      <c r="L90" s="120"/>
      <c r="M90" s="120"/>
      <c r="N90" s="120"/>
      <c r="O90" s="120"/>
      <c r="Q90" s="31"/>
      <c r="R90" s="120"/>
      <c r="S90" s="132"/>
      <c r="T90" s="132"/>
      <c r="U90" s="132"/>
      <c r="V90" s="132"/>
      <c r="W90" s="132"/>
      <c r="X90" s="132"/>
      <c r="Y90" s="132"/>
      <c r="Z90" s="132"/>
      <c r="AC90" s="26"/>
      <c r="AD90" s="26"/>
    </row>
    <row r="91" spans="1:47" ht="9.5" customHeight="1" x14ac:dyDescent="0.25">
      <c r="D91" s="133"/>
      <c r="E91" s="63"/>
      <c r="F91" s="8"/>
      <c r="G91" s="8"/>
      <c r="H91" s="63"/>
      <c r="I91" s="120"/>
      <c r="J91" s="120"/>
      <c r="K91" s="120"/>
      <c r="L91" s="120"/>
      <c r="M91" s="120"/>
      <c r="N91" s="120"/>
      <c r="O91" s="120"/>
      <c r="Q91" s="31"/>
      <c r="R91" s="120"/>
      <c r="S91" s="132"/>
      <c r="T91" s="132"/>
      <c r="U91" s="132"/>
      <c r="V91" s="132"/>
      <c r="W91" s="132"/>
      <c r="X91" s="132"/>
      <c r="Y91" s="132"/>
      <c r="Z91" s="132"/>
      <c r="AC91" s="26"/>
      <c r="AD91" s="26"/>
    </row>
    <row r="92" spans="1:47" ht="40" customHeight="1" x14ac:dyDescent="0.25">
      <c r="A92" s="87" t="s">
        <v>100</v>
      </c>
      <c r="B92" s="87"/>
      <c r="C92" s="87"/>
      <c r="D92" s="87"/>
      <c r="E92" s="87"/>
      <c r="F92" s="87"/>
      <c r="G92" s="87"/>
      <c r="H92" s="87"/>
      <c r="I92" s="88"/>
      <c r="J92" s="245" t="s">
        <v>32</v>
      </c>
      <c r="K92" s="246"/>
      <c r="M92" s="245" t="s">
        <v>56</v>
      </c>
      <c r="N92" s="246"/>
      <c r="O92" s="31"/>
      <c r="P92" s="190" t="s">
        <v>84</v>
      </c>
      <c r="Q92" s="31"/>
      <c r="R92" s="254" t="s">
        <v>50</v>
      </c>
      <c r="S92" s="255"/>
      <c r="T92" s="60"/>
      <c r="U92" s="60"/>
      <c r="V92" s="60"/>
      <c r="W92" s="60"/>
      <c r="X92" s="132"/>
      <c r="Y92" s="121" t="s">
        <v>17</v>
      </c>
      <c r="Z92" s="122" t="s">
        <v>18</v>
      </c>
    </row>
    <row r="93" spans="1:47" ht="76" customHeight="1" x14ac:dyDescent="0.25">
      <c r="A93" s="40" t="s">
        <v>22</v>
      </c>
      <c r="B93" s="4" t="s">
        <v>23</v>
      </c>
      <c r="C93" s="1" t="s">
        <v>21</v>
      </c>
      <c r="D93" s="41" t="s">
        <v>24</v>
      </c>
      <c r="E93" s="1" t="s">
        <v>30</v>
      </c>
      <c r="F93" s="2" t="s">
        <v>25</v>
      </c>
      <c r="G93" s="2" t="s">
        <v>26</v>
      </c>
      <c r="H93" s="28" t="s">
        <v>72</v>
      </c>
      <c r="I93" s="2" t="s">
        <v>27</v>
      </c>
      <c r="J93" s="36" t="s">
        <v>33</v>
      </c>
      <c r="K93" s="42" t="s">
        <v>34</v>
      </c>
      <c r="M93" s="43" t="s">
        <v>58</v>
      </c>
      <c r="N93" s="43" t="s">
        <v>57</v>
      </c>
      <c r="O93" s="208" t="s">
        <v>9</v>
      </c>
      <c r="P93" s="54" t="s">
        <v>60</v>
      </c>
      <c r="Q93" s="31"/>
      <c r="R93" s="54" t="s">
        <v>52</v>
      </c>
      <c r="S93" s="54" t="s">
        <v>51</v>
      </c>
      <c r="T93" s="60"/>
      <c r="U93" s="60"/>
      <c r="V93" s="60"/>
      <c r="W93" s="60"/>
      <c r="X93" s="16" t="s">
        <v>9</v>
      </c>
      <c r="Y93" s="45" t="s">
        <v>79</v>
      </c>
      <c r="Z93" s="46" t="s">
        <v>80</v>
      </c>
      <c r="AG93" s="264" t="s">
        <v>55</v>
      </c>
      <c r="AH93" s="265"/>
      <c r="AI93" s="265"/>
      <c r="AJ93" s="265"/>
      <c r="AK93" s="265"/>
      <c r="AL93" s="265"/>
      <c r="AM93" s="265"/>
      <c r="AN93" s="266"/>
      <c r="AQ93" s="178" t="s">
        <v>38</v>
      </c>
      <c r="AR93" s="179" t="s">
        <v>39</v>
      </c>
    </row>
    <row r="94" spans="1:47" x14ac:dyDescent="0.25">
      <c r="A94" s="68">
        <v>0</v>
      </c>
      <c r="B94" s="68">
        <v>0</v>
      </c>
      <c r="C94" s="63"/>
      <c r="D94" s="69">
        <v>0</v>
      </c>
      <c r="E94" s="32">
        <f>H94</f>
        <v>300</v>
      </c>
      <c r="F94" s="3">
        <v>0</v>
      </c>
      <c r="G94" s="3">
        <v>0</v>
      </c>
      <c r="H94" s="50">
        <v>300</v>
      </c>
      <c r="I94" s="70">
        <f>F94/E94</f>
        <v>0</v>
      </c>
      <c r="J94" s="30">
        <f>1-I94</f>
        <v>1</v>
      </c>
      <c r="K94" s="30">
        <f>J94</f>
        <v>1</v>
      </c>
      <c r="L94" s="63"/>
      <c r="M94" s="123"/>
      <c r="N94" s="124"/>
      <c r="P94" s="125">
        <f>H94/H94</f>
        <v>1</v>
      </c>
      <c r="Q94" s="31"/>
      <c r="S94" s="60"/>
      <c r="T94" s="60"/>
      <c r="U94" s="60"/>
      <c r="V94" s="60"/>
      <c r="W94" s="60"/>
      <c r="X94" s="82">
        <f t="shared" ref="X94:X101" si="80">D94</f>
        <v>0</v>
      </c>
      <c r="Y94" s="29">
        <f t="shared" ref="Y94:Y101" si="81">P94</f>
        <v>1</v>
      </c>
      <c r="Z94" s="141">
        <f t="shared" ref="Z94:Z101" si="82">K94</f>
        <v>1</v>
      </c>
      <c r="AG94" s="157" t="s">
        <v>14</v>
      </c>
      <c r="AH94" s="158">
        <f>Z95</f>
        <v>0.53333333333333333</v>
      </c>
      <c r="AI94" s="158">
        <f>Z96</f>
        <v>0.18378378378378379</v>
      </c>
      <c r="AJ94" s="173">
        <f>AH94-AI94</f>
        <v>0.34954954954954953</v>
      </c>
      <c r="AK94" s="174">
        <f>X95-X94</f>
        <v>5</v>
      </c>
      <c r="AL94" s="159"/>
      <c r="AM94" s="33" t="s">
        <v>28</v>
      </c>
      <c r="AN94" s="168">
        <f>X95</f>
        <v>5</v>
      </c>
      <c r="AP94" s="15" t="s">
        <v>29</v>
      </c>
      <c r="AQ94" s="47">
        <f>AN95</f>
        <v>5.4768041237113403</v>
      </c>
      <c r="AR94" s="48">
        <f>AN99</f>
        <v>4.9342105263157903</v>
      </c>
    </row>
    <row r="95" spans="1:47" x14ac:dyDescent="0.25">
      <c r="A95" s="71">
        <v>12</v>
      </c>
      <c r="B95" s="71">
        <f>B94+F95</f>
        <v>140</v>
      </c>
      <c r="C95" s="72">
        <f>D94</f>
        <v>0</v>
      </c>
      <c r="D95" s="69">
        <v>5</v>
      </c>
      <c r="E95" s="69">
        <f>H94</f>
        <v>300</v>
      </c>
      <c r="F95" s="32">
        <f>E95-H95-G95</f>
        <v>140</v>
      </c>
      <c r="G95" s="69">
        <f>A95-A94</f>
        <v>12</v>
      </c>
      <c r="H95" s="50">
        <v>148</v>
      </c>
      <c r="I95" s="73">
        <f>F95/E95</f>
        <v>0.46666666666666667</v>
      </c>
      <c r="J95" s="30">
        <f>1-I95</f>
        <v>0.53333333333333333</v>
      </c>
      <c r="K95" s="30">
        <f>J95*K94</f>
        <v>0.53333333333333333</v>
      </c>
      <c r="L95" s="63"/>
      <c r="M95" s="126">
        <f t="shared" ref="M95:M101" si="83">AVERAGE(K94:K95)*(D95-D94)</f>
        <v>3.833333333333333</v>
      </c>
      <c r="N95" s="47">
        <f>M95</f>
        <v>3.833333333333333</v>
      </c>
      <c r="O95" s="127">
        <f t="shared" ref="O95:O101" si="84">D95</f>
        <v>5</v>
      </c>
      <c r="P95" s="125">
        <f>H95/H94</f>
        <v>0.49333333333333335</v>
      </c>
      <c r="Q95" s="31"/>
      <c r="R95" s="128">
        <f t="shared" ref="R95:R101" si="85">AVERAGE(P94:P95)*(D95-D94)</f>
        <v>3.7333333333333334</v>
      </c>
      <c r="S95" s="128">
        <f>R95</f>
        <v>3.7333333333333334</v>
      </c>
      <c r="T95" s="60"/>
      <c r="U95" s="60"/>
      <c r="V95" s="60"/>
      <c r="W95" s="60"/>
      <c r="X95" s="82">
        <f t="shared" si="80"/>
        <v>5</v>
      </c>
      <c r="Y95" s="29">
        <f t="shared" si="81"/>
        <v>0.49333333333333335</v>
      </c>
      <c r="Z95" s="141">
        <f t="shared" si="82"/>
        <v>0.53333333333333333</v>
      </c>
      <c r="AG95" s="160"/>
      <c r="AH95" s="177">
        <f>AH94</f>
        <v>0.53333333333333333</v>
      </c>
      <c r="AI95" s="177">
        <v>0.5</v>
      </c>
      <c r="AJ95" s="175">
        <f>AH95-AI95</f>
        <v>3.3333333333333326E-2</v>
      </c>
      <c r="AK95" s="176">
        <f>AJ95*AK94/AJ94</f>
        <v>0.47680412371134012</v>
      </c>
      <c r="AL95" s="161"/>
      <c r="AM95" s="162" t="s">
        <v>11</v>
      </c>
      <c r="AN95" s="163">
        <f>AN94+AK95</f>
        <v>5.4768041237113403</v>
      </c>
      <c r="AP95" s="15" t="s">
        <v>12</v>
      </c>
      <c r="AQ95" s="49">
        <f t="shared" ref="AQ95:AQ96" si="86">AN96</f>
        <v>138.55927835051546</v>
      </c>
      <c r="AR95" s="50">
        <f t="shared" ref="AR95:AR96" si="87">AN100</f>
        <v>149.99999999999997</v>
      </c>
    </row>
    <row r="96" spans="1:47" x14ac:dyDescent="0.25">
      <c r="A96" s="68">
        <v>14</v>
      </c>
      <c r="B96" s="71">
        <f t="shared" ref="B96:B101" si="88">B95+F96</f>
        <v>237</v>
      </c>
      <c r="C96" s="72">
        <f t="shared" ref="C96:C101" si="89">D95</f>
        <v>5</v>
      </c>
      <c r="D96" s="69">
        <v>10</v>
      </c>
      <c r="E96" s="69">
        <f t="shared" ref="E96:E101" si="90">H95</f>
        <v>148</v>
      </c>
      <c r="F96" s="32">
        <f t="shared" ref="F96:F101" si="91">E96-H96-G96</f>
        <v>97</v>
      </c>
      <c r="G96" s="69">
        <f t="shared" ref="G96:G101" si="92">A96-A95</f>
        <v>2</v>
      </c>
      <c r="H96" s="50">
        <v>49</v>
      </c>
      <c r="I96" s="73">
        <f t="shared" ref="I96:I101" si="93">F96/E96</f>
        <v>0.65540540540540537</v>
      </c>
      <c r="J96" s="30">
        <f t="shared" ref="J96:J101" si="94">1-I96</f>
        <v>0.34459459459459463</v>
      </c>
      <c r="K96" s="30">
        <f t="shared" ref="K96:K101" si="95">J96*K95</f>
        <v>0.18378378378378379</v>
      </c>
      <c r="L96" s="63"/>
      <c r="M96" s="126">
        <f t="shared" si="83"/>
        <v>1.7927927927927927</v>
      </c>
      <c r="N96" s="47">
        <f t="shared" ref="N96:N101" si="96">M96+N95</f>
        <v>5.6261261261261257</v>
      </c>
      <c r="O96" s="127">
        <f t="shared" si="84"/>
        <v>10</v>
      </c>
      <c r="P96" s="125">
        <f>H96/H94</f>
        <v>0.16333333333333333</v>
      </c>
      <c r="Q96" s="31"/>
      <c r="R96" s="128">
        <f t="shared" si="85"/>
        <v>1.6416666666666668</v>
      </c>
      <c r="S96" s="128">
        <f>R96+S95</f>
        <v>5.375</v>
      </c>
      <c r="T96" s="60"/>
      <c r="U96" s="60"/>
      <c r="V96" s="60"/>
      <c r="W96" s="60"/>
      <c r="X96" s="82">
        <f t="shared" si="80"/>
        <v>10</v>
      </c>
      <c r="Y96" s="29">
        <f t="shared" si="81"/>
        <v>0.16333333333333333</v>
      </c>
      <c r="Z96" s="141">
        <f t="shared" si="82"/>
        <v>0.18378378378378379</v>
      </c>
      <c r="AG96" s="149" t="s">
        <v>15</v>
      </c>
      <c r="AH96" s="182">
        <f>H95</f>
        <v>148</v>
      </c>
      <c r="AI96" s="182">
        <f>H96</f>
        <v>49</v>
      </c>
      <c r="AJ96" s="169">
        <f>AH96-AI96</f>
        <v>99</v>
      </c>
      <c r="AK96" s="170">
        <f>AK94</f>
        <v>5</v>
      </c>
      <c r="AL96" s="161"/>
      <c r="AM96" s="162" t="s">
        <v>12</v>
      </c>
      <c r="AN96" s="164">
        <f>AH96-AJ97</f>
        <v>138.55927835051546</v>
      </c>
      <c r="AP96" s="15" t="s">
        <v>13</v>
      </c>
      <c r="AQ96" s="51">
        <f t="shared" si="86"/>
        <v>0.46186426116838486</v>
      </c>
      <c r="AR96" s="52">
        <f t="shared" si="87"/>
        <v>0.49999999999999989</v>
      </c>
    </row>
    <row r="97" spans="1:40" x14ac:dyDescent="0.25">
      <c r="A97" s="71">
        <v>15</v>
      </c>
      <c r="B97" s="71">
        <f t="shared" si="88"/>
        <v>257</v>
      </c>
      <c r="C97" s="72">
        <f t="shared" si="89"/>
        <v>10</v>
      </c>
      <c r="D97" s="69">
        <v>15</v>
      </c>
      <c r="E97" s="69">
        <f t="shared" si="90"/>
        <v>49</v>
      </c>
      <c r="F97" s="32">
        <f t="shared" si="91"/>
        <v>20</v>
      </c>
      <c r="G97" s="69">
        <f t="shared" si="92"/>
        <v>1</v>
      </c>
      <c r="H97" s="50">
        <v>28</v>
      </c>
      <c r="I97" s="73">
        <f t="shared" si="93"/>
        <v>0.40816326530612246</v>
      </c>
      <c r="J97" s="30">
        <f t="shared" si="94"/>
        <v>0.59183673469387754</v>
      </c>
      <c r="K97" s="30">
        <f t="shared" si="95"/>
        <v>0.10876999448428021</v>
      </c>
      <c r="L97" s="63"/>
      <c r="M97" s="126">
        <f t="shared" si="83"/>
        <v>0.73138444567016003</v>
      </c>
      <c r="N97" s="47">
        <f t="shared" si="96"/>
        <v>6.3575105717962854</v>
      </c>
      <c r="O97" s="127">
        <f t="shared" si="84"/>
        <v>15</v>
      </c>
      <c r="P97" s="125">
        <f>H97/H94</f>
        <v>9.3333333333333338E-2</v>
      </c>
      <c r="Q97" s="31"/>
      <c r="R97" s="128">
        <f t="shared" si="85"/>
        <v>0.64166666666666661</v>
      </c>
      <c r="S97" s="128">
        <f t="shared" ref="S97:S101" si="97">R97+S96</f>
        <v>6.0166666666666666</v>
      </c>
      <c r="T97" s="60"/>
      <c r="U97" s="60"/>
      <c r="V97" s="60"/>
      <c r="W97" s="60"/>
      <c r="X97" s="82">
        <f t="shared" si="80"/>
        <v>15</v>
      </c>
      <c r="Y97" s="29">
        <f t="shared" si="81"/>
        <v>9.3333333333333338E-2</v>
      </c>
      <c r="Z97" s="141">
        <f t="shared" si="82"/>
        <v>0.10876999448428021</v>
      </c>
      <c r="AG97" s="19"/>
      <c r="AH97" s="20"/>
      <c r="AI97" s="20"/>
      <c r="AJ97" s="171">
        <f>AJ96*AK97/AK96</f>
        <v>9.4407216494845336</v>
      </c>
      <c r="AK97" s="172">
        <f>AK95</f>
        <v>0.47680412371134012</v>
      </c>
      <c r="AL97" s="165"/>
      <c r="AM97" s="166" t="s">
        <v>13</v>
      </c>
      <c r="AN97" s="167">
        <f>AN96/H94</f>
        <v>0.46186426116838486</v>
      </c>
    </row>
    <row r="98" spans="1:40" x14ac:dyDescent="0.25">
      <c r="A98" s="68">
        <v>16</v>
      </c>
      <c r="B98" s="71">
        <f t="shared" si="88"/>
        <v>265</v>
      </c>
      <c r="C98" s="72">
        <f t="shared" si="89"/>
        <v>15</v>
      </c>
      <c r="D98" s="69">
        <v>20</v>
      </c>
      <c r="E98" s="69">
        <f t="shared" si="90"/>
        <v>28</v>
      </c>
      <c r="F98" s="32">
        <f t="shared" si="91"/>
        <v>8</v>
      </c>
      <c r="G98" s="69">
        <f t="shared" si="92"/>
        <v>1</v>
      </c>
      <c r="H98" s="50">
        <v>19</v>
      </c>
      <c r="I98" s="73">
        <f t="shared" si="93"/>
        <v>0.2857142857142857</v>
      </c>
      <c r="J98" s="30">
        <f t="shared" si="94"/>
        <v>0.7142857142857143</v>
      </c>
      <c r="K98" s="30">
        <f t="shared" si="95"/>
        <v>7.7692853203057299E-2</v>
      </c>
      <c r="L98" s="63"/>
      <c r="M98" s="126">
        <f t="shared" si="83"/>
        <v>0.4661571192183438</v>
      </c>
      <c r="N98" s="47">
        <f t="shared" si="96"/>
        <v>6.823667691014629</v>
      </c>
      <c r="O98" s="127">
        <f t="shared" si="84"/>
        <v>20</v>
      </c>
      <c r="P98" s="125">
        <f>H98/H94</f>
        <v>6.3333333333333339E-2</v>
      </c>
      <c r="Q98" s="31"/>
      <c r="R98" s="128">
        <f t="shared" si="85"/>
        <v>0.39166666666666672</v>
      </c>
      <c r="S98" s="128">
        <f t="shared" si="97"/>
        <v>6.4083333333333332</v>
      </c>
      <c r="T98" s="60"/>
      <c r="U98" s="60"/>
      <c r="V98" s="60"/>
      <c r="W98" s="60"/>
      <c r="X98" s="82">
        <f t="shared" si="80"/>
        <v>20</v>
      </c>
      <c r="Y98" s="29">
        <f t="shared" si="81"/>
        <v>6.3333333333333339E-2</v>
      </c>
      <c r="Z98" s="141">
        <f t="shared" si="82"/>
        <v>7.7692853203057299E-2</v>
      </c>
      <c r="AG98" s="146" t="s">
        <v>14</v>
      </c>
      <c r="AH98" s="147">
        <f>Y94</f>
        <v>1</v>
      </c>
      <c r="AI98" s="147">
        <f>Y95</f>
        <v>0.49333333333333335</v>
      </c>
      <c r="AJ98" s="173">
        <f>AH98-AI98</f>
        <v>0.5066666666666666</v>
      </c>
      <c r="AK98" s="174">
        <f>X99-X98</f>
        <v>5</v>
      </c>
      <c r="AL98" s="148"/>
      <c r="AM98" s="33" t="s">
        <v>28</v>
      </c>
      <c r="AN98" s="168">
        <f>X94</f>
        <v>0</v>
      </c>
    </row>
    <row r="99" spans="1:40" x14ac:dyDescent="0.25">
      <c r="A99" s="71">
        <v>22</v>
      </c>
      <c r="B99" s="71">
        <f t="shared" si="88"/>
        <v>268</v>
      </c>
      <c r="C99" s="72">
        <f t="shared" si="89"/>
        <v>20</v>
      </c>
      <c r="D99" s="69">
        <v>25</v>
      </c>
      <c r="E99" s="69">
        <f t="shared" si="90"/>
        <v>19</v>
      </c>
      <c r="F99" s="32">
        <f t="shared" si="91"/>
        <v>3</v>
      </c>
      <c r="G99" s="69">
        <f t="shared" si="92"/>
        <v>6</v>
      </c>
      <c r="H99" s="50">
        <v>10</v>
      </c>
      <c r="I99" s="73">
        <f t="shared" si="93"/>
        <v>0.15789473684210525</v>
      </c>
      <c r="J99" s="30">
        <f t="shared" si="94"/>
        <v>0.84210526315789469</v>
      </c>
      <c r="K99" s="30">
        <f t="shared" si="95"/>
        <v>6.5425560592048251E-2</v>
      </c>
      <c r="L99" s="63"/>
      <c r="M99" s="126">
        <f t="shared" si="83"/>
        <v>0.35779603448776387</v>
      </c>
      <c r="N99" s="47">
        <f t="shared" si="96"/>
        <v>7.1814637255023932</v>
      </c>
      <c r="O99" s="127">
        <f t="shared" si="84"/>
        <v>25</v>
      </c>
      <c r="P99" s="125">
        <f>H99/H94</f>
        <v>3.3333333333333333E-2</v>
      </c>
      <c r="Q99" s="31"/>
      <c r="R99" s="128">
        <f t="shared" si="85"/>
        <v>0.2416666666666667</v>
      </c>
      <c r="S99" s="128">
        <f t="shared" si="97"/>
        <v>6.65</v>
      </c>
      <c r="T99" s="60"/>
      <c r="U99" s="60"/>
      <c r="V99" s="60"/>
      <c r="W99" s="60"/>
      <c r="X99" s="82">
        <f t="shared" si="80"/>
        <v>25</v>
      </c>
      <c r="Y99" s="29">
        <f t="shared" si="81"/>
        <v>3.3333333333333333E-2</v>
      </c>
      <c r="Z99" s="141">
        <f t="shared" si="82"/>
        <v>6.5425560592048251E-2</v>
      </c>
      <c r="AG99" s="149"/>
      <c r="AH99" s="177">
        <f>AH98</f>
        <v>1</v>
      </c>
      <c r="AI99" s="177">
        <v>0.5</v>
      </c>
      <c r="AJ99" s="175">
        <f>AH99-AI99</f>
        <v>0.5</v>
      </c>
      <c r="AK99" s="176">
        <f>AJ99*AK98/AJ98</f>
        <v>4.9342105263157903</v>
      </c>
      <c r="AL99" s="150"/>
      <c r="AM99" s="151" t="s">
        <v>11</v>
      </c>
      <c r="AN99" s="152">
        <f>AN98+AK99</f>
        <v>4.9342105263157903</v>
      </c>
    </row>
    <row r="100" spans="1:40" x14ac:dyDescent="0.25">
      <c r="A100" s="68">
        <v>25</v>
      </c>
      <c r="B100" s="71">
        <f t="shared" si="88"/>
        <v>270</v>
      </c>
      <c r="C100" s="72">
        <f t="shared" si="89"/>
        <v>25</v>
      </c>
      <c r="D100" s="69">
        <v>30</v>
      </c>
      <c r="E100" s="69">
        <f t="shared" si="90"/>
        <v>10</v>
      </c>
      <c r="F100" s="32">
        <f t="shared" si="91"/>
        <v>2</v>
      </c>
      <c r="G100" s="69">
        <f t="shared" si="92"/>
        <v>3</v>
      </c>
      <c r="H100" s="50">
        <v>5</v>
      </c>
      <c r="I100" s="73">
        <f t="shared" si="93"/>
        <v>0.2</v>
      </c>
      <c r="J100" s="30">
        <f t="shared" si="94"/>
        <v>0.8</v>
      </c>
      <c r="K100" s="30">
        <f t="shared" si="95"/>
        <v>5.2340448473638605E-2</v>
      </c>
      <c r="L100" s="63"/>
      <c r="M100" s="126">
        <f t="shared" si="83"/>
        <v>0.29441502266421715</v>
      </c>
      <c r="N100" s="47">
        <f t="shared" si="96"/>
        <v>7.4758787481666102</v>
      </c>
      <c r="O100" s="127">
        <f t="shared" si="84"/>
        <v>30</v>
      </c>
      <c r="P100" s="125">
        <f>H100/H94</f>
        <v>1.6666666666666666E-2</v>
      </c>
      <c r="Q100" s="31"/>
      <c r="R100" s="128">
        <f t="shared" si="85"/>
        <v>0.125</v>
      </c>
      <c r="S100" s="128">
        <f t="shared" si="97"/>
        <v>6.7750000000000004</v>
      </c>
      <c r="T100" s="60"/>
      <c r="U100" s="60"/>
      <c r="V100" s="60"/>
      <c r="W100" s="60"/>
      <c r="X100" s="82">
        <f t="shared" si="80"/>
        <v>30</v>
      </c>
      <c r="Y100" s="29">
        <f t="shared" si="81"/>
        <v>1.6666666666666666E-2</v>
      </c>
      <c r="Z100" s="141">
        <f t="shared" si="82"/>
        <v>5.2340448473638605E-2</v>
      </c>
      <c r="AG100" s="149" t="s">
        <v>15</v>
      </c>
      <c r="AH100" s="182">
        <f>H94</f>
        <v>300</v>
      </c>
      <c r="AI100" s="182">
        <f>H95</f>
        <v>148</v>
      </c>
      <c r="AJ100" s="169">
        <f>AH100-AI100</f>
        <v>152</v>
      </c>
      <c r="AK100" s="170">
        <f>AK98</f>
        <v>5</v>
      </c>
      <c r="AL100" s="150"/>
      <c r="AM100" s="151" t="s">
        <v>12</v>
      </c>
      <c r="AN100" s="153">
        <f>AH100-AJ101</f>
        <v>149.99999999999997</v>
      </c>
    </row>
    <row r="101" spans="1:40" x14ac:dyDescent="0.25">
      <c r="A101" s="71">
        <v>30</v>
      </c>
      <c r="B101" s="71">
        <f t="shared" si="88"/>
        <v>270</v>
      </c>
      <c r="C101" s="72">
        <f t="shared" si="89"/>
        <v>30</v>
      </c>
      <c r="D101" s="69">
        <v>35</v>
      </c>
      <c r="E101" s="69">
        <f t="shared" si="90"/>
        <v>5</v>
      </c>
      <c r="F101" s="32">
        <f t="shared" si="91"/>
        <v>0</v>
      </c>
      <c r="G101" s="69">
        <f t="shared" si="92"/>
        <v>5</v>
      </c>
      <c r="H101" s="50">
        <v>0</v>
      </c>
      <c r="I101" s="73">
        <f t="shared" si="93"/>
        <v>0</v>
      </c>
      <c r="J101" s="30">
        <f t="shared" si="94"/>
        <v>1</v>
      </c>
      <c r="K101" s="30">
        <f t="shared" si="95"/>
        <v>5.2340448473638605E-2</v>
      </c>
      <c r="L101" s="63"/>
      <c r="M101" s="126">
        <f t="shared" si="83"/>
        <v>0.26170224236819301</v>
      </c>
      <c r="N101" s="47">
        <f t="shared" si="96"/>
        <v>7.737580990534803</v>
      </c>
      <c r="O101" s="127">
        <f t="shared" si="84"/>
        <v>35</v>
      </c>
      <c r="P101" s="125">
        <f>H101/H94</f>
        <v>0</v>
      </c>
      <c r="Q101" s="31"/>
      <c r="R101" s="128">
        <f t="shared" si="85"/>
        <v>4.1666666666666664E-2</v>
      </c>
      <c r="S101" s="128">
        <f t="shared" si="97"/>
        <v>6.8166666666666673</v>
      </c>
      <c r="T101" s="60"/>
      <c r="U101" s="60"/>
      <c r="V101" s="60"/>
      <c r="W101" s="60"/>
      <c r="X101" s="82">
        <f t="shared" si="80"/>
        <v>35</v>
      </c>
      <c r="Y101" s="29">
        <f t="shared" si="81"/>
        <v>0</v>
      </c>
      <c r="Z101" s="141">
        <f t="shared" si="82"/>
        <v>5.2340448473638605E-2</v>
      </c>
      <c r="AG101" s="19"/>
      <c r="AH101" s="20"/>
      <c r="AI101" s="20"/>
      <c r="AJ101" s="171">
        <f>AJ100*AK101/AK100</f>
        <v>150.00000000000003</v>
      </c>
      <c r="AK101" s="172">
        <f>AK99</f>
        <v>4.9342105263157903</v>
      </c>
      <c r="AL101" s="154"/>
      <c r="AM101" s="155" t="s">
        <v>13</v>
      </c>
      <c r="AN101" s="156">
        <f>AN100/H94</f>
        <v>0.49999999999999989</v>
      </c>
    </row>
    <row r="102" spans="1:40" x14ac:dyDescent="0.25">
      <c r="D102" s="83"/>
      <c r="I102" s="76"/>
      <c r="J102" s="76"/>
      <c r="K102" s="76"/>
      <c r="L102" s="76"/>
      <c r="M102" s="76"/>
      <c r="N102" s="76"/>
      <c r="O102" s="76"/>
      <c r="Q102" s="31"/>
      <c r="R102" s="31"/>
      <c r="S102" s="59"/>
      <c r="T102" s="76"/>
      <c r="U102" s="76"/>
      <c r="V102" s="76"/>
      <c r="W102" s="76"/>
      <c r="X102" s="76"/>
      <c r="Y102" s="76"/>
      <c r="Z102" s="60"/>
      <c r="AC102" s="26"/>
      <c r="AD102" s="26"/>
    </row>
    <row r="103" spans="1:40" ht="13" customHeight="1" x14ac:dyDescent="0.25">
      <c r="B103" s="211"/>
      <c r="C103" s="211"/>
      <c r="D103" s="211"/>
      <c r="E103" s="56" t="s">
        <v>0</v>
      </c>
      <c r="F103" s="57">
        <f>SUM(F95:F101)</f>
        <v>270</v>
      </c>
      <c r="G103" s="57">
        <f>SUM(G95:G101)</f>
        <v>30</v>
      </c>
      <c r="H103" s="57">
        <f>H94-F103-G103</f>
        <v>0</v>
      </c>
      <c r="I103" s="76"/>
      <c r="J103" s="76"/>
      <c r="K103" s="76"/>
      <c r="L103" s="76"/>
      <c r="M103" s="76"/>
      <c r="N103" s="76"/>
      <c r="O103" s="76"/>
      <c r="P103" s="267" t="s">
        <v>67</v>
      </c>
      <c r="Q103" s="268"/>
      <c r="R103" s="268"/>
      <c r="S103" s="269"/>
      <c r="T103" s="76"/>
      <c r="U103" s="76"/>
      <c r="V103" s="76"/>
      <c r="W103" s="76"/>
      <c r="X103" s="76"/>
      <c r="Y103" s="76"/>
      <c r="Z103" s="60"/>
      <c r="AC103" s="26"/>
      <c r="AD103" s="26"/>
    </row>
    <row r="104" spans="1:40" x14ac:dyDescent="0.25">
      <c r="A104" s="63"/>
      <c r="B104" s="63"/>
      <c r="C104" s="63"/>
      <c r="D104" s="133"/>
      <c r="E104" s="27"/>
      <c r="F104" s="12">
        <f>F103/E94</f>
        <v>0.9</v>
      </c>
      <c r="G104" s="13">
        <f>G103/E94</f>
        <v>0.1</v>
      </c>
      <c r="H104" s="14">
        <f>H103/E94</f>
        <v>0</v>
      </c>
      <c r="I104" s="76"/>
      <c r="J104" s="76"/>
      <c r="K104" s="76"/>
      <c r="L104" s="76"/>
      <c r="M104" s="76"/>
      <c r="N104" s="76"/>
      <c r="O104" s="76"/>
      <c r="P104" s="270"/>
      <c r="Q104" s="271"/>
      <c r="R104" s="271"/>
      <c r="S104" s="272"/>
      <c r="T104" s="76"/>
      <c r="U104" s="76"/>
      <c r="V104" s="76"/>
      <c r="W104" s="76"/>
      <c r="X104" s="76"/>
      <c r="Y104" s="76"/>
      <c r="Z104" s="63"/>
      <c r="AA104" s="132"/>
      <c r="AB104" s="132"/>
      <c r="AC104" s="132"/>
      <c r="AD104" s="132"/>
    </row>
    <row r="105" spans="1:40" x14ac:dyDescent="0.25">
      <c r="D105" s="133"/>
      <c r="E105" s="140"/>
      <c r="F105" s="144" t="s">
        <v>68</v>
      </c>
      <c r="G105" s="145" t="s">
        <v>69</v>
      </c>
      <c r="H105" s="143" t="s">
        <v>70</v>
      </c>
      <c r="I105" s="76"/>
      <c r="J105" s="76"/>
      <c r="K105" s="76"/>
      <c r="L105" s="76"/>
      <c r="M105" s="76"/>
      <c r="N105" s="76"/>
      <c r="O105" s="76"/>
      <c r="P105" s="273"/>
      <c r="Q105" s="274"/>
      <c r="R105" s="274"/>
      <c r="S105" s="275"/>
      <c r="T105" s="76"/>
      <c r="U105" s="76"/>
      <c r="V105" s="76"/>
      <c r="W105" s="76"/>
      <c r="X105" s="76"/>
      <c r="Y105" s="76"/>
      <c r="Z105" s="60"/>
      <c r="AC105" s="26"/>
      <c r="AD105" s="26"/>
    </row>
    <row r="106" spans="1:40" x14ac:dyDescent="0.25">
      <c r="D106" s="133"/>
      <c r="I106" s="76"/>
      <c r="J106" s="76"/>
      <c r="K106" s="76"/>
      <c r="L106" s="76"/>
      <c r="M106" s="76"/>
      <c r="N106" s="76"/>
      <c r="O106" s="76"/>
      <c r="Q106" s="76"/>
      <c r="R106" s="76"/>
      <c r="S106" s="76"/>
      <c r="T106" s="76"/>
      <c r="U106" s="76"/>
      <c r="V106" s="76"/>
      <c r="W106" s="76"/>
      <c r="X106" s="76"/>
      <c r="Y106" s="76"/>
      <c r="Z106" s="60"/>
      <c r="AC106" s="26"/>
      <c r="AD106" s="26"/>
    </row>
    <row r="107" spans="1:40" ht="25" customHeight="1" x14ac:dyDescent="0.25">
      <c r="A107" s="276" t="s">
        <v>37</v>
      </c>
      <c r="B107" s="276"/>
      <c r="C107" s="276"/>
      <c r="D107" s="276"/>
      <c r="E107" s="276"/>
      <c r="F107" s="276"/>
      <c r="G107" s="276"/>
      <c r="H107" s="276"/>
      <c r="I107" s="276"/>
      <c r="J107" s="276"/>
      <c r="K107" s="276"/>
      <c r="L107" s="276"/>
      <c r="M107" s="276"/>
      <c r="N107" s="276"/>
      <c r="O107" s="276"/>
      <c r="P107" s="276"/>
      <c r="Q107" s="276"/>
      <c r="R107" s="76"/>
      <c r="S107" s="76"/>
      <c r="T107" s="76"/>
      <c r="U107" s="76"/>
      <c r="V107" s="76"/>
      <c r="W107" s="76"/>
      <c r="X107" s="76"/>
      <c r="Y107" s="76"/>
      <c r="Z107" s="60"/>
      <c r="AC107" s="26"/>
      <c r="AD107" s="26"/>
    </row>
    <row r="108" spans="1:40" ht="7.5" customHeight="1" x14ac:dyDescent="0.25">
      <c r="A108" s="134"/>
      <c r="B108" s="134"/>
      <c r="C108" s="134"/>
      <c r="D108" s="135"/>
      <c r="E108" s="134"/>
      <c r="F108" s="134"/>
      <c r="G108" s="134"/>
      <c r="H108" s="136"/>
      <c r="I108" s="136"/>
      <c r="J108" s="136"/>
      <c r="K108" s="136"/>
      <c r="L108" s="136"/>
      <c r="M108" s="136"/>
      <c r="N108" s="136"/>
      <c r="O108" s="136"/>
      <c r="P108" s="136"/>
      <c r="Q108" s="136"/>
      <c r="R108" s="76"/>
      <c r="S108" s="76"/>
      <c r="T108" s="76"/>
      <c r="U108" s="76"/>
      <c r="V108" s="76"/>
      <c r="W108" s="76"/>
      <c r="X108" s="76"/>
      <c r="Y108" s="76"/>
      <c r="Z108" s="60"/>
      <c r="AC108" s="26"/>
      <c r="AD108" s="26"/>
    </row>
    <row r="109" spans="1:40" ht="65" customHeight="1" x14ac:dyDescent="0.25">
      <c r="A109" s="277" t="s">
        <v>73</v>
      </c>
      <c r="B109" s="277"/>
      <c r="C109" s="277"/>
      <c r="D109" s="277"/>
      <c r="E109" s="277"/>
      <c r="F109" s="277"/>
      <c r="G109" s="277"/>
      <c r="H109" s="277"/>
      <c r="I109" s="277"/>
      <c r="J109" s="277"/>
      <c r="K109" s="277"/>
      <c r="L109" s="277"/>
      <c r="M109" s="277"/>
      <c r="N109" s="277"/>
      <c r="O109" s="277"/>
      <c r="P109" s="277"/>
      <c r="Q109" s="277"/>
      <c r="R109" s="76"/>
      <c r="S109" s="76"/>
      <c r="T109" s="76"/>
      <c r="U109" s="76"/>
      <c r="V109" s="76"/>
      <c r="W109" s="76"/>
      <c r="X109" s="76"/>
      <c r="Y109" s="76"/>
      <c r="Z109" s="60"/>
      <c r="AC109" s="26"/>
      <c r="AD109" s="26"/>
    </row>
    <row r="110" spans="1:40" ht="120.5" customHeight="1" x14ac:dyDescent="0.25">
      <c r="A110" s="277" t="s">
        <v>61</v>
      </c>
      <c r="B110" s="277"/>
      <c r="C110" s="277"/>
      <c r="D110" s="277"/>
      <c r="E110" s="277"/>
      <c r="F110" s="277"/>
      <c r="G110" s="277"/>
      <c r="H110" s="277"/>
      <c r="I110" s="277"/>
      <c r="J110" s="277"/>
      <c r="K110" s="277"/>
      <c r="L110" s="277"/>
      <c r="M110" s="277"/>
      <c r="N110" s="277"/>
      <c r="O110" s="277"/>
      <c r="P110" s="277"/>
      <c r="Q110" s="277"/>
      <c r="R110" s="76"/>
      <c r="S110" s="76"/>
      <c r="T110" s="76"/>
      <c r="U110" s="76"/>
      <c r="V110" s="76"/>
      <c r="W110" s="76"/>
      <c r="X110" s="76"/>
      <c r="Y110" s="76"/>
      <c r="Z110" s="60"/>
      <c r="AC110" s="26"/>
      <c r="AD110" s="26"/>
    </row>
    <row r="111" spans="1:40" ht="13" customHeight="1" x14ac:dyDescent="0.25">
      <c r="D111" s="133"/>
      <c r="H111" s="120"/>
      <c r="R111" s="60"/>
      <c r="S111" s="60"/>
      <c r="T111" s="60"/>
      <c r="U111" s="60"/>
      <c r="V111" s="60"/>
      <c r="W111" s="60"/>
      <c r="Z111" s="60"/>
      <c r="AA111" s="60"/>
    </row>
    <row r="112" spans="1:40" x14ac:dyDescent="0.25">
      <c r="D112" s="133"/>
      <c r="H112" s="120"/>
      <c r="L112" s="120"/>
      <c r="M112" s="120"/>
      <c r="N112" s="120"/>
      <c r="R112" s="60"/>
      <c r="S112" s="60"/>
      <c r="T112" s="60"/>
      <c r="U112" s="60"/>
      <c r="V112" s="60"/>
      <c r="W112" s="60"/>
      <c r="Z112" s="60"/>
      <c r="AA112" s="60"/>
    </row>
    <row r="113" spans="4:30" x14ac:dyDescent="0.25">
      <c r="D113" s="133"/>
      <c r="H113" s="120"/>
      <c r="L113" s="120"/>
      <c r="M113" s="120"/>
      <c r="N113" s="120"/>
      <c r="O113" s="120"/>
      <c r="P113" s="120"/>
      <c r="Q113" s="120"/>
      <c r="R113" s="60"/>
      <c r="S113" s="60"/>
      <c r="T113" s="60"/>
      <c r="U113" s="60"/>
      <c r="V113" s="60"/>
      <c r="W113" s="60"/>
      <c r="Z113" s="60"/>
      <c r="AA113" s="60"/>
    </row>
    <row r="114" spans="4:30" x14ac:dyDescent="0.25">
      <c r="D114" s="133"/>
      <c r="H114" s="120"/>
      <c r="L114" s="120"/>
      <c r="M114" s="120"/>
      <c r="N114" s="120"/>
      <c r="O114" s="120"/>
      <c r="P114" s="120"/>
      <c r="Q114" s="120"/>
      <c r="R114" s="60"/>
      <c r="S114" s="60"/>
      <c r="T114" s="60"/>
      <c r="U114" s="60"/>
      <c r="V114" s="60"/>
      <c r="W114" s="60"/>
      <c r="Z114" s="60"/>
      <c r="AA114" s="60"/>
    </row>
    <row r="115" spans="4:30" x14ac:dyDescent="0.25">
      <c r="D115" s="133"/>
      <c r="H115" s="120"/>
      <c r="L115" s="120"/>
      <c r="M115" s="120"/>
      <c r="N115" s="120"/>
      <c r="O115" s="120"/>
      <c r="P115" s="91"/>
      <c r="Q115" s="77"/>
      <c r="Z115" s="60"/>
      <c r="AA115" s="60"/>
    </row>
    <row r="116" spans="4:30" x14ac:dyDescent="0.25">
      <c r="D116" s="133"/>
      <c r="H116" s="120"/>
      <c r="L116" s="120"/>
      <c r="M116" s="120"/>
      <c r="N116" s="120"/>
      <c r="O116" s="120"/>
      <c r="P116" s="91"/>
      <c r="Q116" s="77"/>
      <c r="Z116" s="60"/>
      <c r="AA116" s="60"/>
    </row>
    <row r="117" spans="4:30" x14ac:dyDescent="0.25">
      <c r="D117" s="133"/>
      <c r="H117" s="120"/>
      <c r="L117" s="120"/>
      <c r="M117" s="120"/>
      <c r="N117" s="120"/>
      <c r="O117" s="120"/>
      <c r="P117" s="91"/>
      <c r="Q117" s="77"/>
      <c r="Z117" s="60"/>
      <c r="AA117" s="60"/>
    </row>
    <row r="118" spans="4:30" x14ac:dyDescent="0.25">
      <c r="D118" s="133"/>
      <c r="H118" s="120"/>
      <c r="L118" s="120"/>
      <c r="M118" s="120"/>
      <c r="N118" s="120"/>
      <c r="O118" s="120"/>
      <c r="P118" s="91"/>
      <c r="Q118" s="77"/>
      <c r="Z118" s="60"/>
      <c r="AA118" s="60"/>
    </row>
    <row r="119" spans="4:30" x14ac:dyDescent="0.25">
      <c r="D119" s="133"/>
      <c r="H119" s="120"/>
      <c r="L119" s="120"/>
      <c r="M119" s="90"/>
      <c r="N119" s="90"/>
      <c r="O119" s="90"/>
      <c r="P119" s="91"/>
      <c r="Q119" s="77"/>
      <c r="Z119" s="60"/>
      <c r="AA119" s="60"/>
    </row>
    <row r="120" spans="4:30" x14ac:dyDescent="0.25">
      <c r="D120" s="133"/>
      <c r="E120" s="63"/>
      <c r="F120" s="8"/>
      <c r="G120" s="8"/>
      <c r="H120" s="63"/>
      <c r="I120" s="120"/>
      <c r="L120" s="120"/>
      <c r="M120" s="90"/>
      <c r="N120" s="90"/>
      <c r="O120" s="90"/>
      <c r="P120" s="91"/>
      <c r="Q120" s="91"/>
      <c r="R120" s="91"/>
      <c r="S120" s="91"/>
      <c r="T120" s="91"/>
      <c r="U120" s="91"/>
      <c r="V120" s="91"/>
      <c r="W120" s="91"/>
      <c r="X120" s="91"/>
      <c r="Y120" s="91"/>
      <c r="Z120" s="91"/>
      <c r="AA120" s="91"/>
      <c r="AB120" s="91"/>
      <c r="AC120" s="91"/>
      <c r="AD120" s="91"/>
    </row>
    <row r="121" spans="4:30" x14ac:dyDescent="0.25">
      <c r="D121" s="83"/>
      <c r="E121" s="27"/>
      <c r="F121" s="137"/>
      <c r="G121" s="8"/>
      <c r="H121" s="138"/>
      <c r="I121" s="76"/>
      <c r="J121" s="77"/>
      <c r="K121" s="77"/>
      <c r="L121" s="77"/>
      <c r="M121" s="90"/>
      <c r="N121" s="90"/>
      <c r="O121" s="90"/>
      <c r="P121" s="91"/>
      <c r="Q121" s="91"/>
      <c r="R121" s="91"/>
      <c r="S121" s="91"/>
      <c r="T121" s="91"/>
      <c r="U121" s="91"/>
      <c r="V121" s="91"/>
      <c r="W121" s="91"/>
      <c r="X121" s="91"/>
      <c r="Y121" s="91"/>
      <c r="Z121" s="91"/>
      <c r="AA121" s="91"/>
      <c r="AB121" s="91"/>
      <c r="AC121" s="91"/>
      <c r="AD121" s="91"/>
    </row>
    <row r="122" spans="4:30" x14ac:dyDescent="0.25">
      <c r="D122" s="83"/>
      <c r="E122" s="27"/>
      <c r="F122" s="137"/>
      <c r="G122" s="8"/>
      <c r="H122" s="139"/>
      <c r="I122" s="76"/>
      <c r="J122" s="77"/>
      <c r="K122" s="77"/>
      <c r="L122" s="77"/>
      <c r="M122" s="90"/>
      <c r="N122" s="90"/>
      <c r="O122" s="90"/>
      <c r="P122" s="91"/>
      <c r="Q122" s="91"/>
      <c r="R122" s="91"/>
      <c r="S122" s="91"/>
      <c r="T122" s="91"/>
      <c r="U122" s="91"/>
      <c r="V122" s="91"/>
      <c r="W122" s="91"/>
      <c r="X122" s="91"/>
      <c r="Y122" s="91"/>
      <c r="Z122" s="91"/>
      <c r="AA122" s="91"/>
      <c r="AB122" s="91"/>
      <c r="AC122" s="91"/>
      <c r="AD122" s="91"/>
    </row>
  </sheetData>
  <mergeCells count="40">
    <mergeCell ref="AG93:AN93"/>
    <mergeCell ref="P86:S88"/>
    <mergeCell ref="A107:Q107"/>
    <mergeCell ref="A109:Q109"/>
    <mergeCell ref="A110:Q110"/>
    <mergeCell ref="J92:K92"/>
    <mergeCell ref="M92:N92"/>
    <mergeCell ref="R92:S92"/>
    <mergeCell ref="P103:S105"/>
    <mergeCell ref="A74:S74"/>
    <mergeCell ref="U74:V74"/>
    <mergeCell ref="AT74:AU74"/>
    <mergeCell ref="J75:K75"/>
    <mergeCell ref="M75:N75"/>
    <mergeCell ref="R75:S75"/>
    <mergeCell ref="U75:U76"/>
    <mergeCell ref="V75:V76"/>
    <mergeCell ref="AT75:AT76"/>
    <mergeCell ref="AU75:AU76"/>
    <mergeCell ref="X74:AR74"/>
    <mergeCell ref="AG76:AN76"/>
    <mergeCell ref="B43:B45"/>
    <mergeCell ref="C44:D44"/>
    <mergeCell ref="F44:G44"/>
    <mergeCell ref="I44:J44"/>
    <mergeCell ref="A8:Q8"/>
    <mergeCell ref="Q42:Q43"/>
    <mergeCell ref="C43:E43"/>
    <mergeCell ref="F43:H43"/>
    <mergeCell ref="I43:K43"/>
    <mergeCell ref="N43:O43"/>
    <mergeCell ref="A12:X12"/>
    <mergeCell ref="J13:K13"/>
    <mergeCell ref="J27:K27"/>
    <mergeCell ref="B42:K42"/>
    <mergeCell ref="A2:Q2"/>
    <mergeCell ref="A4:Q4"/>
    <mergeCell ref="A5:Q5"/>
    <mergeCell ref="A6:Q6"/>
    <mergeCell ref="A7:Q7"/>
  </mergeCells>
  <pageMargins left="0.7" right="0.7" top="0.75" bottom="0.75" header="0.3" footer="0.3"/>
  <ignoredErrors>
    <ignoredError sqref="M23:X36 V52:X52" evalError="1"/>
    <ignoredError sqref="R94:S94 R91:S91 S78:S84 S95:S101 R89:S89" formulaRange="1"/>
    <ignoredError sqref="AJ97 AJ80"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5629E-66FB-4A95-ACB4-01651D6A9758}">
  <dimension ref="A1:AU121"/>
  <sheetViews>
    <sheetView zoomScale="70" zoomScaleNormal="70" workbookViewId="0"/>
  </sheetViews>
  <sheetFormatPr baseColWidth="10" defaultColWidth="11.453125" defaultRowHeight="13" x14ac:dyDescent="0.25"/>
  <cols>
    <col min="1" max="1" width="7.453125" style="60" customWidth="1"/>
    <col min="2" max="2" width="6.26953125" style="60" customWidth="1"/>
    <col min="3" max="3" width="9.26953125" style="60" customWidth="1"/>
    <col min="4" max="4" width="9.54296875" style="60" customWidth="1"/>
    <col min="5" max="5" width="12.54296875" style="60" customWidth="1"/>
    <col min="6" max="6" width="9.26953125" style="60" customWidth="1"/>
    <col min="7" max="7" width="11.08984375" style="60" customWidth="1"/>
    <col min="8" max="8" width="13" style="60" customWidth="1"/>
    <col min="9" max="9" width="13.26953125" style="60" customWidth="1"/>
    <col min="10" max="10" width="11.08984375" style="60" customWidth="1"/>
    <col min="11" max="11" width="20.453125" style="60" customWidth="1"/>
    <col min="12" max="12" width="9.81640625" style="60" customWidth="1"/>
    <col min="13" max="13" width="13.36328125" style="60" customWidth="1"/>
    <col min="14" max="14" width="13.453125" style="60" customWidth="1"/>
    <col min="15" max="15" width="14.7265625" style="60" customWidth="1"/>
    <col min="16" max="16" width="15.81640625" style="60" bestFit="1" customWidth="1"/>
    <col min="17" max="17" width="10.1796875" style="60" customWidth="1"/>
    <col min="18" max="18" width="13.08984375" style="26" customWidth="1"/>
    <col min="19" max="19" width="13.6328125" style="26" customWidth="1"/>
    <col min="20" max="20" width="8.26953125" style="26" customWidth="1"/>
    <col min="21" max="22" width="14.6328125" style="26" customWidth="1"/>
    <col min="23" max="24" width="11.54296875" style="26" customWidth="1"/>
    <col min="25" max="25" width="11.453125" style="26"/>
    <col min="26" max="26" width="11.1796875" style="26" customWidth="1"/>
    <col min="27" max="28" width="14.6328125" style="26" customWidth="1"/>
    <col min="29" max="31" width="14.6328125" style="60" customWidth="1"/>
    <col min="32" max="32" width="3.453125" style="60" customWidth="1"/>
    <col min="33" max="33" width="11.90625" style="60" customWidth="1"/>
    <col min="34" max="34" width="6.81640625" style="60" customWidth="1"/>
    <col min="35" max="35" width="6.26953125" style="60" customWidth="1"/>
    <col min="36" max="36" width="5.7265625" style="60" customWidth="1"/>
    <col min="37" max="37" width="5.90625" style="60" customWidth="1"/>
    <col min="38" max="38" width="3" style="60" customWidth="1"/>
    <col min="39" max="39" width="12.81640625" style="60" customWidth="1"/>
    <col min="40" max="40" width="6.90625" style="60" customWidth="1"/>
    <col min="41" max="41" width="3.08984375" style="60" customWidth="1"/>
    <col min="42" max="42" width="12.453125" style="60" customWidth="1"/>
    <col min="43" max="44" width="10.7265625" style="60" customWidth="1"/>
    <col min="45" max="45" width="3.6328125" style="60" customWidth="1"/>
    <col min="46" max="16384" width="11.453125" style="60"/>
  </cols>
  <sheetData>
    <row r="1" spans="1:41" ht="6" customHeight="1" thickBot="1" x14ac:dyDescent="0.3"/>
    <row r="2" spans="1:41" ht="26" customHeight="1" thickBot="1" x14ac:dyDescent="0.3">
      <c r="A2" s="218" t="s">
        <v>20</v>
      </c>
      <c r="B2" s="219"/>
      <c r="C2" s="219"/>
      <c r="D2" s="219"/>
      <c r="E2" s="219"/>
      <c r="F2" s="219"/>
      <c r="G2" s="219"/>
      <c r="H2" s="219"/>
      <c r="I2" s="219"/>
      <c r="J2" s="219"/>
      <c r="K2" s="219"/>
      <c r="L2" s="219"/>
      <c r="M2" s="219"/>
      <c r="N2" s="219"/>
      <c r="O2" s="219"/>
      <c r="P2" s="219"/>
      <c r="Q2" s="220"/>
    </row>
    <row r="3" spans="1:41" ht="4" customHeight="1" x14ac:dyDescent="0.25">
      <c r="A3" s="31"/>
    </row>
    <row r="4" spans="1:41" ht="41.5" customHeight="1" x14ac:dyDescent="0.25">
      <c r="A4" s="221" t="s">
        <v>35</v>
      </c>
      <c r="B4" s="222"/>
      <c r="C4" s="222"/>
      <c r="D4" s="222"/>
      <c r="E4" s="222"/>
      <c r="F4" s="222"/>
      <c r="G4" s="222"/>
      <c r="H4" s="222"/>
      <c r="I4" s="222"/>
      <c r="J4" s="222"/>
      <c r="K4" s="222"/>
      <c r="L4" s="222"/>
      <c r="M4" s="222"/>
      <c r="N4" s="222"/>
      <c r="O4" s="222"/>
      <c r="P4" s="222"/>
      <c r="Q4" s="223"/>
    </row>
    <row r="5" spans="1:41" ht="45.5" customHeight="1" x14ac:dyDescent="0.25">
      <c r="A5" s="224" t="s">
        <v>95</v>
      </c>
      <c r="B5" s="225"/>
      <c r="C5" s="225"/>
      <c r="D5" s="225"/>
      <c r="E5" s="225"/>
      <c r="F5" s="225"/>
      <c r="G5" s="225"/>
      <c r="H5" s="225"/>
      <c r="I5" s="225"/>
      <c r="J5" s="225"/>
      <c r="K5" s="225"/>
      <c r="L5" s="225"/>
      <c r="M5" s="225"/>
      <c r="N5" s="225"/>
      <c r="O5" s="225"/>
      <c r="P5" s="225"/>
      <c r="Q5" s="226"/>
      <c r="AC5" s="26"/>
      <c r="AD5" s="26"/>
      <c r="AE5" s="26"/>
      <c r="AF5" s="26"/>
      <c r="AG5" s="26"/>
      <c r="AH5" s="26"/>
      <c r="AI5" s="26"/>
      <c r="AJ5" s="26"/>
    </row>
    <row r="6" spans="1:41" ht="30.5" customHeight="1" x14ac:dyDescent="0.25">
      <c r="A6" s="224" t="s">
        <v>96</v>
      </c>
      <c r="B6" s="225"/>
      <c r="C6" s="225"/>
      <c r="D6" s="225"/>
      <c r="E6" s="225"/>
      <c r="F6" s="225"/>
      <c r="G6" s="225"/>
      <c r="H6" s="225"/>
      <c r="I6" s="225"/>
      <c r="J6" s="225"/>
      <c r="K6" s="225"/>
      <c r="L6" s="225"/>
      <c r="M6" s="225"/>
      <c r="N6" s="225"/>
      <c r="O6" s="225"/>
      <c r="P6" s="225"/>
      <c r="Q6" s="226"/>
      <c r="AC6" s="26"/>
    </row>
    <row r="7" spans="1:41" ht="29.25" customHeight="1" x14ac:dyDescent="0.25">
      <c r="A7" s="224" t="s">
        <v>97</v>
      </c>
      <c r="B7" s="225"/>
      <c r="C7" s="225"/>
      <c r="D7" s="225"/>
      <c r="E7" s="225"/>
      <c r="F7" s="225"/>
      <c r="G7" s="225"/>
      <c r="H7" s="225"/>
      <c r="I7" s="225"/>
      <c r="J7" s="225"/>
      <c r="K7" s="225"/>
      <c r="L7" s="225"/>
      <c r="M7" s="225"/>
      <c r="N7" s="225"/>
      <c r="O7" s="225"/>
      <c r="P7" s="225"/>
      <c r="Q7" s="226"/>
      <c r="AC7" s="26"/>
    </row>
    <row r="8" spans="1:41" ht="26.5" customHeight="1" x14ac:dyDescent="0.25">
      <c r="A8" s="232" t="s">
        <v>36</v>
      </c>
      <c r="B8" s="233"/>
      <c r="C8" s="233"/>
      <c r="D8" s="233"/>
      <c r="E8" s="233"/>
      <c r="F8" s="233"/>
      <c r="G8" s="233"/>
      <c r="H8" s="233"/>
      <c r="I8" s="233"/>
      <c r="J8" s="233"/>
      <c r="K8" s="233"/>
      <c r="L8" s="233"/>
      <c r="M8" s="233"/>
      <c r="N8" s="233"/>
      <c r="O8" s="233"/>
      <c r="P8" s="233"/>
      <c r="Q8" s="234"/>
      <c r="AC8" s="26"/>
    </row>
    <row r="9" spans="1:41" ht="12.5" customHeight="1" x14ac:dyDescent="0.25">
      <c r="A9" s="61"/>
      <c r="D9" s="55"/>
      <c r="E9" s="55"/>
      <c r="F9" s="55"/>
      <c r="G9" s="55"/>
      <c r="H9" s="31"/>
      <c r="I9" s="55"/>
      <c r="J9" s="55"/>
      <c r="K9" s="55"/>
      <c r="L9" s="55"/>
      <c r="M9" s="55"/>
      <c r="N9" s="55"/>
    </row>
    <row r="10" spans="1:41" ht="12.5" customHeight="1" x14ac:dyDescent="0.25">
      <c r="A10" s="210" t="s">
        <v>98</v>
      </c>
      <c r="D10" s="209"/>
      <c r="E10" s="209"/>
      <c r="F10" s="209"/>
      <c r="G10" s="209"/>
      <c r="H10" s="31"/>
      <c r="I10" s="209"/>
      <c r="J10" s="209"/>
      <c r="K10" s="209"/>
      <c r="L10" s="209"/>
      <c r="M10" s="209"/>
      <c r="N10" s="209"/>
    </row>
    <row r="11" spans="1:41" ht="12.75" customHeight="1" thickBot="1" x14ac:dyDescent="0.35">
      <c r="A11" s="180" t="s">
        <v>109</v>
      </c>
      <c r="D11" s="209"/>
      <c r="E11" s="209"/>
      <c r="F11" s="209"/>
      <c r="G11" s="209"/>
      <c r="H11" s="209"/>
      <c r="I11" s="209"/>
      <c r="J11" s="209"/>
      <c r="K11" s="209"/>
      <c r="L11" s="209"/>
      <c r="M11" s="209"/>
      <c r="N11" s="209"/>
    </row>
    <row r="12" spans="1:41" ht="46" customHeight="1" thickBot="1" x14ac:dyDescent="0.3">
      <c r="A12" s="240" t="s">
        <v>106</v>
      </c>
      <c r="B12" s="241"/>
      <c r="C12" s="241"/>
      <c r="D12" s="241"/>
      <c r="E12" s="241"/>
      <c r="F12" s="241"/>
      <c r="G12" s="241"/>
      <c r="H12" s="241"/>
      <c r="I12" s="241"/>
      <c r="J12" s="241"/>
      <c r="K12" s="241"/>
      <c r="L12" s="241"/>
      <c r="M12" s="241"/>
      <c r="N12" s="241"/>
      <c r="O12" s="241"/>
      <c r="P12" s="241"/>
      <c r="Q12" s="241"/>
      <c r="R12" s="241"/>
      <c r="S12" s="241"/>
      <c r="T12" s="241"/>
      <c r="U12" s="241"/>
      <c r="V12" s="241"/>
      <c r="W12" s="241"/>
      <c r="X12" s="242"/>
      <c r="AE12" s="63"/>
      <c r="AF12" s="63"/>
      <c r="AG12" s="63"/>
      <c r="AH12" s="63"/>
      <c r="AI12" s="63"/>
      <c r="AJ12" s="63"/>
      <c r="AK12" s="63"/>
      <c r="AL12" s="63"/>
      <c r="AM12" s="63"/>
      <c r="AN12" s="63"/>
      <c r="AO12" s="63"/>
    </row>
    <row r="13" spans="1:41" ht="38.5" customHeight="1" x14ac:dyDescent="0.25">
      <c r="A13" s="31" t="s">
        <v>104</v>
      </c>
      <c r="E13" s="64"/>
      <c r="F13" s="65"/>
      <c r="H13" s="11"/>
      <c r="J13" s="243" t="s">
        <v>32</v>
      </c>
      <c r="K13" s="244"/>
      <c r="M13" s="191" t="s">
        <v>43</v>
      </c>
      <c r="N13" s="191" t="s">
        <v>44</v>
      </c>
      <c r="U13" s="59"/>
      <c r="V13" s="59"/>
      <c r="W13" s="67"/>
      <c r="AC13" s="26"/>
      <c r="AD13" s="26"/>
      <c r="AE13" s="26"/>
      <c r="AF13" s="26"/>
      <c r="AG13" s="26"/>
      <c r="AH13" s="63"/>
      <c r="AI13" s="63"/>
      <c r="AJ13" s="63"/>
      <c r="AK13" s="63"/>
      <c r="AL13" s="63"/>
      <c r="AM13" s="63"/>
    </row>
    <row r="14" spans="1:41" ht="66" customHeight="1" x14ac:dyDescent="0.25">
      <c r="A14" s="40" t="s">
        <v>22</v>
      </c>
      <c r="B14" s="4" t="s">
        <v>23</v>
      </c>
      <c r="C14" s="1" t="s">
        <v>21</v>
      </c>
      <c r="D14" s="41" t="s">
        <v>24</v>
      </c>
      <c r="E14" s="1" t="s">
        <v>30</v>
      </c>
      <c r="F14" s="2" t="s">
        <v>25</v>
      </c>
      <c r="G14" s="2" t="s">
        <v>26</v>
      </c>
      <c r="H14" s="28" t="s">
        <v>72</v>
      </c>
      <c r="I14" s="2" t="s">
        <v>27</v>
      </c>
      <c r="J14" s="36" t="s">
        <v>33</v>
      </c>
      <c r="K14" s="42" t="s">
        <v>34</v>
      </c>
      <c r="M14" s="53" t="s">
        <v>45</v>
      </c>
      <c r="N14" s="53" t="s">
        <v>46</v>
      </c>
      <c r="O14" s="192" t="s">
        <v>86</v>
      </c>
      <c r="P14" s="192" t="s">
        <v>87</v>
      </c>
      <c r="Q14" s="192" t="s">
        <v>88</v>
      </c>
      <c r="R14" s="192" t="s">
        <v>89</v>
      </c>
      <c r="S14" s="192" t="s">
        <v>90</v>
      </c>
      <c r="T14" s="193" t="s">
        <v>85</v>
      </c>
      <c r="U14" s="193" t="s">
        <v>91</v>
      </c>
      <c r="V14" s="194" t="s">
        <v>92</v>
      </c>
      <c r="W14" s="194" t="s">
        <v>93</v>
      </c>
      <c r="X14" s="194" t="s">
        <v>94</v>
      </c>
      <c r="AG14" s="26"/>
      <c r="AH14" s="63"/>
      <c r="AI14" s="63"/>
      <c r="AJ14" s="63"/>
      <c r="AK14" s="63"/>
      <c r="AL14" s="63"/>
      <c r="AM14" s="63"/>
    </row>
    <row r="15" spans="1:41" x14ac:dyDescent="0.25">
      <c r="A15" s="68">
        <v>0</v>
      </c>
      <c r="B15" s="68">
        <v>0</v>
      </c>
      <c r="C15" s="63"/>
      <c r="D15" s="69">
        <v>0</v>
      </c>
      <c r="E15" s="32">
        <f>H15</f>
        <v>281</v>
      </c>
      <c r="F15" s="3">
        <v>0</v>
      </c>
      <c r="G15" s="3">
        <v>0</v>
      </c>
      <c r="H15" s="50">
        <v>281</v>
      </c>
      <c r="I15" s="70">
        <f>F15/E15</f>
        <v>0</v>
      </c>
      <c r="J15" s="30">
        <f>1-I15</f>
        <v>1</v>
      </c>
      <c r="K15" s="30">
        <f>J15</f>
        <v>1</v>
      </c>
      <c r="L15" s="63"/>
      <c r="M15" s="51">
        <f t="shared" ref="M15:M22" si="0">K15^W15</f>
        <v>1</v>
      </c>
      <c r="N15" s="51">
        <f t="shared" ref="N15:N22" si="1">K15^X15</f>
        <v>1</v>
      </c>
      <c r="O15" s="195">
        <f t="shared" ref="O15:O22" si="2">(LN(K15))^2</f>
        <v>0</v>
      </c>
      <c r="P15" s="196">
        <f t="shared" ref="P15:P22" si="3">E15-H15</f>
        <v>0</v>
      </c>
      <c r="Q15" s="196">
        <f t="shared" ref="Q15:Q22" si="4">E15*H15</f>
        <v>78961</v>
      </c>
      <c r="R15" s="197">
        <f t="shared" ref="R15:R22" si="5">P15/Q15</f>
        <v>0</v>
      </c>
      <c r="S15" s="197">
        <f>R15</f>
        <v>0</v>
      </c>
      <c r="T15" s="198">
        <v>0</v>
      </c>
      <c r="U15" s="199">
        <f>-NORMSINV(2.5/100)</f>
        <v>1.9599639845400538</v>
      </c>
      <c r="V15" s="195">
        <f t="shared" ref="V15:V22" si="6">U15*T15</f>
        <v>0</v>
      </c>
      <c r="W15" s="200">
        <f t="shared" ref="W15:W22" si="7">EXP(V15)</f>
        <v>1</v>
      </c>
      <c r="X15" s="200">
        <f t="shared" ref="X15:X22" si="8">EXP(-V15)</f>
        <v>1</v>
      </c>
      <c r="AG15" s="26"/>
      <c r="AH15" s="63"/>
      <c r="AI15" s="63"/>
      <c r="AJ15" s="63"/>
      <c r="AK15" s="63"/>
      <c r="AL15" s="63"/>
      <c r="AM15" s="63"/>
    </row>
    <row r="16" spans="1:41" x14ac:dyDescent="0.25">
      <c r="A16" s="71">
        <v>8</v>
      </c>
      <c r="B16" s="71">
        <f>B15+F16</f>
        <v>139</v>
      </c>
      <c r="C16" s="72">
        <f>D15</f>
        <v>0</v>
      </c>
      <c r="D16" s="69">
        <v>5</v>
      </c>
      <c r="E16" s="69">
        <f>H15</f>
        <v>281</v>
      </c>
      <c r="F16" s="32">
        <f>E16-H16-G16</f>
        <v>139</v>
      </c>
      <c r="G16" s="69">
        <f>A16-A15</f>
        <v>8</v>
      </c>
      <c r="H16" s="50">
        <v>134</v>
      </c>
      <c r="I16" s="73">
        <f>F16/E16</f>
        <v>0.49466192170818507</v>
      </c>
      <c r="J16" s="30">
        <f>1-I16</f>
        <v>0.50533807829181487</v>
      </c>
      <c r="K16" s="30">
        <f>J16*K15</f>
        <v>0.50533807829181487</v>
      </c>
      <c r="L16" s="63"/>
      <c r="M16" s="51">
        <f t="shared" si="0"/>
        <v>0.44190359913193605</v>
      </c>
      <c r="N16" s="51">
        <f t="shared" si="1"/>
        <v>0.56528607513194373</v>
      </c>
      <c r="O16" s="195">
        <f t="shared" si="2"/>
        <v>0.46584394077725011</v>
      </c>
      <c r="P16" s="196">
        <f t="shared" si="3"/>
        <v>147</v>
      </c>
      <c r="Q16" s="196">
        <f t="shared" si="4"/>
        <v>37654</v>
      </c>
      <c r="R16" s="197">
        <f t="shared" si="5"/>
        <v>3.9039677059542147E-3</v>
      </c>
      <c r="S16" s="197">
        <f t="shared" ref="S16:S22" si="9">S15+R16</f>
        <v>3.9039677059542147E-3</v>
      </c>
      <c r="T16" s="198">
        <f t="shared" ref="T16:T22" si="10">SQRT((1/O16)*S16)</f>
        <v>9.1544631903338183E-2</v>
      </c>
      <c r="U16" s="199">
        <f>-NORMSINV(2.5/100)</f>
        <v>1.9599639845400538</v>
      </c>
      <c r="V16" s="195">
        <f t="shared" si="6"/>
        <v>0.17942418150851924</v>
      </c>
      <c r="W16" s="200">
        <f t="shared" si="7"/>
        <v>1.1965281816665583</v>
      </c>
      <c r="X16" s="200">
        <f t="shared" si="8"/>
        <v>0.83575131394496016</v>
      </c>
      <c r="AG16" s="26"/>
      <c r="AH16" s="63"/>
      <c r="AI16" s="63"/>
      <c r="AJ16" s="63"/>
      <c r="AK16" s="63"/>
      <c r="AL16" s="63"/>
      <c r="AM16" s="63"/>
    </row>
    <row r="17" spans="1:41" x14ac:dyDescent="0.25">
      <c r="A17" s="68">
        <v>11</v>
      </c>
      <c r="B17" s="71">
        <f t="shared" ref="B17:B22" si="11">B16+F17</f>
        <v>208</v>
      </c>
      <c r="C17" s="72">
        <f t="shared" ref="C17:C22" si="12">D16</f>
        <v>5</v>
      </c>
      <c r="D17" s="69">
        <v>10</v>
      </c>
      <c r="E17" s="69">
        <f t="shared" ref="E17:E22" si="13">H16</f>
        <v>134</v>
      </c>
      <c r="F17" s="32">
        <f t="shared" ref="F17:F22" si="14">E17-H17-G17</f>
        <v>69</v>
      </c>
      <c r="G17" s="69">
        <f t="shared" ref="G17:G22" si="15">A17-A16</f>
        <v>3</v>
      </c>
      <c r="H17" s="50">
        <v>62</v>
      </c>
      <c r="I17" s="73">
        <f t="shared" ref="I17:I22" si="16">F17/E17</f>
        <v>0.5149253731343284</v>
      </c>
      <c r="J17" s="30">
        <f t="shared" ref="J17:J22" si="17">1-I17</f>
        <v>0.4850746268656716</v>
      </c>
      <c r="K17" s="30">
        <f t="shared" ref="K17:K22" si="18">J17*K16</f>
        <v>0.24512667976841765</v>
      </c>
      <c r="L17" s="63"/>
      <c r="M17" s="51">
        <f t="shared" si="0"/>
        <v>0.19323862803716779</v>
      </c>
      <c r="N17" s="51">
        <f t="shared" si="1"/>
        <v>0.30042841216046096</v>
      </c>
      <c r="O17" s="195">
        <f t="shared" si="2"/>
        <v>1.9767801591015284</v>
      </c>
      <c r="P17" s="196">
        <f t="shared" si="3"/>
        <v>72</v>
      </c>
      <c r="Q17" s="196">
        <f t="shared" si="4"/>
        <v>8308</v>
      </c>
      <c r="R17" s="197">
        <f t="shared" si="5"/>
        <v>8.6663456909003376E-3</v>
      </c>
      <c r="S17" s="197">
        <f t="shared" si="9"/>
        <v>1.2570313396854552E-2</v>
      </c>
      <c r="T17" s="198">
        <f t="shared" si="10"/>
        <v>7.9743237937568809E-2</v>
      </c>
      <c r="U17" s="199">
        <f t="shared" ref="U17:U22" si="19">-NORMSINV(2.5/100)</f>
        <v>1.9599639845400538</v>
      </c>
      <c r="V17" s="195">
        <f t="shared" si="6"/>
        <v>0.15629387436824294</v>
      </c>
      <c r="W17" s="200">
        <f t="shared" si="7"/>
        <v>1.1691697416280009</v>
      </c>
      <c r="X17" s="200">
        <f t="shared" si="8"/>
        <v>0.85530780039479815</v>
      </c>
      <c r="AG17" s="26"/>
      <c r="AH17" s="63"/>
      <c r="AI17" s="63"/>
      <c r="AJ17" s="63"/>
      <c r="AK17" s="63"/>
      <c r="AL17" s="63"/>
      <c r="AM17" s="63"/>
    </row>
    <row r="18" spans="1:41" x14ac:dyDescent="0.25">
      <c r="A18" s="71">
        <v>12</v>
      </c>
      <c r="B18" s="71">
        <f t="shared" si="11"/>
        <v>232</v>
      </c>
      <c r="C18" s="72">
        <f t="shared" si="12"/>
        <v>10</v>
      </c>
      <c r="D18" s="69">
        <v>15</v>
      </c>
      <c r="E18" s="69">
        <f t="shared" si="13"/>
        <v>62</v>
      </c>
      <c r="F18" s="32">
        <f t="shared" si="14"/>
        <v>24</v>
      </c>
      <c r="G18" s="69">
        <f t="shared" si="15"/>
        <v>1</v>
      </c>
      <c r="H18" s="50">
        <v>37</v>
      </c>
      <c r="I18" s="73">
        <f t="shared" si="16"/>
        <v>0.38709677419354838</v>
      </c>
      <c r="J18" s="30">
        <f t="shared" si="17"/>
        <v>0.61290322580645162</v>
      </c>
      <c r="K18" s="30">
        <f t="shared" si="18"/>
        <v>0.15023893276128825</v>
      </c>
      <c r="L18" s="63"/>
      <c r="M18" s="51">
        <f t="shared" si="0"/>
        <v>0.10851468576781917</v>
      </c>
      <c r="N18" s="51">
        <f t="shared" si="1"/>
        <v>0.19832520648575883</v>
      </c>
      <c r="O18" s="195">
        <f t="shared" si="2"/>
        <v>3.5930277905053019</v>
      </c>
      <c r="P18" s="196">
        <f t="shared" si="3"/>
        <v>25</v>
      </c>
      <c r="Q18" s="196">
        <f t="shared" si="4"/>
        <v>2294</v>
      </c>
      <c r="R18" s="197">
        <f t="shared" si="5"/>
        <v>1.0897994768962511E-2</v>
      </c>
      <c r="S18" s="197">
        <f t="shared" si="9"/>
        <v>2.3468308165817062E-2</v>
      </c>
      <c r="T18" s="198">
        <f t="shared" si="10"/>
        <v>8.0818466020772625E-2</v>
      </c>
      <c r="U18" s="199">
        <f t="shared" si="19"/>
        <v>1.9599639845400538</v>
      </c>
      <c r="V18" s="195">
        <f t="shared" si="6"/>
        <v>0.15840128268648845</v>
      </c>
      <c r="W18" s="200">
        <f t="shared" si="7"/>
        <v>1.1716362577323751</v>
      </c>
      <c r="X18" s="200">
        <f t="shared" si="8"/>
        <v>0.85350721557169473</v>
      </c>
      <c r="AG18" s="26"/>
      <c r="AH18" s="63"/>
      <c r="AI18" s="63"/>
      <c r="AJ18" s="63"/>
      <c r="AK18" s="63"/>
      <c r="AL18" s="63"/>
      <c r="AM18" s="63"/>
    </row>
    <row r="19" spans="1:41" x14ac:dyDescent="0.25">
      <c r="A19" s="68">
        <v>19</v>
      </c>
      <c r="B19" s="71">
        <f t="shared" si="11"/>
        <v>240</v>
      </c>
      <c r="C19" s="72">
        <f t="shared" si="12"/>
        <v>15</v>
      </c>
      <c r="D19" s="69">
        <v>20</v>
      </c>
      <c r="E19" s="69">
        <f t="shared" si="13"/>
        <v>37</v>
      </c>
      <c r="F19" s="32">
        <f t="shared" si="14"/>
        <v>8</v>
      </c>
      <c r="G19" s="69">
        <f t="shared" si="15"/>
        <v>7</v>
      </c>
      <c r="H19" s="50">
        <v>22</v>
      </c>
      <c r="I19" s="73">
        <f t="shared" si="16"/>
        <v>0.21621621621621623</v>
      </c>
      <c r="J19" s="30">
        <f t="shared" si="17"/>
        <v>0.78378378378378377</v>
      </c>
      <c r="K19" s="30">
        <f t="shared" si="18"/>
        <v>0.11775483919127998</v>
      </c>
      <c r="L19" s="63"/>
      <c r="M19" s="51">
        <f t="shared" si="0"/>
        <v>7.5743001861556025E-2</v>
      </c>
      <c r="N19" s="51">
        <f t="shared" si="1"/>
        <v>0.16976359446208367</v>
      </c>
      <c r="O19" s="195">
        <f t="shared" si="2"/>
        <v>4.5759646467264457</v>
      </c>
      <c r="P19" s="196">
        <f t="shared" si="3"/>
        <v>15</v>
      </c>
      <c r="Q19" s="196">
        <f t="shared" si="4"/>
        <v>814</v>
      </c>
      <c r="R19" s="197">
        <f t="shared" si="5"/>
        <v>1.8427518427518427E-2</v>
      </c>
      <c r="S19" s="197">
        <f t="shared" si="9"/>
        <v>4.1895826593335489E-2</v>
      </c>
      <c r="T19" s="198">
        <f t="shared" si="10"/>
        <v>9.568504191017449E-2</v>
      </c>
      <c r="U19" s="199">
        <f t="shared" si="19"/>
        <v>1.9599639845400538</v>
      </c>
      <c r="V19" s="195">
        <f t="shared" si="6"/>
        <v>0.18753923600314765</v>
      </c>
      <c r="W19" s="200">
        <f t="shared" si="7"/>
        <v>1.2062775780033299</v>
      </c>
      <c r="X19" s="200">
        <f t="shared" si="8"/>
        <v>0.8289965910294318</v>
      </c>
      <c r="AG19" s="26"/>
      <c r="AH19" s="63"/>
      <c r="AI19" s="63"/>
      <c r="AJ19" s="63"/>
      <c r="AK19" s="63"/>
      <c r="AL19" s="63"/>
      <c r="AM19" s="63"/>
    </row>
    <row r="20" spans="1:41" x14ac:dyDescent="0.25">
      <c r="A20" s="71">
        <v>27</v>
      </c>
      <c r="B20" s="71">
        <f t="shared" si="11"/>
        <v>243</v>
      </c>
      <c r="C20" s="72">
        <f t="shared" si="12"/>
        <v>20</v>
      </c>
      <c r="D20" s="69">
        <v>25</v>
      </c>
      <c r="E20" s="69">
        <f t="shared" si="13"/>
        <v>22</v>
      </c>
      <c r="F20" s="32">
        <f t="shared" si="14"/>
        <v>3</v>
      </c>
      <c r="G20" s="69">
        <f t="shared" si="15"/>
        <v>8</v>
      </c>
      <c r="H20" s="50">
        <v>11</v>
      </c>
      <c r="I20" s="73">
        <f t="shared" si="16"/>
        <v>0.13636363636363635</v>
      </c>
      <c r="J20" s="30">
        <f t="shared" si="17"/>
        <v>0.86363636363636365</v>
      </c>
      <c r="K20" s="30">
        <f t="shared" si="18"/>
        <v>0.1016973611197418</v>
      </c>
      <c r="L20" s="63"/>
      <c r="M20" s="51">
        <f t="shared" si="0"/>
        <v>5.2600046417357105E-2</v>
      </c>
      <c r="N20" s="51">
        <f t="shared" si="1"/>
        <v>0.16964304646871117</v>
      </c>
      <c r="O20" s="195">
        <f t="shared" si="2"/>
        <v>5.2246710008806669</v>
      </c>
      <c r="P20" s="196">
        <f t="shared" si="3"/>
        <v>11</v>
      </c>
      <c r="Q20" s="196">
        <f t="shared" si="4"/>
        <v>242</v>
      </c>
      <c r="R20" s="197">
        <f t="shared" si="5"/>
        <v>4.5454545454545456E-2</v>
      </c>
      <c r="S20" s="197">
        <f t="shared" si="9"/>
        <v>8.7350372047880945E-2</v>
      </c>
      <c r="T20" s="198">
        <f t="shared" si="10"/>
        <v>0.12930130423920022</v>
      </c>
      <c r="U20" s="199">
        <f t="shared" si="19"/>
        <v>1.9599639845400538</v>
      </c>
      <c r="V20" s="195">
        <f t="shared" si="6"/>
        <v>0.25342589946288863</v>
      </c>
      <c r="W20" s="200">
        <f t="shared" si="7"/>
        <v>1.2884319024518824</v>
      </c>
      <c r="X20" s="200">
        <f t="shared" si="8"/>
        <v>0.77613725498181374</v>
      </c>
      <c r="AG20" s="26"/>
      <c r="AH20" s="63"/>
      <c r="AI20" s="63"/>
      <c r="AJ20" s="63"/>
      <c r="AK20" s="63"/>
      <c r="AL20" s="63"/>
      <c r="AM20" s="63"/>
    </row>
    <row r="21" spans="1:41" x14ac:dyDescent="0.25">
      <c r="A21" s="68">
        <v>34</v>
      </c>
      <c r="B21" s="71">
        <f t="shared" si="11"/>
        <v>244</v>
      </c>
      <c r="C21" s="72">
        <f t="shared" si="12"/>
        <v>25</v>
      </c>
      <c r="D21" s="69">
        <v>30</v>
      </c>
      <c r="E21" s="69">
        <f t="shared" si="13"/>
        <v>11</v>
      </c>
      <c r="F21" s="32">
        <f t="shared" si="14"/>
        <v>1</v>
      </c>
      <c r="G21" s="69">
        <f t="shared" si="15"/>
        <v>7</v>
      </c>
      <c r="H21" s="50">
        <v>3</v>
      </c>
      <c r="I21" s="73">
        <f t="shared" si="16"/>
        <v>9.0909090909090912E-2</v>
      </c>
      <c r="J21" s="30">
        <f t="shared" si="17"/>
        <v>0.90909090909090906</v>
      </c>
      <c r="K21" s="30">
        <f t="shared" si="18"/>
        <v>9.2452146472492544E-2</v>
      </c>
      <c r="L21" s="63"/>
      <c r="M21" s="51">
        <f t="shared" si="0"/>
        <v>2.1928045471836331E-2</v>
      </c>
      <c r="N21" s="51">
        <f t="shared" si="1"/>
        <v>0.22669317987085422</v>
      </c>
      <c r="O21" s="195">
        <f t="shared" si="2"/>
        <v>5.669466266216391</v>
      </c>
      <c r="P21" s="196">
        <f t="shared" si="3"/>
        <v>8</v>
      </c>
      <c r="Q21" s="196">
        <f t="shared" si="4"/>
        <v>33</v>
      </c>
      <c r="R21" s="197">
        <f t="shared" si="5"/>
        <v>0.24242424242424243</v>
      </c>
      <c r="S21" s="197">
        <f t="shared" si="9"/>
        <v>0.32977461447212336</v>
      </c>
      <c r="T21" s="198">
        <f t="shared" si="10"/>
        <v>0.24117790752364579</v>
      </c>
      <c r="U21" s="199">
        <f t="shared" si="19"/>
        <v>1.9599639845400538</v>
      </c>
      <c r="V21" s="195">
        <f t="shared" si="6"/>
        <v>0.47270001261307742</v>
      </c>
      <c r="W21" s="200">
        <f t="shared" si="7"/>
        <v>1.6043200350056199</v>
      </c>
      <c r="X21" s="200">
        <f t="shared" si="8"/>
        <v>0.62331703038072261</v>
      </c>
      <c r="AG21" s="26"/>
      <c r="AH21" s="63"/>
      <c r="AI21" s="63"/>
      <c r="AJ21" s="63"/>
      <c r="AK21" s="63"/>
      <c r="AL21" s="63"/>
      <c r="AM21" s="63"/>
    </row>
    <row r="22" spans="1:41" x14ac:dyDescent="0.25">
      <c r="A22" s="71">
        <v>37</v>
      </c>
      <c r="B22" s="71">
        <f t="shared" si="11"/>
        <v>244</v>
      </c>
      <c r="C22" s="72">
        <f t="shared" si="12"/>
        <v>30</v>
      </c>
      <c r="D22" s="69">
        <v>35</v>
      </c>
      <c r="E22" s="69">
        <f t="shared" si="13"/>
        <v>3</v>
      </c>
      <c r="F22" s="32">
        <f t="shared" si="14"/>
        <v>0</v>
      </c>
      <c r="G22" s="69">
        <f t="shared" si="15"/>
        <v>3</v>
      </c>
      <c r="H22" s="50">
        <v>0</v>
      </c>
      <c r="I22" s="73">
        <f t="shared" si="16"/>
        <v>0</v>
      </c>
      <c r="J22" s="30">
        <f t="shared" si="17"/>
        <v>1</v>
      </c>
      <c r="K22" s="30">
        <f t="shared" si="18"/>
        <v>9.2452146472492544E-2</v>
      </c>
      <c r="L22" s="63"/>
      <c r="M22" s="51" t="e">
        <f t="shared" si="0"/>
        <v>#DIV/0!</v>
      </c>
      <c r="N22" s="51" t="e">
        <f t="shared" si="1"/>
        <v>#DIV/0!</v>
      </c>
      <c r="O22" s="195">
        <f t="shared" si="2"/>
        <v>5.669466266216391</v>
      </c>
      <c r="P22" s="196">
        <f t="shared" si="3"/>
        <v>3</v>
      </c>
      <c r="Q22" s="196">
        <f t="shared" si="4"/>
        <v>0</v>
      </c>
      <c r="R22" s="197" t="e">
        <f t="shared" si="5"/>
        <v>#DIV/0!</v>
      </c>
      <c r="S22" s="197" t="e">
        <f t="shared" si="9"/>
        <v>#DIV/0!</v>
      </c>
      <c r="T22" s="198" t="e">
        <f t="shared" si="10"/>
        <v>#DIV/0!</v>
      </c>
      <c r="U22" s="199">
        <f t="shared" si="19"/>
        <v>1.9599639845400538</v>
      </c>
      <c r="V22" s="195" t="e">
        <f t="shared" si="6"/>
        <v>#DIV/0!</v>
      </c>
      <c r="W22" s="200" t="e">
        <f t="shared" si="7"/>
        <v>#DIV/0!</v>
      </c>
      <c r="X22" s="200" t="e">
        <f t="shared" si="8"/>
        <v>#DIV/0!</v>
      </c>
      <c r="AG22" s="26"/>
      <c r="AH22" s="63"/>
      <c r="AI22" s="63"/>
      <c r="AJ22" s="63"/>
      <c r="AK22" s="63"/>
      <c r="AL22" s="63"/>
      <c r="AM22" s="63"/>
    </row>
    <row r="23" spans="1:41" ht="10" customHeight="1" x14ac:dyDescent="0.25">
      <c r="D23" s="74"/>
      <c r="E23" s="74"/>
      <c r="F23" s="74"/>
      <c r="G23" s="75"/>
      <c r="H23" s="74"/>
      <c r="I23" s="76"/>
      <c r="J23" s="77"/>
      <c r="K23" s="77"/>
      <c r="L23" s="78"/>
      <c r="M23" s="79"/>
      <c r="N23" s="79"/>
      <c r="O23" s="170"/>
      <c r="P23" s="170"/>
      <c r="Q23" s="201"/>
      <c r="R23" s="202"/>
      <c r="S23" s="202"/>
      <c r="T23" s="202"/>
      <c r="U23" s="202"/>
      <c r="V23" s="202"/>
      <c r="W23" s="202"/>
      <c r="X23" s="202"/>
      <c r="Z23" s="81"/>
      <c r="AA23" s="81"/>
      <c r="AD23" s="81"/>
      <c r="AE23" s="63"/>
      <c r="AF23" s="82"/>
      <c r="AG23" s="63"/>
      <c r="AH23" s="63"/>
      <c r="AI23" s="63"/>
      <c r="AJ23" s="63"/>
      <c r="AK23" s="63"/>
      <c r="AL23" s="63"/>
      <c r="AM23" s="63"/>
      <c r="AN23" s="81"/>
      <c r="AO23" s="81"/>
    </row>
    <row r="24" spans="1:41" ht="15" x14ac:dyDescent="0.25">
      <c r="D24" s="83"/>
      <c r="E24" s="56" t="s">
        <v>0</v>
      </c>
      <c r="F24" s="57">
        <f>SUM(F16:F22)</f>
        <v>244</v>
      </c>
      <c r="G24" s="57">
        <f>SUM(G16:G22)</f>
        <v>37</v>
      </c>
      <c r="H24" s="142">
        <f>H15-F24-G24</f>
        <v>0</v>
      </c>
      <c r="I24" s="76"/>
      <c r="J24" s="84" t="s">
        <v>47</v>
      </c>
      <c r="K24" s="37">
        <f>1-K22</f>
        <v>0.90754785352750744</v>
      </c>
      <c r="L24" s="38" t="s">
        <v>31</v>
      </c>
      <c r="M24" s="78"/>
      <c r="N24" s="78"/>
      <c r="O24" s="170"/>
      <c r="P24" s="170"/>
      <c r="Q24" s="201"/>
      <c r="R24" s="202"/>
      <c r="S24" s="202"/>
      <c r="T24" s="202"/>
      <c r="U24" s="202"/>
      <c r="V24" s="202"/>
      <c r="W24" s="202"/>
      <c r="X24" s="202"/>
      <c r="Z24" s="81"/>
      <c r="AA24" s="81"/>
      <c r="AD24" s="81"/>
      <c r="AE24" s="63"/>
      <c r="AF24" s="63"/>
      <c r="AG24" s="63"/>
      <c r="AH24" s="63"/>
      <c r="AI24" s="63"/>
      <c r="AJ24" s="63"/>
      <c r="AK24" s="63"/>
      <c r="AL24" s="63"/>
      <c r="AM24" s="63"/>
      <c r="AN24" s="81"/>
      <c r="AO24" s="81"/>
    </row>
    <row r="25" spans="1:41" ht="15" customHeight="1" x14ac:dyDescent="0.25">
      <c r="D25" s="83"/>
      <c r="F25" s="12">
        <f>F24/E15</f>
        <v>0.8683274021352313</v>
      </c>
      <c r="G25" s="13">
        <f>G24/E15</f>
        <v>0.13167259786476868</v>
      </c>
      <c r="H25" s="14">
        <f>H24/E15</f>
        <v>0</v>
      </c>
      <c r="I25" s="76"/>
      <c r="J25" s="76"/>
      <c r="K25" s="76"/>
      <c r="L25" s="85"/>
      <c r="M25" s="85"/>
      <c r="N25" s="85"/>
      <c r="O25" s="203"/>
      <c r="P25" s="203"/>
      <c r="Q25" s="203"/>
      <c r="R25" s="202"/>
      <c r="S25" s="202"/>
      <c r="T25" s="202"/>
      <c r="U25" s="202"/>
      <c r="V25" s="202"/>
      <c r="W25" s="202"/>
      <c r="X25" s="202"/>
      <c r="Z25" s="81"/>
      <c r="AA25" s="81"/>
      <c r="AD25" s="86"/>
      <c r="AE25" s="63"/>
      <c r="AF25" s="63"/>
      <c r="AG25" s="63"/>
      <c r="AH25" s="63"/>
      <c r="AI25" s="63"/>
      <c r="AJ25" s="63"/>
      <c r="AK25" s="63"/>
      <c r="AL25" s="63"/>
      <c r="AM25" s="63"/>
      <c r="AN25" s="63"/>
      <c r="AO25" s="63"/>
    </row>
    <row r="26" spans="1:41" ht="15" customHeight="1" x14ac:dyDescent="0.25">
      <c r="D26" s="83"/>
      <c r="F26" s="12" t="s">
        <v>68</v>
      </c>
      <c r="G26" s="13" t="s">
        <v>69</v>
      </c>
      <c r="H26" s="14" t="s">
        <v>70</v>
      </c>
      <c r="I26" s="76"/>
      <c r="J26" s="76"/>
      <c r="K26" s="76"/>
      <c r="L26" s="85"/>
      <c r="M26" s="85"/>
      <c r="N26" s="85"/>
      <c r="O26" s="203"/>
      <c r="P26" s="203"/>
      <c r="Q26" s="203"/>
      <c r="R26" s="202"/>
      <c r="S26" s="202"/>
      <c r="T26" s="202"/>
      <c r="U26" s="202"/>
      <c r="V26" s="202"/>
      <c r="W26" s="202"/>
      <c r="X26" s="202"/>
      <c r="Z26" s="81"/>
      <c r="AA26" s="81"/>
      <c r="AD26" s="86"/>
      <c r="AE26" s="63"/>
      <c r="AF26" s="63"/>
      <c r="AG26" s="63"/>
      <c r="AH26" s="63"/>
      <c r="AI26" s="63"/>
      <c r="AJ26" s="63"/>
      <c r="AK26" s="63"/>
      <c r="AL26" s="63"/>
      <c r="AM26" s="63"/>
      <c r="AN26" s="63"/>
      <c r="AO26" s="63"/>
    </row>
    <row r="27" spans="1:41" ht="27.5" customHeight="1" x14ac:dyDescent="0.25">
      <c r="A27" s="87" t="s">
        <v>105</v>
      </c>
      <c r="B27" s="87"/>
      <c r="C27" s="87"/>
      <c r="D27" s="87"/>
      <c r="E27" s="87"/>
      <c r="F27" s="87"/>
      <c r="G27" s="87"/>
      <c r="H27" s="87"/>
      <c r="I27" s="88"/>
      <c r="J27" s="245" t="s">
        <v>32</v>
      </c>
      <c r="K27" s="246"/>
      <c r="L27" s="89"/>
      <c r="M27" s="66" t="s">
        <v>43</v>
      </c>
      <c r="N27" s="66" t="s">
        <v>44</v>
      </c>
      <c r="O27" s="204"/>
      <c r="P27" s="204"/>
      <c r="Q27" s="205"/>
      <c r="R27" s="202"/>
      <c r="S27" s="202"/>
      <c r="T27" s="202"/>
      <c r="U27" s="202"/>
      <c r="V27" s="202"/>
      <c r="W27" s="202"/>
      <c r="X27" s="202"/>
      <c r="AD27" s="31"/>
      <c r="AE27" s="63"/>
      <c r="AF27" s="63"/>
      <c r="AG27" s="63"/>
      <c r="AH27" s="63"/>
      <c r="AI27" s="63"/>
      <c r="AJ27" s="63"/>
      <c r="AK27" s="63"/>
      <c r="AL27" s="63"/>
      <c r="AM27" s="63"/>
      <c r="AN27" s="63"/>
      <c r="AO27" s="63"/>
    </row>
    <row r="28" spans="1:41" ht="66" customHeight="1" x14ac:dyDescent="0.25">
      <c r="A28" s="40" t="s">
        <v>22</v>
      </c>
      <c r="B28" s="4" t="s">
        <v>23</v>
      </c>
      <c r="C28" s="1" t="s">
        <v>21</v>
      </c>
      <c r="D28" s="41" t="s">
        <v>24</v>
      </c>
      <c r="E28" s="1" t="s">
        <v>30</v>
      </c>
      <c r="F28" s="2" t="s">
        <v>25</v>
      </c>
      <c r="G28" s="2" t="s">
        <v>26</v>
      </c>
      <c r="H28" s="28" t="s">
        <v>72</v>
      </c>
      <c r="I28" s="2" t="s">
        <v>27</v>
      </c>
      <c r="J28" s="36" t="s">
        <v>33</v>
      </c>
      <c r="K28" s="42" t="s">
        <v>34</v>
      </c>
      <c r="M28" s="53" t="s">
        <v>45</v>
      </c>
      <c r="N28" s="53" t="s">
        <v>46</v>
      </c>
      <c r="O28" s="192" t="s">
        <v>86</v>
      </c>
      <c r="P28" s="192" t="s">
        <v>87</v>
      </c>
      <c r="Q28" s="192" t="s">
        <v>88</v>
      </c>
      <c r="R28" s="192" t="s">
        <v>89</v>
      </c>
      <c r="S28" s="192" t="s">
        <v>90</v>
      </c>
      <c r="T28" s="193" t="s">
        <v>85</v>
      </c>
      <c r="U28" s="193" t="s">
        <v>91</v>
      </c>
      <c r="V28" s="194" t="s">
        <v>92</v>
      </c>
      <c r="W28" s="194" t="s">
        <v>93</v>
      </c>
      <c r="X28" s="194" t="s">
        <v>94</v>
      </c>
      <c r="AG28" s="63"/>
      <c r="AH28" s="63"/>
      <c r="AI28" s="63"/>
      <c r="AJ28" s="63"/>
      <c r="AK28" s="63"/>
      <c r="AL28" s="63"/>
      <c r="AM28" s="63"/>
      <c r="AN28" s="63"/>
      <c r="AO28" s="63"/>
    </row>
    <row r="29" spans="1:41" x14ac:dyDescent="0.25">
      <c r="A29" s="68">
        <v>0</v>
      </c>
      <c r="B29" s="68">
        <v>0</v>
      </c>
      <c r="C29" s="63"/>
      <c r="D29" s="69">
        <v>0</v>
      </c>
      <c r="E29" s="32">
        <f>H29</f>
        <v>278</v>
      </c>
      <c r="F29" s="3">
        <v>0</v>
      </c>
      <c r="G29" s="3">
        <v>0</v>
      </c>
      <c r="H29" s="50">
        <v>278</v>
      </c>
      <c r="I29" s="70">
        <f>F29/E29</f>
        <v>0</v>
      </c>
      <c r="J29" s="30">
        <f>1-I29</f>
        <v>1</v>
      </c>
      <c r="K29" s="30">
        <f>J29</f>
        <v>1</v>
      </c>
      <c r="L29" s="63"/>
      <c r="M29" s="51">
        <f t="shared" ref="M29:M36" si="20">K29^W29</f>
        <v>1</v>
      </c>
      <c r="N29" s="51">
        <f t="shared" ref="N29:N36" si="21">K29^X29</f>
        <v>1</v>
      </c>
      <c r="O29" s="195">
        <f t="shared" ref="O29:O36" si="22">(LN(K29))^2</f>
        <v>0</v>
      </c>
      <c r="P29" s="196">
        <f t="shared" ref="P29:P36" si="23">E29-H29</f>
        <v>0</v>
      </c>
      <c r="Q29" s="196">
        <f t="shared" ref="Q29:Q36" si="24">E29*H29</f>
        <v>77284</v>
      </c>
      <c r="R29" s="197">
        <f t="shared" ref="R29:R36" si="25">P29/Q29</f>
        <v>0</v>
      </c>
      <c r="S29" s="197">
        <f>R29</f>
        <v>0</v>
      </c>
      <c r="T29" s="198">
        <v>0</v>
      </c>
      <c r="U29" s="199">
        <f>-NORMSINV(2.5/100)</f>
        <v>1.9599639845400538</v>
      </c>
      <c r="V29" s="195">
        <f t="shared" ref="V29:V36" si="26">U29*T29</f>
        <v>0</v>
      </c>
      <c r="W29" s="200">
        <f t="shared" ref="W29:W36" si="27">EXP(V29)</f>
        <v>1</v>
      </c>
      <c r="X29" s="200">
        <f t="shared" ref="X29:X36" si="28">EXP(-V29)</f>
        <v>1</v>
      </c>
      <c r="AG29" s="63"/>
      <c r="AH29" s="63"/>
      <c r="AI29" s="63"/>
      <c r="AJ29" s="63"/>
      <c r="AK29" s="63"/>
      <c r="AL29" s="63"/>
      <c r="AM29" s="63"/>
      <c r="AN29" s="63"/>
      <c r="AO29" s="63"/>
    </row>
    <row r="30" spans="1:41" x14ac:dyDescent="0.25">
      <c r="A30" s="71">
        <v>12</v>
      </c>
      <c r="B30" s="71">
        <f>B29+F30</f>
        <v>130</v>
      </c>
      <c r="C30" s="72">
        <f>D29</f>
        <v>0</v>
      </c>
      <c r="D30" s="69">
        <v>5</v>
      </c>
      <c r="E30" s="69">
        <f>H29</f>
        <v>278</v>
      </c>
      <c r="F30" s="32">
        <f>E30-H30-G30</f>
        <v>130</v>
      </c>
      <c r="G30" s="69">
        <f>A30-A29</f>
        <v>12</v>
      </c>
      <c r="H30" s="50">
        <v>136</v>
      </c>
      <c r="I30" s="73">
        <f>F30/E30</f>
        <v>0.46762589928057552</v>
      </c>
      <c r="J30" s="30">
        <f>1-I30</f>
        <v>0.53237410071942448</v>
      </c>
      <c r="K30" s="30">
        <f>J30*K29</f>
        <v>0.53237410071942448</v>
      </c>
      <c r="L30" s="63"/>
      <c r="M30" s="51">
        <f t="shared" si="20"/>
        <v>0.53237410071942448</v>
      </c>
      <c r="N30" s="51">
        <f t="shared" si="21"/>
        <v>0.53237410071942448</v>
      </c>
      <c r="O30" s="195">
        <f t="shared" si="22"/>
        <v>0.3974153054575032</v>
      </c>
      <c r="P30" s="196">
        <f t="shared" si="23"/>
        <v>142</v>
      </c>
      <c r="Q30" s="196">
        <f t="shared" si="24"/>
        <v>37808</v>
      </c>
      <c r="R30" s="197">
        <f t="shared" si="25"/>
        <v>3.755818874312315E-3</v>
      </c>
      <c r="S30" s="197">
        <f t="shared" ref="S30:S36" si="29">S29+R30</f>
        <v>3.755818874312315E-3</v>
      </c>
      <c r="T30" s="198">
        <v>0</v>
      </c>
      <c r="U30" s="199">
        <f>-NORMSINV(2.5/100)</f>
        <v>1.9599639845400538</v>
      </c>
      <c r="V30" s="195">
        <f t="shared" si="26"/>
        <v>0</v>
      </c>
      <c r="W30" s="200">
        <f t="shared" si="27"/>
        <v>1</v>
      </c>
      <c r="X30" s="200">
        <f t="shared" si="28"/>
        <v>1</v>
      </c>
      <c r="AG30" s="63"/>
      <c r="AH30" s="63"/>
      <c r="AI30" s="63"/>
      <c r="AJ30" s="63"/>
      <c r="AK30" s="63"/>
      <c r="AL30" s="63"/>
      <c r="AM30" s="63"/>
      <c r="AN30" s="63"/>
      <c r="AO30" s="63"/>
    </row>
    <row r="31" spans="1:41" x14ac:dyDescent="0.25">
      <c r="A31" s="68">
        <v>14</v>
      </c>
      <c r="B31" s="71">
        <f t="shared" ref="B31:B36" si="30">B30+F31</f>
        <v>222</v>
      </c>
      <c r="C31" s="72">
        <f t="shared" ref="C31:C36" si="31">D30</f>
        <v>5</v>
      </c>
      <c r="D31" s="69">
        <v>10</v>
      </c>
      <c r="E31" s="69">
        <f t="shared" ref="E31:E36" si="32">H30</f>
        <v>136</v>
      </c>
      <c r="F31" s="32">
        <f t="shared" ref="F31:F36" si="33">E31-H31-G31</f>
        <v>92</v>
      </c>
      <c r="G31" s="69">
        <f t="shared" ref="G31:G36" si="34">A31-A30</f>
        <v>2</v>
      </c>
      <c r="H31" s="50">
        <v>42</v>
      </c>
      <c r="I31" s="73">
        <f t="shared" ref="I31:I36" si="35">F31/E31</f>
        <v>0.67647058823529416</v>
      </c>
      <c r="J31" s="30">
        <f t="shared" ref="J31:J36" si="36">1-I31</f>
        <v>0.32352941176470584</v>
      </c>
      <c r="K31" s="30">
        <f t="shared" ref="K31:K36" si="37">J31*K30</f>
        <v>0.17223867964451967</v>
      </c>
      <c r="L31" s="63"/>
      <c r="M31" s="51">
        <f t="shared" si="20"/>
        <v>0.1273509689794603</v>
      </c>
      <c r="N31" s="51">
        <f t="shared" si="21"/>
        <v>0.22286771252174215</v>
      </c>
      <c r="O31" s="195">
        <f t="shared" si="22"/>
        <v>3.0936380706093813</v>
      </c>
      <c r="P31" s="196">
        <f t="shared" si="23"/>
        <v>94</v>
      </c>
      <c r="Q31" s="196">
        <f t="shared" si="24"/>
        <v>5712</v>
      </c>
      <c r="R31" s="197">
        <f t="shared" si="25"/>
        <v>1.6456582633053222E-2</v>
      </c>
      <c r="S31" s="197">
        <f t="shared" si="29"/>
        <v>2.0212401507365536E-2</v>
      </c>
      <c r="T31" s="198">
        <f t="shared" ref="T31:T36" si="38">SQRT((1/O31)*S31)</f>
        <v>8.0830302953063135E-2</v>
      </c>
      <c r="U31" s="199">
        <f t="shared" ref="U31:U36" si="39">-NORMSINV(2.5/100)</f>
        <v>1.9599639845400538</v>
      </c>
      <c r="V31" s="195">
        <f t="shared" si="26"/>
        <v>0.15842448264746531</v>
      </c>
      <c r="W31" s="200">
        <f t="shared" si="27"/>
        <v>1.1716634399631458</v>
      </c>
      <c r="X31" s="200">
        <f t="shared" si="28"/>
        <v>0.85348741446729337</v>
      </c>
      <c r="AG31" s="63"/>
      <c r="AH31" s="63"/>
      <c r="AI31" s="63"/>
      <c r="AJ31" s="63"/>
      <c r="AK31" s="63"/>
      <c r="AL31" s="63"/>
      <c r="AM31" s="63"/>
      <c r="AN31" s="63"/>
      <c r="AO31" s="63"/>
    </row>
    <row r="32" spans="1:41" x14ac:dyDescent="0.25">
      <c r="A32" s="71">
        <v>15</v>
      </c>
      <c r="B32" s="71">
        <f t="shared" si="30"/>
        <v>240</v>
      </c>
      <c r="C32" s="72">
        <f t="shared" si="31"/>
        <v>10</v>
      </c>
      <c r="D32" s="69">
        <v>15</v>
      </c>
      <c r="E32" s="69">
        <f t="shared" si="32"/>
        <v>42</v>
      </c>
      <c r="F32" s="32">
        <f t="shared" si="33"/>
        <v>18</v>
      </c>
      <c r="G32" s="69">
        <f t="shared" si="34"/>
        <v>1</v>
      </c>
      <c r="H32" s="50">
        <v>23</v>
      </c>
      <c r="I32" s="73">
        <f t="shared" si="35"/>
        <v>0.42857142857142855</v>
      </c>
      <c r="J32" s="30">
        <f t="shared" si="36"/>
        <v>0.5714285714285714</v>
      </c>
      <c r="K32" s="30">
        <f t="shared" si="37"/>
        <v>9.8422102654011231E-2</v>
      </c>
      <c r="L32" s="63"/>
      <c r="M32" s="51">
        <f t="shared" si="20"/>
        <v>6.4256050640498982E-2</v>
      </c>
      <c r="N32" s="51">
        <f t="shared" si="21"/>
        <v>0.14109304534691663</v>
      </c>
      <c r="O32" s="195">
        <f t="shared" si="22"/>
        <v>5.3753953221773552</v>
      </c>
      <c r="P32" s="196">
        <f t="shared" si="23"/>
        <v>19</v>
      </c>
      <c r="Q32" s="196">
        <f t="shared" si="24"/>
        <v>966</v>
      </c>
      <c r="R32" s="197">
        <f t="shared" si="25"/>
        <v>1.9668737060041408E-2</v>
      </c>
      <c r="S32" s="197">
        <f t="shared" si="29"/>
        <v>3.9881138567406944E-2</v>
      </c>
      <c r="T32" s="198">
        <f t="shared" si="38"/>
        <v>8.613478414962121E-2</v>
      </c>
      <c r="U32" s="199">
        <f t="shared" si="39"/>
        <v>1.9599639845400538</v>
      </c>
      <c r="V32" s="195">
        <f t="shared" si="26"/>
        <v>0.16882107474938907</v>
      </c>
      <c r="W32" s="200">
        <f t="shared" si="27"/>
        <v>1.1839082888845849</v>
      </c>
      <c r="X32" s="200">
        <f t="shared" si="28"/>
        <v>0.84466002087217973</v>
      </c>
      <c r="AG32" s="63"/>
      <c r="AH32" s="63"/>
      <c r="AI32" s="63"/>
      <c r="AJ32" s="63"/>
      <c r="AK32" s="63"/>
      <c r="AL32" s="63"/>
      <c r="AM32" s="63"/>
      <c r="AN32" s="63"/>
      <c r="AO32" s="63"/>
    </row>
    <row r="33" spans="1:41" x14ac:dyDescent="0.25">
      <c r="A33" s="68">
        <v>16</v>
      </c>
      <c r="B33" s="71">
        <f t="shared" si="30"/>
        <v>248</v>
      </c>
      <c r="C33" s="72">
        <f t="shared" si="31"/>
        <v>15</v>
      </c>
      <c r="D33" s="69">
        <v>20</v>
      </c>
      <c r="E33" s="69">
        <f t="shared" si="32"/>
        <v>23</v>
      </c>
      <c r="F33" s="32">
        <f t="shared" si="33"/>
        <v>8</v>
      </c>
      <c r="G33" s="69">
        <f t="shared" si="34"/>
        <v>1</v>
      </c>
      <c r="H33" s="50">
        <v>14</v>
      </c>
      <c r="I33" s="73">
        <f t="shared" si="35"/>
        <v>0.34782608695652173</v>
      </c>
      <c r="J33" s="30">
        <f t="shared" si="36"/>
        <v>0.65217391304347827</v>
      </c>
      <c r="K33" s="30">
        <f t="shared" si="37"/>
        <v>6.4188327817833415E-2</v>
      </c>
      <c r="L33" s="63"/>
      <c r="M33" s="51">
        <f t="shared" si="20"/>
        <v>3.6628635741031715E-2</v>
      </c>
      <c r="N33" s="51">
        <f t="shared" si="21"/>
        <v>0.10227294643296399</v>
      </c>
      <c r="O33" s="195">
        <f t="shared" si="22"/>
        <v>7.5401529530005975</v>
      </c>
      <c r="P33" s="196">
        <f t="shared" si="23"/>
        <v>9</v>
      </c>
      <c r="Q33" s="196">
        <f t="shared" si="24"/>
        <v>322</v>
      </c>
      <c r="R33" s="197">
        <f t="shared" si="25"/>
        <v>2.7950310559006212E-2</v>
      </c>
      <c r="S33" s="197">
        <f t="shared" si="29"/>
        <v>6.783144912641316E-2</v>
      </c>
      <c r="T33" s="198">
        <f t="shared" si="38"/>
        <v>9.4847408623596127E-2</v>
      </c>
      <c r="U33" s="199">
        <f t="shared" si="39"/>
        <v>1.9599639845400538</v>
      </c>
      <c r="V33" s="195">
        <f t="shared" si="26"/>
        <v>0.18589750492920212</v>
      </c>
      <c r="W33" s="200">
        <f t="shared" si="27"/>
        <v>1.2042988193589377</v>
      </c>
      <c r="X33" s="200">
        <f t="shared" si="28"/>
        <v>0.83035869829409248</v>
      </c>
      <c r="AG33" s="63"/>
      <c r="AH33" s="63"/>
      <c r="AI33" s="63"/>
      <c r="AJ33" s="63"/>
      <c r="AK33" s="63"/>
      <c r="AL33" s="63"/>
      <c r="AM33" s="63"/>
      <c r="AN33" s="63"/>
      <c r="AO33" s="63"/>
    </row>
    <row r="34" spans="1:41" x14ac:dyDescent="0.25">
      <c r="A34" s="71">
        <v>21</v>
      </c>
      <c r="B34" s="71">
        <f t="shared" si="30"/>
        <v>251</v>
      </c>
      <c r="C34" s="72">
        <f t="shared" si="31"/>
        <v>20</v>
      </c>
      <c r="D34" s="69">
        <v>25</v>
      </c>
      <c r="E34" s="69">
        <f t="shared" si="32"/>
        <v>14</v>
      </c>
      <c r="F34" s="32">
        <f t="shared" si="33"/>
        <v>3</v>
      </c>
      <c r="G34" s="69">
        <f t="shared" si="34"/>
        <v>5</v>
      </c>
      <c r="H34" s="50">
        <v>6</v>
      </c>
      <c r="I34" s="73">
        <f t="shared" si="35"/>
        <v>0.21428571428571427</v>
      </c>
      <c r="J34" s="30">
        <f t="shared" si="36"/>
        <v>0.7857142857142857</v>
      </c>
      <c r="K34" s="30">
        <f t="shared" si="37"/>
        <v>5.0433686142583395E-2</v>
      </c>
      <c r="L34" s="63"/>
      <c r="M34" s="51">
        <f t="shared" si="20"/>
        <v>2.0377384291442813E-2</v>
      </c>
      <c r="N34" s="51">
        <f t="shared" si="21"/>
        <v>0.10108410132032891</v>
      </c>
      <c r="O34" s="195">
        <f t="shared" si="22"/>
        <v>8.9227422224136248</v>
      </c>
      <c r="P34" s="196">
        <f t="shared" si="23"/>
        <v>8</v>
      </c>
      <c r="Q34" s="196">
        <f t="shared" si="24"/>
        <v>84</v>
      </c>
      <c r="R34" s="197">
        <f t="shared" si="25"/>
        <v>9.5238095238095233E-2</v>
      </c>
      <c r="S34" s="197">
        <f t="shared" si="29"/>
        <v>0.16306954436450838</v>
      </c>
      <c r="T34" s="198">
        <f t="shared" si="38"/>
        <v>0.13518772377137586</v>
      </c>
      <c r="U34" s="199">
        <f t="shared" si="39"/>
        <v>1.9599639845400538</v>
      </c>
      <c r="V34" s="195">
        <f t="shared" si="26"/>
        <v>0.26496306974384598</v>
      </c>
      <c r="W34" s="200">
        <f t="shared" si="27"/>
        <v>1.3033828406273815</v>
      </c>
      <c r="X34" s="200">
        <f t="shared" si="28"/>
        <v>0.7672342836112922</v>
      </c>
      <c r="AG34" s="63"/>
      <c r="AH34" s="63"/>
      <c r="AI34" s="63"/>
      <c r="AJ34" s="63"/>
      <c r="AK34" s="63"/>
      <c r="AL34" s="63"/>
      <c r="AM34" s="63"/>
      <c r="AN34" s="63"/>
      <c r="AO34" s="63"/>
    </row>
    <row r="35" spans="1:41" x14ac:dyDescent="0.25">
      <c r="A35" s="68">
        <v>24</v>
      </c>
      <c r="B35" s="71">
        <f t="shared" si="30"/>
        <v>253</v>
      </c>
      <c r="C35" s="72">
        <f t="shared" si="31"/>
        <v>25</v>
      </c>
      <c r="D35" s="69">
        <v>30</v>
      </c>
      <c r="E35" s="69">
        <f t="shared" si="32"/>
        <v>6</v>
      </c>
      <c r="F35" s="32">
        <f t="shared" si="33"/>
        <v>2</v>
      </c>
      <c r="G35" s="69">
        <f t="shared" si="34"/>
        <v>3</v>
      </c>
      <c r="H35" s="50">
        <v>1</v>
      </c>
      <c r="I35" s="73">
        <f t="shared" si="35"/>
        <v>0.33333333333333331</v>
      </c>
      <c r="J35" s="30">
        <f t="shared" si="36"/>
        <v>0.66666666666666674</v>
      </c>
      <c r="K35" s="30">
        <f t="shared" si="37"/>
        <v>3.3622457428388937E-2</v>
      </c>
      <c r="L35" s="63"/>
      <c r="M35" s="51">
        <f t="shared" si="20"/>
        <v>2.3835000232386131E-3</v>
      </c>
      <c r="N35" s="51">
        <f t="shared" si="21"/>
        <v>0.14870384763012529</v>
      </c>
      <c r="O35" s="195">
        <f t="shared" si="22"/>
        <v>11.509470541972526</v>
      </c>
      <c r="P35" s="196">
        <f t="shared" si="23"/>
        <v>5</v>
      </c>
      <c r="Q35" s="196">
        <f t="shared" si="24"/>
        <v>6</v>
      </c>
      <c r="R35" s="197">
        <f t="shared" si="25"/>
        <v>0.83333333333333337</v>
      </c>
      <c r="S35" s="197">
        <f t="shared" si="29"/>
        <v>0.99640287769784175</v>
      </c>
      <c r="T35" s="198">
        <f t="shared" si="38"/>
        <v>0.29423193894981753</v>
      </c>
      <c r="U35" s="199">
        <f t="shared" si="39"/>
        <v>1.9599639845400538</v>
      </c>
      <c r="V35" s="195">
        <f t="shared" si="26"/>
        <v>0.57668400344303028</v>
      </c>
      <c r="W35" s="200">
        <f t="shared" si="27"/>
        <v>1.7801257421085899</v>
      </c>
      <c r="X35" s="200">
        <f t="shared" si="28"/>
        <v>0.56175806930103866</v>
      </c>
      <c r="AG35" s="63"/>
      <c r="AH35" s="63"/>
      <c r="AI35" s="63"/>
      <c r="AJ35" s="63"/>
      <c r="AK35" s="63"/>
      <c r="AL35" s="63"/>
      <c r="AM35" s="63"/>
      <c r="AN35" s="63"/>
      <c r="AO35" s="63"/>
    </row>
    <row r="36" spans="1:41" x14ac:dyDescent="0.25">
      <c r="A36" s="71">
        <v>24</v>
      </c>
      <c r="B36" s="71">
        <f t="shared" si="30"/>
        <v>254</v>
      </c>
      <c r="C36" s="72">
        <f t="shared" si="31"/>
        <v>30</v>
      </c>
      <c r="D36" s="69">
        <v>35</v>
      </c>
      <c r="E36" s="69">
        <f t="shared" si="32"/>
        <v>1</v>
      </c>
      <c r="F36" s="32">
        <f t="shared" si="33"/>
        <v>1</v>
      </c>
      <c r="G36" s="69">
        <f t="shared" si="34"/>
        <v>0</v>
      </c>
      <c r="H36" s="50">
        <v>0</v>
      </c>
      <c r="I36" s="73">
        <f t="shared" si="35"/>
        <v>1</v>
      </c>
      <c r="J36" s="30">
        <f t="shared" si="36"/>
        <v>0</v>
      </c>
      <c r="K36" s="30">
        <f t="shared" si="37"/>
        <v>0</v>
      </c>
      <c r="L36" s="63"/>
      <c r="M36" s="51" t="e">
        <f t="shared" si="20"/>
        <v>#NUM!</v>
      </c>
      <c r="N36" s="51" t="e">
        <f t="shared" si="21"/>
        <v>#NUM!</v>
      </c>
      <c r="O36" s="195" t="e">
        <f t="shared" si="22"/>
        <v>#NUM!</v>
      </c>
      <c r="P36" s="196">
        <f t="shared" si="23"/>
        <v>1</v>
      </c>
      <c r="Q36" s="196">
        <f t="shared" si="24"/>
        <v>0</v>
      </c>
      <c r="R36" s="197" t="e">
        <f t="shared" si="25"/>
        <v>#DIV/0!</v>
      </c>
      <c r="S36" s="197" t="e">
        <f t="shared" si="29"/>
        <v>#DIV/0!</v>
      </c>
      <c r="T36" s="198" t="e">
        <f t="shared" si="38"/>
        <v>#NUM!</v>
      </c>
      <c r="U36" s="199">
        <f t="shared" si="39"/>
        <v>1.9599639845400538</v>
      </c>
      <c r="V36" s="195" t="e">
        <f t="shared" si="26"/>
        <v>#NUM!</v>
      </c>
      <c r="W36" s="200" t="e">
        <f t="shared" si="27"/>
        <v>#NUM!</v>
      </c>
      <c r="X36" s="200" t="e">
        <f t="shared" si="28"/>
        <v>#NUM!</v>
      </c>
      <c r="AG36" s="63"/>
      <c r="AH36" s="63"/>
      <c r="AI36" s="63"/>
      <c r="AJ36" s="63"/>
      <c r="AK36" s="63"/>
      <c r="AL36" s="63"/>
      <c r="AM36" s="63"/>
      <c r="AN36" s="63"/>
      <c r="AO36" s="63"/>
    </row>
    <row r="37" spans="1:41" ht="10" customHeight="1" x14ac:dyDescent="0.25">
      <c r="D37" s="74"/>
      <c r="E37" s="74"/>
      <c r="F37" s="75"/>
      <c r="G37" s="75"/>
      <c r="H37" s="74"/>
      <c r="I37" s="76"/>
      <c r="J37" s="77"/>
      <c r="K37" s="77"/>
      <c r="L37" s="77"/>
      <c r="M37" s="90"/>
      <c r="N37" s="90"/>
      <c r="O37" s="90"/>
      <c r="P37" s="90"/>
      <c r="Q37" s="77"/>
    </row>
    <row r="38" spans="1:41" ht="15" x14ac:dyDescent="0.25">
      <c r="D38" s="83"/>
      <c r="E38" s="56" t="s">
        <v>0</v>
      </c>
      <c r="F38" s="57">
        <f>SUM(F30:F36)</f>
        <v>254</v>
      </c>
      <c r="G38" s="57">
        <f>SUM(G30:G36)</f>
        <v>24</v>
      </c>
      <c r="H38" s="142">
        <f>H29-F38-G38</f>
        <v>0</v>
      </c>
      <c r="I38" s="76"/>
      <c r="J38" s="84" t="s">
        <v>47</v>
      </c>
      <c r="K38" s="37">
        <f>1-K36</f>
        <v>1</v>
      </c>
      <c r="L38" s="38" t="s">
        <v>31</v>
      </c>
      <c r="M38" s="90"/>
      <c r="N38" s="90"/>
      <c r="O38" s="90"/>
      <c r="P38" s="91"/>
      <c r="Q38" s="77"/>
      <c r="AA38" s="60"/>
      <c r="AB38" s="60"/>
    </row>
    <row r="39" spans="1:41" ht="15" customHeight="1" x14ac:dyDescent="0.25">
      <c r="D39" s="83"/>
      <c r="F39" s="12">
        <f>F38/E29</f>
        <v>0.91366906474820142</v>
      </c>
      <c r="G39" s="13">
        <f>G38/E29</f>
        <v>8.6330935251798566E-2</v>
      </c>
      <c r="H39" s="14">
        <f>H38/E29</f>
        <v>0</v>
      </c>
      <c r="I39" s="76"/>
      <c r="J39" s="76"/>
      <c r="K39" s="76"/>
      <c r="L39" s="85"/>
      <c r="M39" s="85"/>
      <c r="N39" s="85"/>
      <c r="O39" s="85"/>
      <c r="P39" s="85"/>
      <c r="Q39" s="85"/>
      <c r="R39" s="80"/>
      <c r="S39" s="80"/>
      <c r="T39" s="80"/>
      <c r="U39" s="80"/>
      <c r="Z39" s="81"/>
      <c r="AA39" s="81"/>
      <c r="AD39" s="86"/>
      <c r="AE39" s="63"/>
      <c r="AF39" s="63"/>
      <c r="AG39" s="63"/>
      <c r="AH39" s="63"/>
      <c r="AI39" s="63"/>
      <c r="AJ39" s="63"/>
      <c r="AK39" s="63"/>
      <c r="AL39" s="63"/>
      <c r="AM39" s="63"/>
      <c r="AN39" s="63"/>
      <c r="AO39" s="63"/>
    </row>
    <row r="40" spans="1:41" ht="15" customHeight="1" x14ac:dyDescent="0.25">
      <c r="D40" s="83"/>
      <c r="F40" s="12" t="s">
        <v>68</v>
      </c>
      <c r="G40" s="13" t="s">
        <v>69</v>
      </c>
      <c r="H40" s="14" t="s">
        <v>70</v>
      </c>
      <c r="I40" s="76"/>
      <c r="J40" s="76"/>
      <c r="K40" s="76"/>
      <c r="L40" s="85"/>
      <c r="M40" s="85"/>
      <c r="N40" s="85"/>
      <c r="O40" s="85"/>
      <c r="P40" s="85"/>
      <c r="Q40" s="85"/>
      <c r="R40" s="80"/>
      <c r="S40" s="80"/>
      <c r="T40" s="80"/>
      <c r="U40" s="80"/>
      <c r="Z40" s="81"/>
      <c r="AA40" s="81"/>
      <c r="AD40" s="86"/>
      <c r="AE40" s="63"/>
      <c r="AF40" s="63"/>
      <c r="AG40" s="63"/>
      <c r="AH40" s="63"/>
      <c r="AI40" s="63"/>
      <c r="AJ40" s="63"/>
      <c r="AK40" s="63"/>
      <c r="AL40" s="63"/>
      <c r="AM40" s="63"/>
      <c r="AN40" s="63"/>
      <c r="AO40" s="63"/>
    </row>
    <row r="41" spans="1:41" ht="17.5" customHeight="1" x14ac:dyDescent="0.25">
      <c r="D41" s="83"/>
      <c r="E41" s="83"/>
      <c r="F41" s="83"/>
      <c r="G41" s="83"/>
      <c r="I41" s="76"/>
      <c r="J41" s="76"/>
      <c r="K41" s="76"/>
      <c r="L41" s="76"/>
      <c r="M41" s="76"/>
      <c r="N41" s="76"/>
    </row>
    <row r="42" spans="1:41" ht="15.5" customHeight="1" x14ac:dyDescent="0.25">
      <c r="B42" s="247" t="s">
        <v>6</v>
      </c>
      <c r="C42" s="248"/>
      <c r="D42" s="248"/>
      <c r="E42" s="248"/>
      <c r="F42" s="248"/>
      <c r="G42" s="248"/>
      <c r="H42" s="248"/>
      <c r="I42" s="248"/>
      <c r="J42" s="248"/>
      <c r="K42" s="249"/>
      <c r="L42" s="76"/>
      <c r="P42" s="26"/>
      <c r="Q42" s="235" t="s">
        <v>49</v>
      </c>
    </row>
    <row r="43" spans="1:41" ht="36" customHeight="1" x14ac:dyDescent="0.25">
      <c r="B43" s="227" t="s">
        <v>62</v>
      </c>
      <c r="C43" s="230" t="s">
        <v>63</v>
      </c>
      <c r="D43" s="237"/>
      <c r="E43" s="231"/>
      <c r="F43" s="230" t="s">
        <v>65</v>
      </c>
      <c r="G43" s="237"/>
      <c r="H43" s="231"/>
      <c r="I43" s="230" t="s">
        <v>64</v>
      </c>
      <c r="J43" s="237"/>
      <c r="K43" s="231"/>
      <c r="M43" s="9" t="s">
        <v>9</v>
      </c>
      <c r="N43" s="238" t="s">
        <v>48</v>
      </c>
      <c r="O43" s="239"/>
      <c r="P43" s="25" t="s">
        <v>9</v>
      </c>
      <c r="Q43" s="236"/>
      <c r="R43" s="34"/>
      <c r="S43" s="60"/>
      <c r="T43" s="60"/>
    </row>
    <row r="44" spans="1:41" ht="44.5" customHeight="1" x14ac:dyDescent="0.25">
      <c r="B44" s="228"/>
      <c r="C44" s="230" t="s">
        <v>66</v>
      </c>
      <c r="D44" s="231"/>
      <c r="E44" s="93"/>
      <c r="F44" s="230" t="s">
        <v>66</v>
      </c>
      <c r="G44" s="231"/>
      <c r="H44" s="94"/>
      <c r="I44" s="230" t="s">
        <v>66</v>
      </c>
      <c r="J44" s="231"/>
      <c r="K44" s="93"/>
      <c r="N44" s="44" t="s">
        <v>80</v>
      </c>
      <c r="O44" s="44" t="s">
        <v>83</v>
      </c>
      <c r="P44" s="21"/>
      <c r="Q44" s="185" t="s">
        <v>74</v>
      </c>
      <c r="R44" s="186" t="s">
        <v>16</v>
      </c>
      <c r="S44" s="187" t="s">
        <v>10</v>
      </c>
      <c r="T44" s="24"/>
      <c r="U44" s="206" t="s">
        <v>19</v>
      </c>
      <c r="V44" s="178" t="s">
        <v>74</v>
      </c>
      <c r="W44" s="188" t="s">
        <v>75</v>
      </c>
      <c r="X44" s="189" t="s">
        <v>76</v>
      </c>
    </row>
    <row r="45" spans="1:41" ht="13" customHeight="1" x14ac:dyDescent="0.25">
      <c r="A45" s="215" t="s">
        <v>113</v>
      </c>
      <c r="B45" s="229"/>
      <c r="C45" s="95" t="s">
        <v>1</v>
      </c>
      <c r="D45" s="95" t="s">
        <v>2</v>
      </c>
      <c r="E45" s="95" t="s">
        <v>3</v>
      </c>
      <c r="F45" s="95" t="s">
        <v>1</v>
      </c>
      <c r="G45" s="95" t="s">
        <v>2</v>
      </c>
      <c r="H45" s="95" t="s">
        <v>3</v>
      </c>
      <c r="I45" s="96" t="s">
        <v>1</v>
      </c>
      <c r="J45" s="96" t="s">
        <v>2</v>
      </c>
      <c r="K45" s="95" t="s">
        <v>3</v>
      </c>
      <c r="M45" s="59">
        <f t="shared" ref="M45:M52" si="40">D15</f>
        <v>0</v>
      </c>
      <c r="N45" s="97">
        <f>K29</f>
        <v>1</v>
      </c>
      <c r="O45" s="30">
        <f t="shared" ref="O45:O52" si="41">K15</f>
        <v>1</v>
      </c>
      <c r="P45" s="92">
        <f t="shared" ref="P45:P52" si="42">D29</f>
        <v>0</v>
      </c>
      <c r="Q45" s="35">
        <f t="shared" ref="Q45:Q52" si="43">(IF(N45=O45,1,LOG(O45,N45)))</f>
        <v>1</v>
      </c>
      <c r="R45" s="98"/>
      <c r="S45" s="23"/>
      <c r="T45" s="24" t="s">
        <v>114</v>
      </c>
      <c r="U45" s="204"/>
      <c r="V45" s="63"/>
      <c r="W45" s="68"/>
      <c r="X45" s="68"/>
    </row>
    <row r="46" spans="1:41" x14ac:dyDescent="0.3">
      <c r="A46" s="183" t="s">
        <v>71</v>
      </c>
      <c r="B46" s="69">
        <f t="shared" ref="B46:C52" si="44">D16</f>
        <v>5</v>
      </c>
      <c r="C46" s="99">
        <f t="shared" si="44"/>
        <v>281</v>
      </c>
      <c r="D46" s="99">
        <f t="shared" ref="D46:D52" si="45">E30</f>
        <v>278</v>
      </c>
      <c r="E46" s="99">
        <f>C46+D46</f>
        <v>559</v>
      </c>
      <c r="F46" s="99">
        <f t="shared" ref="F46:F52" si="46">F16</f>
        <v>139</v>
      </c>
      <c r="G46" s="99">
        <f t="shared" ref="G46:G52" si="47">F30</f>
        <v>130</v>
      </c>
      <c r="H46" s="99">
        <f t="shared" ref="H46:H52" si="48">F46+G46</f>
        <v>269</v>
      </c>
      <c r="I46" s="100">
        <f t="shared" ref="I46:I52" si="49">H46*C46/E46</f>
        <v>135.22182468694098</v>
      </c>
      <c r="J46" s="100">
        <f t="shared" ref="J46:J52" si="50">H46*D46/E46</f>
        <v>133.77817531305902</v>
      </c>
      <c r="K46" s="101">
        <f t="shared" ref="K46:K52" si="51">I46+J46</f>
        <v>269</v>
      </c>
      <c r="M46" s="59">
        <f t="shared" si="40"/>
        <v>5</v>
      </c>
      <c r="N46" s="97">
        <f>K30</f>
        <v>0.53237410071942448</v>
      </c>
      <c r="O46" s="30">
        <f t="shared" si="41"/>
        <v>0.50533807829181487</v>
      </c>
      <c r="P46" s="92">
        <f t="shared" si="42"/>
        <v>5</v>
      </c>
      <c r="Q46" s="35">
        <f t="shared" si="43"/>
        <v>1.0826745573746048</v>
      </c>
      <c r="R46" s="98">
        <f t="shared" ref="R46:R52" si="52">O46-N46</f>
        <v>-2.7036022427609607E-2</v>
      </c>
      <c r="S46" s="23">
        <f t="shared" ref="S46:S52" si="53">1/(O46-N46)</f>
        <v>-36.987689393939263</v>
      </c>
      <c r="T46" s="183" t="s">
        <v>71</v>
      </c>
      <c r="U46" s="207">
        <f>SQRT((1/(SUM(I46:I46)))+(1/(SUM(J46:J46))))</f>
        <v>0.12194390828163341</v>
      </c>
      <c r="V46" s="102">
        <f t="shared" ref="V46:V52" si="54">Q46</f>
        <v>1.0826745573746048</v>
      </c>
      <c r="W46" s="39">
        <f t="shared" ref="W46:W52" si="55">EXP(LN(Q46)-(1.96*U46))</f>
        <v>0.85250548279694649</v>
      </c>
      <c r="X46" s="39">
        <f t="shared" ref="X46:X52" si="56">EXP(LN(Q46)+(1.96*U46))</f>
        <v>1.3749872825926357</v>
      </c>
    </row>
    <row r="47" spans="1:41" x14ac:dyDescent="0.3">
      <c r="A47" s="181" t="s">
        <v>71</v>
      </c>
      <c r="B47" s="69">
        <f t="shared" si="44"/>
        <v>10</v>
      </c>
      <c r="C47" s="99">
        <f t="shared" si="44"/>
        <v>134</v>
      </c>
      <c r="D47" s="99">
        <f t="shared" si="45"/>
        <v>136</v>
      </c>
      <c r="E47" s="99">
        <f t="shared" ref="E47:E52" si="57">C47+D47</f>
        <v>270</v>
      </c>
      <c r="F47" s="99">
        <f t="shared" si="46"/>
        <v>69</v>
      </c>
      <c r="G47" s="99">
        <f t="shared" si="47"/>
        <v>92</v>
      </c>
      <c r="H47" s="99">
        <f t="shared" si="48"/>
        <v>161</v>
      </c>
      <c r="I47" s="100">
        <f t="shared" si="49"/>
        <v>79.903703703703698</v>
      </c>
      <c r="J47" s="100">
        <f t="shared" si="50"/>
        <v>81.096296296296302</v>
      </c>
      <c r="K47" s="101">
        <f t="shared" si="51"/>
        <v>161</v>
      </c>
      <c r="M47" s="59">
        <f t="shared" si="40"/>
        <v>10</v>
      </c>
      <c r="N47" s="97">
        <f>K31</f>
        <v>0.17223867964451967</v>
      </c>
      <c r="O47" s="30">
        <f t="shared" si="41"/>
        <v>0.24512667976841765</v>
      </c>
      <c r="P47" s="92">
        <f t="shared" si="42"/>
        <v>10</v>
      </c>
      <c r="Q47" s="22">
        <f t="shared" si="43"/>
        <v>0.79936372272867984</v>
      </c>
      <c r="R47" s="98">
        <f t="shared" si="52"/>
        <v>7.2888000123897984E-2</v>
      </c>
      <c r="S47" s="23">
        <f t="shared" si="53"/>
        <v>13.719679484965418</v>
      </c>
      <c r="T47" s="216" t="s">
        <v>71</v>
      </c>
      <c r="U47" s="207">
        <f>SQRT((1/(SUM(I46:I47)))+(1/(SUM(J46:J47))))</f>
        <v>9.6448580872987411E-2</v>
      </c>
      <c r="V47" s="102">
        <f t="shared" si="54"/>
        <v>0.79936372272867984</v>
      </c>
      <c r="W47" s="39">
        <f t="shared" si="55"/>
        <v>0.66167655313799101</v>
      </c>
      <c r="X47" s="39">
        <f t="shared" si="56"/>
        <v>0.96570198563677312</v>
      </c>
    </row>
    <row r="48" spans="1:41" x14ac:dyDescent="0.3">
      <c r="A48" s="181" t="s">
        <v>71</v>
      </c>
      <c r="B48" s="69">
        <f t="shared" si="44"/>
        <v>15</v>
      </c>
      <c r="C48" s="99">
        <f t="shared" si="44"/>
        <v>62</v>
      </c>
      <c r="D48" s="99">
        <f t="shared" si="45"/>
        <v>42</v>
      </c>
      <c r="E48" s="99">
        <f t="shared" si="57"/>
        <v>104</v>
      </c>
      <c r="F48" s="99">
        <f t="shared" si="46"/>
        <v>24</v>
      </c>
      <c r="G48" s="99">
        <f t="shared" si="47"/>
        <v>18</v>
      </c>
      <c r="H48" s="99">
        <f t="shared" si="48"/>
        <v>42</v>
      </c>
      <c r="I48" s="100">
        <f t="shared" si="49"/>
        <v>25.03846153846154</v>
      </c>
      <c r="J48" s="100">
        <f t="shared" si="50"/>
        <v>16.96153846153846</v>
      </c>
      <c r="K48" s="101">
        <f t="shared" si="51"/>
        <v>42</v>
      </c>
      <c r="M48" s="59">
        <f t="shared" si="40"/>
        <v>15</v>
      </c>
      <c r="N48" s="97">
        <f>K32</f>
        <v>9.8422102654011231E-2</v>
      </c>
      <c r="O48" s="30">
        <f t="shared" si="41"/>
        <v>0.15023893276128825</v>
      </c>
      <c r="P48" s="92">
        <f t="shared" si="42"/>
        <v>15</v>
      </c>
      <c r="Q48" s="22">
        <f t="shared" si="43"/>
        <v>0.81757025714009313</v>
      </c>
      <c r="R48" s="98">
        <f t="shared" si="52"/>
        <v>5.1816830107277015E-2</v>
      </c>
      <c r="S48" s="23">
        <f t="shared" si="53"/>
        <v>19.298749034429314</v>
      </c>
      <c r="T48" s="216" t="s">
        <v>71</v>
      </c>
      <c r="U48" s="207">
        <f>SQRT((1/(SUM(I46:I48)))+(1/(SUM(J46:J48))))</f>
        <v>9.2071794415252761E-2</v>
      </c>
      <c r="V48" s="102">
        <f t="shared" si="54"/>
        <v>0.81757025714009313</v>
      </c>
      <c r="W48" s="39">
        <f t="shared" si="55"/>
        <v>0.68257753396132215</v>
      </c>
      <c r="X48" s="39">
        <f t="shared" si="56"/>
        <v>0.97926036545760919</v>
      </c>
    </row>
    <row r="49" spans="1:24" x14ac:dyDescent="0.3">
      <c r="A49" s="181" t="s">
        <v>71</v>
      </c>
      <c r="B49" s="69">
        <f t="shared" si="44"/>
        <v>20</v>
      </c>
      <c r="C49" s="99">
        <f t="shared" si="44"/>
        <v>37</v>
      </c>
      <c r="D49" s="99">
        <f t="shared" si="45"/>
        <v>23</v>
      </c>
      <c r="E49" s="99">
        <f t="shared" si="57"/>
        <v>60</v>
      </c>
      <c r="F49" s="99">
        <f t="shared" si="46"/>
        <v>8</v>
      </c>
      <c r="G49" s="99">
        <f t="shared" si="47"/>
        <v>8</v>
      </c>
      <c r="H49" s="99">
        <f t="shared" si="48"/>
        <v>16</v>
      </c>
      <c r="I49" s="100">
        <f t="shared" si="49"/>
        <v>9.8666666666666671</v>
      </c>
      <c r="J49" s="100">
        <f t="shared" si="50"/>
        <v>6.1333333333333337</v>
      </c>
      <c r="K49" s="101">
        <f t="shared" si="51"/>
        <v>16</v>
      </c>
      <c r="M49" s="59">
        <f t="shared" si="40"/>
        <v>20</v>
      </c>
      <c r="N49" s="97">
        <f>K33</f>
        <v>6.4188327817833415E-2</v>
      </c>
      <c r="O49" s="30">
        <f t="shared" si="41"/>
        <v>0.11775483919127998</v>
      </c>
      <c r="P49" s="92">
        <f t="shared" si="42"/>
        <v>20</v>
      </c>
      <c r="Q49" s="22">
        <f t="shared" si="43"/>
        <v>0.77902474420220069</v>
      </c>
      <c r="R49" s="98">
        <f t="shared" si="52"/>
        <v>5.3566511373446563E-2</v>
      </c>
      <c r="S49" s="23">
        <f t="shared" si="53"/>
        <v>18.668380194266479</v>
      </c>
      <c r="T49" s="216" t="s">
        <v>71</v>
      </c>
      <c r="U49" s="207">
        <f>SQRT((1/(SUM(I46:I49)))+(1/(SUM(J46:J49))))</f>
        <v>9.0563411551440626E-2</v>
      </c>
      <c r="V49" s="102">
        <f t="shared" si="54"/>
        <v>0.77902474420220069</v>
      </c>
      <c r="W49" s="39">
        <f t="shared" si="55"/>
        <v>0.65232214203571726</v>
      </c>
      <c r="X49" s="39">
        <f t="shared" si="56"/>
        <v>0.93033719533940806</v>
      </c>
    </row>
    <row r="50" spans="1:24" x14ac:dyDescent="0.3">
      <c r="A50" s="181" t="s">
        <v>71</v>
      </c>
      <c r="B50" s="69">
        <f t="shared" si="44"/>
        <v>25</v>
      </c>
      <c r="C50" s="99">
        <f t="shared" si="44"/>
        <v>22</v>
      </c>
      <c r="D50" s="99">
        <f t="shared" si="45"/>
        <v>14</v>
      </c>
      <c r="E50" s="99">
        <f t="shared" si="57"/>
        <v>36</v>
      </c>
      <c r="F50" s="99">
        <f t="shared" si="46"/>
        <v>3</v>
      </c>
      <c r="G50" s="99">
        <f t="shared" si="47"/>
        <v>3</v>
      </c>
      <c r="H50" s="99">
        <f t="shared" si="48"/>
        <v>6</v>
      </c>
      <c r="I50" s="100">
        <f t="shared" si="49"/>
        <v>3.6666666666666665</v>
      </c>
      <c r="J50" s="100">
        <f t="shared" si="50"/>
        <v>2.3333333333333335</v>
      </c>
      <c r="K50" s="101">
        <f t="shared" si="51"/>
        <v>6</v>
      </c>
      <c r="M50" s="59">
        <f t="shared" si="40"/>
        <v>25</v>
      </c>
      <c r="N50" s="97">
        <f t="shared" ref="N50:N52" si="58">K34</f>
        <v>5.0433686142583395E-2</v>
      </c>
      <c r="O50" s="30">
        <f t="shared" si="41"/>
        <v>0.1016973611197418</v>
      </c>
      <c r="P50" s="92">
        <f t="shared" si="42"/>
        <v>25</v>
      </c>
      <c r="Q50" s="22">
        <f t="shared" si="43"/>
        <v>0.76520940780067259</v>
      </c>
      <c r="R50" s="98">
        <f t="shared" si="52"/>
        <v>5.1263674977158405E-2</v>
      </c>
      <c r="S50" s="23">
        <f t="shared" si="53"/>
        <v>19.506990094751707</v>
      </c>
      <c r="T50" s="216" t="s">
        <v>71</v>
      </c>
      <c r="U50" s="207">
        <f>SQRT((1/(SUM(I46:I50)))+(1/(SUM(J46:J50))))</f>
        <v>9.0017350833283452E-2</v>
      </c>
      <c r="V50" s="102">
        <f t="shared" si="54"/>
        <v>0.76520940780067259</v>
      </c>
      <c r="W50" s="39">
        <f t="shared" si="55"/>
        <v>0.64143992015835161</v>
      </c>
      <c r="X50" s="39">
        <f t="shared" si="56"/>
        <v>0.91286092334587332</v>
      </c>
    </row>
    <row r="51" spans="1:24" x14ac:dyDescent="0.3">
      <c r="A51" s="181" t="s">
        <v>71</v>
      </c>
      <c r="B51" s="69">
        <f t="shared" si="44"/>
        <v>30</v>
      </c>
      <c r="C51" s="99">
        <f t="shared" si="44"/>
        <v>11</v>
      </c>
      <c r="D51" s="99">
        <f t="shared" si="45"/>
        <v>6</v>
      </c>
      <c r="E51" s="99">
        <f t="shared" si="57"/>
        <v>17</v>
      </c>
      <c r="F51" s="99">
        <f t="shared" si="46"/>
        <v>1</v>
      </c>
      <c r="G51" s="99">
        <f t="shared" si="47"/>
        <v>2</v>
      </c>
      <c r="H51" s="99">
        <f t="shared" si="48"/>
        <v>3</v>
      </c>
      <c r="I51" s="100">
        <f t="shared" si="49"/>
        <v>1.9411764705882353</v>
      </c>
      <c r="J51" s="100">
        <f t="shared" si="50"/>
        <v>1.0588235294117647</v>
      </c>
      <c r="K51" s="101">
        <f t="shared" si="51"/>
        <v>3</v>
      </c>
      <c r="M51" s="59">
        <f t="shared" si="40"/>
        <v>30</v>
      </c>
      <c r="N51" s="97">
        <f t="shared" si="58"/>
        <v>3.3622457428388937E-2</v>
      </c>
      <c r="O51" s="30">
        <f t="shared" si="41"/>
        <v>9.2452146472492544E-2</v>
      </c>
      <c r="P51" s="92">
        <f t="shared" si="42"/>
        <v>30</v>
      </c>
      <c r="Q51" s="22">
        <f t="shared" si="43"/>
        <v>0.70184856279617169</v>
      </c>
      <c r="R51" s="98">
        <f t="shared" si="52"/>
        <v>5.8829689044103607E-2</v>
      </c>
      <c r="S51" s="23">
        <f t="shared" si="53"/>
        <v>16.99822005263902</v>
      </c>
      <c r="T51" s="216" t="s">
        <v>71</v>
      </c>
      <c r="U51" s="207">
        <f>SQRT((1/(SUM(I46:I51)))+(1/(SUM(J46:J51))))</f>
        <v>8.9749299167847615E-2</v>
      </c>
      <c r="V51" s="102">
        <f t="shared" si="54"/>
        <v>0.70184856279617169</v>
      </c>
      <c r="W51" s="39">
        <f t="shared" si="55"/>
        <v>0.58863660974730236</v>
      </c>
      <c r="X51" s="39">
        <f t="shared" si="56"/>
        <v>0.83683446958985075</v>
      </c>
    </row>
    <row r="52" spans="1:24" x14ac:dyDescent="0.3">
      <c r="A52" s="181" t="s">
        <v>71</v>
      </c>
      <c r="B52" s="69">
        <f t="shared" si="44"/>
        <v>35</v>
      </c>
      <c r="C52" s="99">
        <f t="shared" si="44"/>
        <v>3</v>
      </c>
      <c r="D52" s="99">
        <f t="shared" si="45"/>
        <v>1</v>
      </c>
      <c r="E52" s="99">
        <f t="shared" si="57"/>
        <v>4</v>
      </c>
      <c r="F52" s="99">
        <f t="shared" si="46"/>
        <v>0</v>
      </c>
      <c r="G52" s="99">
        <f t="shared" si="47"/>
        <v>1</v>
      </c>
      <c r="H52" s="99">
        <f t="shared" si="48"/>
        <v>1</v>
      </c>
      <c r="I52" s="100">
        <f t="shared" si="49"/>
        <v>0.75</v>
      </c>
      <c r="J52" s="100">
        <f t="shared" si="50"/>
        <v>0.25</v>
      </c>
      <c r="K52" s="101">
        <f t="shared" si="51"/>
        <v>1</v>
      </c>
      <c r="M52" s="59">
        <f t="shared" si="40"/>
        <v>35</v>
      </c>
      <c r="N52" s="97">
        <f t="shared" si="58"/>
        <v>0</v>
      </c>
      <c r="O52" s="30">
        <f t="shared" si="41"/>
        <v>9.2452146472492544E-2</v>
      </c>
      <c r="P52" s="92">
        <f t="shared" si="42"/>
        <v>35</v>
      </c>
      <c r="Q52" s="22" t="e">
        <f t="shared" si="43"/>
        <v>#NUM!</v>
      </c>
      <c r="R52" s="98">
        <f t="shared" si="52"/>
        <v>9.2452146472492544E-2</v>
      </c>
      <c r="S52" s="23">
        <f t="shared" si="53"/>
        <v>10.81640652115667</v>
      </c>
      <c r="T52" s="216" t="s">
        <v>71</v>
      </c>
      <c r="U52" s="207">
        <f>SQRT((1/(SUM(I46:I52)))+(1/(SUM(J46:J52))))</f>
        <v>8.9661623800272885E-2</v>
      </c>
      <c r="V52" s="102" t="e">
        <f t="shared" si="54"/>
        <v>#NUM!</v>
      </c>
      <c r="W52" s="39" t="e">
        <f t="shared" si="55"/>
        <v>#NUM!</v>
      </c>
      <c r="X52" s="39" t="e">
        <f t="shared" si="56"/>
        <v>#NUM!</v>
      </c>
    </row>
    <row r="53" spans="1:24" x14ac:dyDescent="0.25">
      <c r="B53" s="103"/>
      <c r="C53" s="104"/>
      <c r="D53" s="104"/>
      <c r="E53" s="104"/>
      <c r="F53" s="105">
        <f>SUM(F46:F52)</f>
        <v>244</v>
      </c>
      <c r="G53" s="105">
        <f>SUM(G46:G52)</f>
        <v>254</v>
      </c>
      <c r="H53" s="105">
        <f>SUM(H46:H52)</f>
        <v>498</v>
      </c>
      <c r="I53" s="106">
        <f>SUM(I46:I52)</f>
        <v>256.38849973302774</v>
      </c>
      <c r="J53" s="106">
        <f>SUM(J46:J52)</f>
        <v>241.61150026697223</v>
      </c>
      <c r="K53" s="107">
        <f>I53+J53</f>
        <v>498</v>
      </c>
      <c r="M53" s="108"/>
      <c r="N53" s="108"/>
      <c r="O53" s="108"/>
      <c r="P53" s="26"/>
      <c r="Q53" s="26"/>
    </row>
    <row r="54" spans="1:24" x14ac:dyDescent="0.25">
      <c r="B54" s="108"/>
      <c r="C54" s="108"/>
      <c r="D54" s="108"/>
      <c r="E54" s="108"/>
      <c r="F54" s="108"/>
      <c r="G54" s="108"/>
      <c r="H54" s="108"/>
      <c r="I54" s="109"/>
      <c r="J54" s="108"/>
      <c r="K54" s="108"/>
      <c r="M54" s="108"/>
      <c r="N54" s="108"/>
      <c r="O54" s="108"/>
      <c r="P54" s="26"/>
      <c r="Q54" s="26"/>
    </row>
    <row r="55" spans="1:24" x14ac:dyDescent="0.25">
      <c r="B55" s="110" t="s">
        <v>4</v>
      </c>
      <c r="C55" s="111">
        <f>((F53-I53)^2)/I53</f>
        <v>0.59860300206537675</v>
      </c>
      <c r="D55" s="112"/>
      <c r="E55" s="113">
        <f>((G53-J53)^2)/J53</f>
        <v>0.63521366104529275</v>
      </c>
      <c r="F55" s="112"/>
      <c r="G55" s="114">
        <f>C55+E55</f>
        <v>1.2338166631106695</v>
      </c>
      <c r="H55" s="58" t="s">
        <v>7</v>
      </c>
      <c r="I55" s="112"/>
      <c r="J55" s="115" t="s">
        <v>8</v>
      </c>
      <c r="K55" s="7">
        <f>CHIDIST(G55,1)</f>
        <v>0.26666606998210557</v>
      </c>
      <c r="N55" s="108"/>
      <c r="O55" s="108"/>
      <c r="P55" s="26"/>
      <c r="Q55" s="26"/>
    </row>
    <row r="56" spans="1:24" x14ac:dyDescent="0.25">
      <c r="B56" s="108"/>
      <c r="C56" s="108"/>
      <c r="D56" s="108"/>
      <c r="E56" s="108"/>
      <c r="F56" s="108"/>
      <c r="G56" s="108"/>
      <c r="H56" s="116"/>
      <c r="I56" s="108"/>
      <c r="J56" s="108"/>
      <c r="K56" s="108"/>
      <c r="L56" s="10" t="s">
        <v>110</v>
      </c>
      <c r="N56" s="108"/>
      <c r="O56" s="108"/>
      <c r="P56" s="26"/>
      <c r="Q56" s="26"/>
    </row>
    <row r="57" spans="1:24" x14ac:dyDescent="0.25">
      <c r="B57" s="108"/>
      <c r="C57" s="108"/>
      <c r="D57" s="108"/>
      <c r="E57" s="108"/>
      <c r="F57" s="108"/>
      <c r="G57" s="108"/>
      <c r="H57" s="117"/>
      <c r="I57" s="5" t="s">
        <v>5</v>
      </c>
      <c r="J57" s="6">
        <f>(F53/I53)/(G53/J53)</f>
        <v>0.90526383483898176</v>
      </c>
      <c r="L57" s="118"/>
      <c r="M57" s="108"/>
      <c r="O57" s="108"/>
      <c r="P57" s="26"/>
      <c r="Q57" s="26"/>
    </row>
    <row r="59" spans="1:24" x14ac:dyDescent="0.25">
      <c r="I59" s="108"/>
      <c r="J59" s="108"/>
    </row>
    <row r="60" spans="1:24" x14ac:dyDescent="0.25">
      <c r="I60" s="108"/>
      <c r="J60" s="108"/>
      <c r="K60" s="108"/>
      <c r="L60" s="108"/>
      <c r="M60" s="108"/>
    </row>
    <row r="61" spans="1:24" x14ac:dyDescent="0.25">
      <c r="I61" s="108"/>
      <c r="J61" s="108"/>
      <c r="K61" s="108"/>
    </row>
    <row r="62" spans="1:24" x14ac:dyDescent="0.25">
      <c r="B62" s="4"/>
      <c r="I62" s="108"/>
      <c r="J62" s="108"/>
      <c r="K62" s="108"/>
      <c r="L62" s="108"/>
    </row>
    <row r="64" spans="1:24" x14ac:dyDescent="0.25">
      <c r="B64" s="82"/>
      <c r="I64" s="108"/>
      <c r="J64" s="108"/>
      <c r="K64" s="108"/>
      <c r="L64" s="108"/>
      <c r="M64" s="108"/>
      <c r="N64" s="108"/>
      <c r="O64" s="108"/>
    </row>
    <row r="65" spans="1:47" x14ac:dyDescent="0.25">
      <c r="B65" s="82"/>
      <c r="I65" s="108"/>
      <c r="J65" s="108"/>
      <c r="K65" s="108"/>
      <c r="L65" s="108"/>
      <c r="M65" s="108"/>
      <c r="N65" s="108"/>
      <c r="O65" s="108"/>
    </row>
    <row r="66" spans="1:47" x14ac:dyDescent="0.25">
      <c r="B66" s="82"/>
      <c r="I66" s="108"/>
      <c r="J66" s="108"/>
      <c r="K66" s="108"/>
      <c r="L66" s="108"/>
      <c r="M66" s="108"/>
      <c r="R66" s="119"/>
      <c r="S66" s="119"/>
    </row>
    <row r="67" spans="1:47" x14ac:dyDescent="0.25">
      <c r="B67" s="82"/>
      <c r="I67" s="108"/>
      <c r="J67" s="108"/>
      <c r="K67" s="108"/>
      <c r="L67" s="108"/>
      <c r="M67" s="108"/>
      <c r="R67" s="119"/>
      <c r="S67" s="119"/>
    </row>
    <row r="68" spans="1:47" x14ac:dyDescent="0.25">
      <c r="B68" s="82"/>
      <c r="I68" s="108"/>
      <c r="J68" s="108"/>
      <c r="K68" s="108"/>
      <c r="L68" s="108"/>
      <c r="M68" s="108"/>
      <c r="R68" s="119"/>
      <c r="S68" s="119"/>
    </row>
    <row r="69" spans="1:47" x14ac:dyDescent="0.25">
      <c r="B69" s="82"/>
      <c r="I69" s="108"/>
      <c r="J69" s="108"/>
      <c r="K69" s="108"/>
      <c r="L69" s="108"/>
      <c r="M69" s="108"/>
      <c r="N69" s="108"/>
      <c r="O69" s="108"/>
      <c r="P69" s="108"/>
      <c r="Q69" s="108"/>
      <c r="R69" s="119"/>
      <c r="S69" s="119"/>
    </row>
    <row r="70" spans="1:47" x14ac:dyDescent="0.25">
      <c r="B70" s="82"/>
      <c r="I70" s="108"/>
      <c r="J70" s="108"/>
      <c r="K70" s="108"/>
      <c r="L70" s="108"/>
      <c r="M70" s="108"/>
      <c r="N70" s="108"/>
      <c r="O70" s="108"/>
      <c r="P70" s="108"/>
      <c r="Q70" s="108"/>
      <c r="R70" s="119"/>
      <c r="S70" s="119"/>
    </row>
    <row r="71" spans="1:47" x14ac:dyDescent="0.25">
      <c r="B71" s="82"/>
      <c r="I71" s="108"/>
      <c r="J71" s="108"/>
      <c r="K71" s="108"/>
      <c r="L71" s="108"/>
      <c r="M71" s="108"/>
      <c r="N71" s="108"/>
      <c r="O71" s="108"/>
      <c r="P71" s="108"/>
      <c r="Q71" s="108"/>
      <c r="R71" s="119"/>
      <c r="S71" s="119"/>
    </row>
    <row r="72" spans="1:47" ht="14.5" x14ac:dyDescent="0.25">
      <c r="A72" s="61"/>
      <c r="D72" s="55"/>
      <c r="I72" s="108"/>
      <c r="J72" s="108"/>
      <c r="K72" s="108"/>
      <c r="L72" s="108"/>
      <c r="M72" s="108"/>
      <c r="N72" s="108"/>
      <c r="O72" s="108"/>
      <c r="P72" s="108"/>
      <c r="Q72" s="108"/>
      <c r="R72" s="119"/>
      <c r="S72" s="119"/>
    </row>
    <row r="73" spans="1:47" ht="13.5" thickBot="1" x14ac:dyDescent="0.3">
      <c r="A73" s="62"/>
      <c r="D73" s="55"/>
      <c r="I73" s="108"/>
      <c r="J73" s="108"/>
      <c r="K73" s="108"/>
      <c r="L73" s="108"/>
      <c r="M73" s="108"/>
      <c r="N73" s="108"/>
      <c r="O73" s="108"/>
      <c r="P73" s="108"/>
      <c r="Q73" s="108"/>
    </row>
    <row r="74" spans="1:47" ht="56.5" customHeight="1" thickBot="1" x14ac:dyDescent="0.3">
      <c r="A74" s="240" t="s">
        <v>107</v>
      </c>
      <c r="B74" s="241"/>
      <c r="C74" s="241"/>
      <c r="D74" s="241"/>
      <c r="E74" s="241"/>
      <c r="F74" s="241"/>
      <c r="G74" s="241"/>
      <c r="H74" s="241"/>
      <c r="I74" s="241"/>
      <c r="J74" s="241"/>
      <c r="K74" s="241"/>
      <c r="L74" s="241"/>
      <c r="M74" s="241"/>
      <c r="N74" s="241"/>
      <c r="O74" s="241"/>
      <c r="P74" s="241"/>
      <c r="Q74" s="241"/>
      <c r="R74" s="241"/>
      <c r="S74" s="242"/>
      <c r="U74" s="250" t="s">
        <v>54</v>
      </c>
      <c r="V74" s="251"/>
      <c r="X74" s="261" t="s">
        <v>108</v>
      </c>
      <c r="Y74" s="262"/>
      <c r="Z74" s="262"/>
      <c r="AA74" s="262"/>
      <c r="AB74" s="262"/>
      <c r="AC74" s="262"/>
      <c r="AD74" s="262"/>
      <c r="AE74" s="262"/>
      <c r="AF74" s="262"/>
      <c r="AG74" s="262"/>
      <c r="AH74" s="262"/>
      <c r="AI74" s="262"/>
      <c r="AJ74" s="262"/>
      <c r="AK74" s="262"/>
      <c r="AL74" s="262"/>
      <c r="AM74" s="262"/>
      <c r="AN74" s="262"/>
      <c r="AO74" s="262"/>
      <c r="AP74" s="262"/>
      <c r="AQ74" s="262"/>
      <c r="AR74" s="263"/>
      <c r="AT74" s="252" t="s">
        <v>40</v>
      </c>
      <c r="AU74" s="253"/>
    </row>
    <row r="75" spans="1:47" ht="42" customHeight="1" x14ac:dyDescent="0.25">
      <c r="A75" s="31" t="s">
        <v>104</v>
      </c>
      <c r="E75" s="64"/>
      <c r="F75" s="65"/>
      <c r="H75" s="11"/>
      <c r="J75" s="243" t="s">
        <v>32</v>
      </c>
      <c r="K75" s="244"/>
      <c r="M75" s="245" t="s">
        <v>56</v>
      </c>
      <c r="N75" s="246"/>
      <c r="O75" s="31"/>
      <c r="P75" s="190" t="s">
        <v>84</v>
      </c>
      <c r="Q75" s="31"/>
      <c r="R75" s="254" t="s">
        <v>50</v>
      </c>
      <c r="S75" s="255"/>
      <c r="T75" s="60"/>
      <c r="U75" s="256" t="s">
        <v>59</v>
      </c>
      <c r="V75" s="258" t="s">
        <v>53</v>
      </c>
      <c r="W75" s="60"/>
      <c r="Y75" s="121" t="s">
        <v>17</v>
      </c>
      <c r="Z75" s="122" t="s">
        <v>18</v>
      </c>
      <c r="AT75" s="256" t="s">
        <v>42</v>
      </c>
      <c r="AU75" s="260" t="s">
        <v>41</v>
      </c>
    </row>
    <row r="76" spans="1:47" ht="78" customHeight="1" x14ac:dyDescent="0.25">
      <c r="A76" s="40" t="s">
        <v>22</v>
      </c>
      <c r="B76" s="4" t="s">
        <v>23</v>
      </c>
      <c r="C76" s="1" t="s">
        <v>21</v>
      </c>
      <c r="D76" s="41" t="s">
        <v>24</v>
      </c>
      <c r="E76" s="1" t="s">
        <v>30</v>
      </c>
      <c r="F76" s="2" t="s">
        <v>25</v>
      </c>
      <c r="G76" s="2" t="s">
        <v>26</v>
      </c>
      <c r="H76" s="28" t="s">
        <v>72</v>
      </c>
      <c r="I76" s="2" t="s">
        <v>27</v>
      </c>
      <c r="J76" s="36" t="s">
        <v>33</v>
      </c>
      <c r="K76" s="42" t="s">
        <v>34</v>
      </c>
      <c r="M76" s="43" t="s">
        <v>58</v>
      </c>
      <c r="N76" s="43" t="s">
        <v>57</v>
      </c>
      <c r="O76" s="208" t="s">
        <v>9</v>
      </c>
      <c r="P76" s="54" t="s">
        <v>60</v>
      </c>
      <c r="Q76" s="31"/>
      <c r="R76" s="54" t="s">
        <v>52</v>
      </c>
      <c r="S76" s="54" t="s">
        <v>51</v>
      </c>
      <c r="T76" s="208" t="s">
        <v>9</v>
      </c>
      <c r="U76" s="257"/>
      <c r="V76" s="259"/>
      <c r="W76" s="60"/>
      <c r="X76" s="16" t="s">
        <v>9</v>
      </c>
      <c r="Y76" s="45" t="s">
        <v>81</v>
      </c>
      <c r="Z76" s="46" t="s">
        <v>82</v>
      </c>
      <c r="AG76" s="264" t="s">
        <v>55</v>
      </c>
      <c r="AH76" s="265"/>
      <c r="AI76" s="265"/>
      <c r="AJ76" s="265"/>
      <c r="AK76" s="265"/>
      <c r="AL76" s="265"/>
      <c r="AM76" s="265"/>
      <c r="AN76" s="266"/>
      <c r="AQ76" s="178" t="s">
        <v>77</v>
      </c>
      <c r="AR76" s="179" t="s">
        <v>78</v>
      </c>
      <c r="AT76" s="257"/>
      <c r="AU76" s="258"/>
    </row>
    <row r="77" spans="1:47" x14ac:dyDescent="0.25">
      <c r="A77" s="68">
        <v>0</v>
      </c>
      <c r="B77" s="68">
        <v>0</v>
      </c>
      <c r="C77" s="63"/>
      <c r="D77" s="69">
        <v>0</v>
      </c>
      <c r="E77" s="32">
        <f>H77</f>
        <v>281</v>
      </c>
      <c r="F77" s="3">
        <v>0</v>
      </c>
      <c r="G77" s="3">
        <v>0</v>
      </c>
      <c r="H77" s="50">
        <v>281</v>
      </c>
      <c r="I77" s="70">
        <f>F77/E77</f>
        <v>0</v>
      </c>
      <c r="J77" s="30">
        <f>1-I77</f>
        <v>1</v>
      </c>
      <c r="K77" s="30">
        <f>J77</f>
        <v>1</v>
      </c>
      <c r="L77" s="63"/>
      <c r="M77" s="123"/>
      <c r="N77" s="124"/>
      <c r="P77" s="125">
        <f>H77/H77</f>
        <v>1</v>
      </c>
      <c r="Q77" s="31"/>
      <c r="S77" s="60"/>
      <c r="T77" s="60"/>
      <c r="U77" s="122"/>
      <c r="V77" s="31"/>
      <c r="W77" s="60"/>
      <c r="X77" s="82">
        <f t="shared" ref="X77:X84" si="59">D77</f>
        <v>0</v>
      </c>
      <c r="Y77" s="17">
        <f t="shared" ref="Y77:Y84" si="60">P77</f>
        <v>1</v>
      </c>
      <c r="Z77" s="18">
        <f t="shared" ref="Z77:Z84" si="61">K77</f>
        <v>1</v>
      </c>
      <c r="AC77" s="26"/>
      <c r="AD77" s="26"/>
      <c r="AG77" s="157" t="s">
        <v>14</v>
      </c>
      <c r="AH77" s="158">
        <f>Z78</f>
        <v>0.50533807829181487</v>
      </c>
      <c r="AI77" s="158">
        <f>Z79</f>
        <v>0.24512667976841765</v>
      </c>
      <c r="AJ77" s="173">
        <f>AH77-AI77</f>
        <v>0.26021139852339725</v>
      </c>
      <c r="AK77" s="174">
        <f>X78-X77</f>
        <v>5</v>
      </c>
      <c r="AL77" s="159"/>
      <c r="AM77" s="33" t="s">
        <v>28</v>
      </c>
      <c r="AN77" s="168">
        <f>X78</f>
        <v>5</v>
      </c>
      <c r="AP77" s="15" t="s">
        <v>29</v>
      </c>
      <c r="AQ77" s="47">
        <f>AN78</f>
        <v>5.1025719534598881</v>
      </c>
      <c r="AR77" s="48">
        <f>AN82</f>
        <v>9.7789115646258509</v>
      </c>
      <c r="AT77" s="47">
        <f>AQ77-AQ93</f>
        <v>-0.34689925688088774</v>
      </c>
      <c r="AU77" s="48">
        <f>AR77-AR93</f>
        <v>4.8845453674427519</v>
      </c>
    </row>
    <row r="78" spans="1:47" x14ac:dyDescent="0.3">
      <c r="A78" s="71">
        <v>8</v>
      </c>
      <c r="B78" s="71">
        <f>B77+F78</f>
        <v>139</v>
      </c>
      <c r="C78" s="72">
        <f>D77</f>
        <v>0</v>
      </c>
      <c r="D78" s="69">
        <v>5</v>
      </c>
      <c r="E78" s="69">
        <f>H77</f>
        <v>281</v>
      </c>
      <c r="F78" s="32">
        <f>E78-H78-G78</f>
        <v>139</v>
      </c>
      <c r="G78" s="69">
        <f>A78-A77</f>
        <v>8</v>
      </c>
      <c r="H78" s="50">
        <v>134</v>
      </c>
      <c r="I78" s="73">
        <f>F78/E78</f>
        <v>0.49466192170818507</v>
      </c>
      <c r="J78" s="30">
        <f>1-I78</f>
        <v>0.50533807829181487</v>
      </c>
      <c r="K78" s="30">
        <f>J78*K77</f>
        <v>0.50533807829181487</v>
      </c>
      <c r="L78" s="63"/>
      <c r="M78" s="126">
        <f t="shared" ref="M78:M84" si="62">AVERAGE(K77:K78)*(D78-D77)</f>
        <v>3.7633451957295372</v>
      </c>
      <c r="N78" s="47">
        <f>M78</f>
        <v>3.7633451957295372</v>
      </c>
      <c r="O78" s="127">
        <f t="shared" ref="O78:O84" si="63">D78</f>
        <v>5</v>
      </c>
      <c r="P78" s="125">
        <f>H78/H77</f>
        <v>0.47686832740213525</v>
      </c>
      <c r="Q78" s="31"/>
      <c r="R78" s="128">
        <f t="shared" ref="R78:R84" si="64">AVERAGE(P77:P78)*(D78-D77)</f>
        <v>3.6921708185053381</v>
      </c>
      <c r="S78" s="128">
        <f>R78</f>
        <v>3.6921708185053381</v>
      </c>
      <c r="T78" s="129">
        <f t="shared" ref="T78:T84" si="65">D78</f>
        <v>5</v>
      </c>
      <c r="U78" s="47">
        <f t="shared" ref="U78:U84" si="66">N78-N94</f>
        <v>-6.7590056069024129E-2</v>
      </c>
      <c r="V78" s="130">
        <f t="shared" ref="V78:V84" si="67">S78-S94</f>
        <v>-3.0850764228475214E-2</v>
      </c>
      <c r="W78" s="184" t="s">
        <v>71</v>
      </c>
      <c r="X78" s="82">
        <f t="shared" si="59"/>
        <v>5</v>
      </c>
      <c r="Y78" s="17">
        <f t="shared" si="60"/>
        <v>0.47686832740213525</v>
      </c>
      <c r="Z78" s="18">
        <f t="shared" si="61"/>
        <v>0.50533807829181487</v>
      </c>
      <c r="AB78" s="131"/>
      <c r="AC78" s="26"/>
      <c r="AD78" s="26"/>
      <c r="AG78" s="160"/>
      <c r="AH78" s="177">
        <f>AH77</f>
        <v>0.50533807829181487</v>
      </c>
      <c r="AI78" s="177">
        <v>0.5</v>
      </c>
      <c r="AJ78" s="175">
        <f>AH78-AI78</f>
        <v>5.3380782918148739E-3</v>
      </c>
      <c r="AK78" s="176">
        <f>AJ78*AK77/AJ77</f>
        <v>0.10257195345988837</v>
      </c>
      <c r="AL78" s="161"/>
      <c r="AM78" s="162" t="s">
        <v>11</v>
      </c>
      <c r="AN78" s="163">
        <f>AN77+AK78</f>
        <v>5.1025719534598881</v>
      </c>
      <c r="AP78" s="15" t="s">
        <v>12</v>
      </c>
      <c r="AQ78" s="49">
        <f t="shared" ref="AQ78:AQ79" si="68">AN79</f>
        <v>132.52296387017762</v>
      </c>
      <c r="AR78" s="50">
        <f t="shared" ref="AR78:AR79" si="69">AN83</f>
        <v>140.49999999999997</v>
      </c>
      <c r="AU78" s="82"/>
    </row>
    <row r="79" spans="1:47" x14ac:dyDescent="0.3">
      <c r="A79" s="68">
        <v>11</v>
      </c>
      <c r="B79" s="71">
        <f t="shared" ref="B79:B84" si="70">B78+F79</f>
        <v>208</v>
      </c>
      <c r="C79" s="72">
        <f t="shared" ref="C79:C84" si="71">D78</f>
        <v>5</v>
      </c>
      <c r="D79" s="69">
        <v>10</v>
      </c>
      <c r="E79" s="69">
        <f t="shared" ref="E79:E84" si="72">H78</f>
        <v>134</v>
      </c>
      <c r="F79" s="32">
        <f t="shared" ref="F79:F84" si="73">E79-H79-G79</f>
        <v>69</v>
      </c>
      <c r="G79" s="69">
        <f t="shared" ref="G79:G84" si="74">A79-A78</f>
        <v>3</v>
      </c>
      <c r="H79" s="50">
        <v>62</v>
      </c>
      <c r="I79" s="73">
        <f t="shared" ref="I79:I84" si="75">F79/E79</f>
        <v>0.5149253731343284</v>
      </c>
      <c r="J79" s="30">
        <f t="shared" ref="J79:J84" si="76">1-I79</f>
        <v>0.4850746268656716</v>
      </c>
      <c r="K79" s="30">
        <f t="shared" ref="K79:K84" si="77">J79*K78</f>
        <v>0.24512667976841765</v>
      </c>
      <c r="L79" s="63"/>
      <c r="M79" s="126">
        <f t="shared" si="62"/>
        <v>1.8761618951505812</v>
      </c>
      <c r="N79" s="47">
        <f t="shared" ref="N79:N84" si="78">M79+N78</f>
        <v>5.6395070908801186</v>
      </c>
      <c r="O79" s="127">
        <f t="shared" si="63"/>
        <v>10</v>
      </c>
      <c r="P79" s="125">
        <f>H79/H77</f>
        <v>0.2206405693950178</v>
      </c>
      <c r="Q79" s="31"/>
      <c r="R79" s="128">
        <f t="shared" si="64"/>
        <v>1.7437722419928825</v>
      </c>
      <c r="S79" s="128">
        <f>R79+S78</f>
        <v>5.4359430604982206</v>
      </c>
      <c r="T79" s="129">
        <f t="shared" si="65"/>
        <v>10</v>
      </c>
      <c r="U79" s="47">
        <f t="shared" si="66"/>
        <v>4.7039888171696909E-2</v>
      </c>
      <c r="V79" s="130">
        <f t="shared" si="67"/>
        <v>0.11220205330397537</v>
      </c>
      <c r="W79" s="217" t="s">
        <v>71</v>
      </c>
      <c r="X79" s="82">
        <f t="shared" si="59"/>
        <v>10</v>
      </c>
      <c r="Y79" s="17">
        <f t="shared" si="60"/>
        <v>0.2206405693950178</v>
      </c>
      <c r="Z79" s="18">
        <f t="shared" si="61"/>
        <v>0.24512667976841765</v>
      </c>
      <c r="AC79" s="26"/>
      <c r="AD79" s="26"/>
      <c r="AG79" s="149" t="s">
        <v>15</v>
      </c>
      <c r="AH79" s="182">
        <f>H78</f>
        <v>134</v>
      </c>
      <c r="AI79" s="182">
        <f>H79</f>
        <v>62</v>
      </c>
      <c r="AJ79" s="169">
        <f>AH79-AI79</f>
        <v>72</v>
      </c>
      <c r="AK79" s="170">
        <f>AK77</f>
        <v>5</v>
      </c>
      <c r="AL79" s="161"/>
      <c r="AM79" s="162" t="s">
        <v>12</v>
      </c>
      <c r="AN79" s="164">
        <f>AH79-AJ80</f>
        <v>132.52296387017762</v>
      </c>
      <c r="AP79" s="15" t="s">
        <v>13</v>
      </c>
      <c r="AQ79" s="51">
        <f t="shared" si="68"/>
        <v>0.47161197106824776</v>
      </c>
      <c r="AR79" s="52">
        <f t="shared" si="69"/>
        <v>0.49999999999999989</v>
      </c>
      <c r="AU79" s="82"/>
    </row>
    <row r="80" spans="1:47" x14ac:dyDescent="0.3">
      <c r="A80" s="71">
        <v>12</v>
      </c>
      <c r="B80" s="71">
        <f t="shared" si="70"/>
        <v>232</v>
      </c>
      <c r="C80" s="72">
        <f t="shared" si="71"/>
        <v>10</v>
      </c>
      <c r="D80" s="69">
        <v>15</v>
      </c>
      <c r="E80" s="69">
        <f t="shared" si="72"/>
        <v>62</v>
      </c>
      <c r="F80" s="32">
        <f t="shared" si="73"/>
        <v>24</v>
      </c>
      <c r="G80" s="69">
        <f t="shared" si="74"/>
        <v>1</v>
      </c>
      <c r="H80" s="50">
        <v>37</v>
      </c>
      <c r="I80" s="73">
        <f t="shared" si="75"/>
        <v>0.38709677419354838</v>
      </c>
      <c r="J80" s="30">
        <f t="shared" si="76"/>
        <v>0.61290322580645162</v>
      </c>
      <c r="K80" s="30">
        <f t="shared" si="77"/>
        <v>0.15023893276128825</v>
      </c>
      <c r="L80" s="63"/>
      <c r="M80" s="126">
        <f t="shared" si="62"/>
        <v>0.98841403132426486</v>
      </c>
      <c r="N80" s="47">
        <f t="shared" si="78"/>
        <v>6.6279211222043832</v>
      </c>
      <c r="O80" s="127">
        <f t="shared" si="63"/>
        <v>15</v>
      </c>
      <c r="P80" s="125">
        <f>H80/H77</f>
        <v>0.13167259786476868</v>
      </c>
      <c r="Q80" s="31"/>
      <c r="R80" s="128">
        <f t="shared" si="64"/>
        <v>0.88078291814946619</v>
      </c>
      <c r="S80" s="128">
        <f t="shared" ref="S80:S84" si="79">R80+S79</f>
        <v>6.3167259786476873</v>
      </c>
      <c r="T80" s="129">
        <f t="shared" si="65"/>
        <v>15</v>
      </c>
      <c r="U80" s="47">
        <f t="shared" si="66"/>
        <v>0.35880196374963447</v>
      </c>
      <c r="V80" s="130">
        <f t="shared" si="67"/>
        <v>0.40845259735272244</v>
      </c>
      <c r="W80" s="217" t="s">
        <v>71</v>
      </c>
      <c r="X80" s="82">
        <f t="shared" si="59"/>
        <v>15</v>
      </c>
      <c r="Y80" s="17">
        <f t="shared" si="60"/>
        <v>0.13167259786476868</v>
      </c>
      <c r="Z80" s="18">
        <f t="shared" si="61"/>
        <v>0.15023893276128825</v>
      </c>
      <c r="AC80" s="26"/>
      <c r="AD80" s="26"/>
      <c r="AG80" s="19"/>
      <c r="AH80" s="20"/>
      <c r="AI80" s="20"/>
      <c r="AJ80" s="171">
        <f>AJ79*AK80/AK79</f>
        <v>1.4770361298223924</v>
      </c>
      <c r="AK80" s="172">
        <f>AK78</f>
        <v>0.10257195345988837</v>
      </c>
      <c r="AL80" s="165"/>
      <c r="AM80" s="166" t="s">
        <v>13</v>
      </c>
      <c r="AN80" s="167">
        <f>AN79/H77</f>
        <v>0.47161197106824776</v>
      </c>
      <c r="AU80" s="82"/>
    </row>
    <row r="81" spans="1:47" x14ac:dyDescent="0.3">
      <c r="A81" s="68">
        <v>19</v>
      </c>
      <c r="B81" s="71">
        <f t="shared" si="70"/>
        <v>240</v>
      </c>
      <c r="C81" s="72">
        <f t="shared" si="71"/>
        <v>15</v>
      </c>
      <c r="D81" s="69">
        <v>20</v>
      </c>
      <c r="E81" s="69">
        <f t="shared" si="72"/>
        <v>37</v>
      </c>
      <c r="F81" s="32">
        <f t="shared" si="73"/>
        <v>8</v>
      </c>
      <c r="G81" s="69">
        <f t="shared" si="74"/>
        <v>7</v>
      </c>
      <c r="H81" s="50">
        <v>22</v>
      </c>
      <c r="I81" s="73">
        <f t="shared" si="75"/>
        <v>0.21621621621621623</v>
      </c>
      <c r="J81" s="30">
        <f t="shared" si="76"/>
        <v>0.78378378378378377</v>
      </c>
      <c r="K81" s="30">
        <f t="shared" si="77"/>
        <v>0.11775483919127998</v>
      </c>
      <c r="L81" s="63"/>
      <c r="M81" s="126">
        <f t="shared" si="62"/>
        <v>0.6699844298814206</v>
      </c>
      <c r="N81" s="47">
        <f t="shared" si="78"/>
        <v>7.2979055520858038</v>
      </c>
      <c r="O81" s="127">
        <f t="shared" si="63"/>
        <v>20</v>
      </c>
      <c r="P81" s="125">
        <f>H81/H77</f>
        <v>7.8291814946619215E-2</v>
      </c>
      <c r="Q81" s="31"/>
      <c r="R81" s="128">
        <f t="shared" si="64"/>
        <v>0.52491103202846978</v>
      </c>
      <c r="S81" s="128">
        <f t="shared" si="79"/>
        <v>6.8416370106761573</v>
      </c>
      <c r="T81" s="129">
        <f t="shared" si="65"/>
        <v>20</v>
      </c>
      <c r="U81" s="47">
        <f t="shared" si="66"/>
        <v>0.62226031745144361</v>
      </c>
      <c r="V81" s="130">
        <f t="shared" si="67"/>
        <v>0.60062981643155222</v>
      </c>
      <c r="W81" s="217" t="s">
        <v>71</v>
      </c>
      <c r="X81" s="82">
        <f t="shared" si="59"/>
        <v>20</v>
      </c>
      <c r="Y81" s="17">
        <f t="shared" si="60"/>
        <v>7.8291814946619215E-2</v>
      </c>
      <c r="Z81" s="18">
        <f t="shared" si="61"/>
        <v>0.11775483919127998</v>
      </c>
      <c r="AC81" s="26"/>
      <c r="AD81" s="26"/>
      <c r="AG81" s="146" t="s">
        <v>14</v>
      </c>
      <c r="AH81" s="147">
        <f>Y77</f>
        <v>1</v>
      </c>
      <c r="AI81" s="147">
        <f>Y78</f>
        <v>0.47686832740213525</v>
      </c>
      <c r="AJ81" s="173">
        <f>AH81-AI81</f>
        <v>0.52313167259786475</v>
      </c>
      <c r="AK81" s="174">
        <f>X82-X81</f>
        <v>5</v>
      </c>
      <c r="AL81" s="148"/>
      <c r="AM81" s="33" t="s">
        <v>28</v>
      </c>
      <c r="AN81" s="168">
        <f>X78</f>
        <v>5</v>
      </c>
      <c r="AU81" s="82"/>
    </row>
    <row r="82" spans="1:47" x14ac:dyDescent="0.3">
      <c r="A82" s="71">
        <v>27</v>
      </c>
      <c r="B82" s="71">
        <f t="shared" si="70"/>
        <v>243</v>
      </c>
      <c r="C82" s="72">
        <f t="shared" si="71"/>
        <v>20</v>
      </c>
      <c r="D82" s="69">
        <v>25</v>
      </c>
      <c r="E82" s="69">
        <f t="shared" si="72"/>
        <v>22</v>
      </c>
      <c r="F82" s="32">
        <f t="shared" si="73"/>
        <v>3</v>
      </c>
      <c r="G82" s="69">
        <f t="shared" si="74"/>
        <v>8</v>
      </c>
      <c r="H82" s="50">
        <v>11</v>
      </c>
      <c r="I82" s="73">
        <f t="shared" si="75"/>
        <v>0.13636363636363635</v>
      </c>
      <c r="J82" s="30">
        <f t="shared" si="76"/>
        <v>0.86363636363636365</v>
      </c>
      <c r="K82" s="30">
        <f t="shared" si="77"/>
        <v>0.1016973611197418</v>
      </c>
      <c r="L82" s="63"/>
      <c r="M82" s="126">
        <f t="shared" si="62"/>
        <v>0.54863050077755449</v>
      </c>
      <c r="N82" s="47">
        <f t="shared" si="78"/>
        <v>7.8465360528633585</v>
      </c>
      <c r="O82" s="127">
        <f t="shared" si="63"/>
        <v>25</v>
      </c>
      <c r="P82" s="125">
        <f>H82/H77</f>
        <v>3.9145907473309607E-2</v>
      </c>
      <c r="Q82" s="31"/>
      <c r="R82" s="128">
        <f t="shared" si="64"/>
        <v>0.29359430604982206</v>
      </c>
      <c r="S82" s="128">
        <f t="shared" si="79"/>
        <v>7.1352313167259798</v>
      </c>
      <c r="T82" s="129">
        <f t="shared" si="65"/>
        <v>25</v>
      </c>
      <c r="U82" s="47">
        <f t="shared" si="66"/>
        <v>0.88433578332795637</v>
      </c>
      <c r="V82" s="130">
        <f t="shared" si="67"/>
        <v>0.71436800737346129</v>
      </c>
      <c r="W82" s="217" t="s">
        <v>71</v>
      </c>
      <c r="X82" s="82">
        <f t="shared" si="59"/>
        <v>25</v>
      </c>
      <c r="Y82" s="17">
        <f t="shared" si="60"/>
        <v>3.9145907473309607E-2</v>
      </c>
      <c r="Z82" s="18">
        <f t="shared" si="61"/>
        <v>0.1016973611197418</v>
      </c>
      <c r="AG82" s="149"/>
      <c r="AH82" s="177">
        <f>AH81</f>
        <v>1</v>
      </c>
      <c r="AI82" s="177">
        <v>0.5</v>
      </c>
      <c r="AJ82" s="175">
        <f>AH82-AI82</f>
        <v>0.5</v>
      </c>
      <c r="AK82" s="176">
        <f>AJ82*AK81/AJ81</f>
        <v>4.7789115646258509</v>
      </c>
      <c r="AL82" s="150"/>
      <c r="AM82" s="151" t="s">
        <v>11</v>
      </c>
      <c r="AN82" s="152">
        <f>AN81+AK82</f>
        <v>9.7789115646258509</v>
      </c>
      <c r="AU82" s="82"/>
    </row>
    <row r="83" spans="1:47" x14ac:dyDescent="0.3">
      <c r="A83" s="68">
        <v>34</v>
      </c>
      <c r="B83" s="71">
        <f t="shared" si="70"/>
        <v>244</v>
      </c>
      <c r="C83" s="72">
        <f t="shared" si="71"/>
        <v>25</v>
      </c>
      <c r="D83" s="69">
        <v>30</v>
      </c>
      <c r="E83" s="69">
        <f t="shared" si="72"/>
        <v>11</v>
      </c>
      <c r="F83" s="32">
        <f t="shared" si="73"/>
        <v>1</v>
      </c>
      <c r="G83" s="69">
        <f t="shared" si="74"/>
        <v>7</v>
      </c>
      <c r="H83" s="50">
        <v>3</v>
      </c>
      <c r="I83" s="73">
        <f t="shared" si="75"/>
        <v>9.0909090909090912E-2</v>
      </c>
      <c r="J83" s="30">
        <f t="shared" si="76"/>
        <v>0.90909090909090906</v>
      </c>
      <c r="K83" s="30">
        <f t="shared" si="77"/>
        <v>9.2452146472492544E-2</v>
      </c>
      <c r="L83" s="63"/>
      <c r="M83" s="126">
        <f t="shared" si="62"/>
        <v>0.48537376898058587</v>
      </c>
      <c r="N83" s="47">
        <f t="shared" si="78"/>
        <v>8.3319098218439436</v>
      </c>
      <c r="O83" s="127">
        <f t="shared" si="63"/>
        <v>30</v>
      </c>
      <c r="P83" s="125">
        <f>H83/H77</f>
        <v>1.0676156583629894E-2</v>
      </c>
      <c r="Q83" s="31"/>
      <c r="R83" s="128">
        <f t="shared" si="64"/>
        <v>0.12455516014234876</v>
      </c>
      <c r="S83" s="128">
        <f t="shared" si="79"/>
        <v>7.2597864768683289</v>
      </c>
      <c r="T83" s="129">
        <f t="shared" si="65"/>
        <v>30</v>
      </c>
      <c r="U83" s="47">
        <f t="shared" si="66"/>
        <v>1.1595691933811105</v>
      </c>
      <c r="V83" s="130">
        <f t="shared" si="67"/>
        <v>0.77597352722804036</v>
      </c>
      <c r="W83" s="217" t="s">
        <v>71</v>
      </c>
      <c r="X83" s="82">
        <f t="shared" si="59"/>
        <v>30</v>
      </c>
      <c r="Y83" s="17">
        <f t="shared" si="60"/>
        <v>1.0676156583629894E-2</v>
      </c>
      <c r="Z83" s="18">
        <f t="shared" si="61"/>
        <v>9.2452146472492544E-2</v>
      </c>
      <c r="AG83" s="149" t="s">
        <v>15</v>
      </c>
      <c r="AH83" s="182">
        <f>H77</f>
        <v>281</v>
      </c>
      <c r="AI83" s="182">
        <f>H78</f>
        <v>134</v>
      </c>
      <c r="AJ83" s="169">
        <f>AH83-AI83</f>
        <v>147</v>
      </c>
      <c r="AK83" s="170">
        <f>AK81</f>
        <v>5</v>
      </c>
      <c r="AL83" s="150"/>
      <c r="AM83" s="151" t="s">
        <v>12</v>
      </c>
      <c r="AN83" s="153">
        <f>AH83-AJ84</f>
        <v>140.49999999999997</v>
      </c>
      <c r="AU83" s="82"/>
    </row>
    <row r="84" spans="1:47" x14ac:dyDescent="0.3">
      <c r="A84" s="71">
        <v>37</v>
      </c>
      <c r="B84" s="71">
        <f t="shared" si="70"/>
        <v>244</v>
      </c>
      <c r="C84" s="72">
        <f t="shared" si="71"/>
        <v>30</v>
      </c>
      <c r="D84" s="69">
        <v>35</v>
      </c>
      <c r="E84" s="69">
        <f t="shared" si="72"/>
        <v>3</v>
      </c>
      <c r="F84" s="32">
        <f t="shared" si="73"/>
        <v>0</v>
      </c>
      <c r="G84" s="69">
        <f t="shared" si="74"/>
        <v>3</v>
      </c>
      <c r="H84" s="50">
        <v>0</v>
      </c>
      <c r="I84" s="73">
        <f t="shared" si="75"/>
        <v>0</v>
      </c>
      <c r="J84" s="30">
        <f t="shared" si="76"/>
        <v>1</v>
      </c>
      <c r="K84" s="30">
        <f t="shared" si="77"/>
        <v>9.2452146472492544E-2</v>
      </c>
      <c r="L84" s="63"/>
      <c r="M84" s="126">
        <f t="shared" si="62"/>
        <v>0.46226073236246273</v>
      </c>
      <c r="N84" s="47">
        <f t="shared" si="78"/>
        <v>8.7941705542064064</v>
      </c>
      <c r="O84" s="127">
        <f t="shared" si="63"/>
        <v>35</v>
      </c>
      <c r="P84" s="125">
        <f>H84/H77</f>
        <v>0</v>
      </c>
      <c r="Q84" s="31"/>
      <c r="R84" s="128">
        <f t="shared" si="64"/>
        <v>2.6690391459074734E-2</v>
      </c>
      <c r="S84" s="128">
        <f t="shared" si="79"/>
        <v>7.2864768683274033</v>
      </c>
      <c r="T84" s="129">
        <f t="shared" si="65"/>
        <v>35</v>
      </c>
      <c r="U84" s="47">
        <f t="shared" si="66"/>
        <v>1.537773782172601</v>
      </c>
      <c r="V84" s="130">
        <f t="shared" si="67"/>
        <v>0.79367111293171888</v>
      </c>
      <c r="W84" s="217" t="s">
        <v>71</v>
      </c>
      <c r="X84" s="82">
        <f t="shared" si="59"/>
        <v>35</v>
      </c>
      <c r="Y84" s="17">
        <f t="shared" si="60"/>
        <v>0</v>
      </c>
      <c r="Z84" s="18">
        <f t="shared" si="61"/>
        <v>9.2452146472492544E-2</v>
      </c>
      <c r="AG84" s="19"/>
      <c r="AH84" s="20"/>
      <c r="AI84" s="20"/>
      <c r="AJ84" s="171">
        <f>AJ83*AK84/AK83</f>
        <v>140.50000000000003</v>
      </c>
      <c r="AK84" s="172">
        <f>AK82</f>
        <v>4.7789115646258509</v>
      </c>
      <c r="AL84" s="154"/>
      <c r="AM84" s="155" t="s">
        <v>13</v>
      </c>
      <c r="AN84" s="156">
        <f>AN83/H77</f>
        <v>0.49999999999999989</v>
      </c>
      <c r="AU84" s="82"/>
    </row>
    <row r="85" spans="1:47" x14ac:dyDescent="0.25">
      <c r="D85" s="83"/>
      <c r="I85" s="76"/>
      <c r="J85" s="76"/>
      <c r="K85" s="76"/>
      <c r="L85" s="76"/>
      <c r="M85" s="76"/>
      <c r="N85" s="76"/>
      <c r="O85" s="76"/>
      <c r="Q85" s="31"/>
      <c r="R85" s="31"/>
      <c r="S85" s="59"/>
      <c r="T85" s="76"/>
      <c r="U85" s="76"/>
      <c r="V85" s="76"/>
      <c r="W85" s="76"/>
      <c r="X85" s="76"/>
      <c r="Y85" s="76"/>
      <c r="AC85" s="26"/>
      <c r="AD85" s="26"/>
    </row>
    <row r="86" spans="1:47" ht="13" customHeight="1" x14ac:dyDescent="0.25">
      <c r="D86" s="83"/>
      <c r="E86" s="56" t="s">
        <v>0</v>
      </c>
      <c r="F86" s="57">
        <f>SUM(F78:F84)</f>
        <v>244</v>
      </c>
      <c r="G86" s="57">
        <f>SUM(G78:G84)</f>
        <v>37</v>
      </c>
      <c r="H86" s="142">
        <f>H77-F86-G86</f>
        <v>0</v>
      </c>
      <c r="I86" s="76"/>
      <c r="J86" s="76"/>
      <c r="K86" s="76"/>
      <c r="L86" s="76"/>
      <c r="M86" s="76"/>
      <c r="N86" s="76"/>
      <c r="O86" s="76"/>
      <c r="P86" s="267" t="s">
        <v>67</v>
      </c>
      <c r="Q86" s="268"/>
      <c r="R86" s="268"/>
      <c r="S86" s="269"/>
      <c r="T86" s="76"/>
      <c r="U86" s="76"/>
      <c r="V86" s="76"/>
      <c r="W86" s="76"/>
      <c r="X86" s="76"/>
      <c r="Y86" s="76"/>
      <c r="AC86" s="26"/>
      <c r="AD86" s="26"/>
    </row>
    <row r="87" spans="1:47" x14ac:dyDescent="0.25">
      <c r="B87" s="211"/>
      <c r="C87" s="211">
        <f>H83/H77</f>
        <v>1.0676156583629894E-2</v>
      </c>
      <c r="D87" s="211">
        <f>A83/H77</f>
        <v>0.12099644128113879</v>
      </c>
      <c r="F87" s="12">
        <f>F86/E77</f>
        <v>0.8683274021352313</v>
      </c>
      <c r="G87" s="13">
        <f>G86/E77</f>
        <v>0.13167259786476868</v>
      </c>
      <c r="H87" s="14">
        <f>H86/E77</f>
        <v>0</v>
      </c>
      <c r="I87" s="76"/>
      <c r="J87" s="76"/>
      <c r="K87" s="76"/>
      <c r="L87" s="76"/>
      <c r="M87" s="76"/>
      <c r="N87" s="76"/>
      <c r="O87" s="76"/>
      <c r="P87" s="270"/>
      <c r="Q87" s="271"/>
      <c r="R87" s="271"/>
      <c r="S87" s="272"/>
      <c r="T87" s="76"/>
      <c r="U87" s="76"/>
      <c r="V87" s="76"/>
      <c r="W87" s="76"/>
      <c r="X87" s="76"/>
      <c r="Y87" s="76"/>
      <c r="AC87" s="26"/>
      <c r="AD87" s="26"/>
    </row>
    <row r="88" spans="1:47" x14ac:dyDescent="0.25">
      <c r="A88" s="63"/>
      <c r="B88" s="63"/>
      <c r="C88" s="63"/>
      <c r="D88" s="83"/>
      <c r="F88" s="144" t="s">
        <v>68</v>
      </c>
      <c r="G88" s="145" t="s">
        <v>69</v>
      </c>
      <c r="H88" s="143" t="s">
        <v>70</v>
      </c>
      <c r="I88" s="76"/>
      <c r="J88" s="76"/>
      <c r="K88" s="76"/>
      <c r="L88" s="76"/>
      <c r="M88" s="76"/>
      <c r="N88" s="76"/>
      <c r="O88" s="76"/>
      <c r="P88" s="273"/>
      <c r="Q88" s="274"/>
      <c r="R88" s="274"/>
      <c r="S88" s="275"/>
      <c r="T88" s="76"/>
      <c r="U88" s="76"/>
      <c r="V88" s="76"/>
      <c r="W88" s="76"/>
      <c r="X88" s="76"/>
      <c r="Y88" s="76"/>
      <c r="Z88" s="132"/>
      <c r="AC88" s="26"/>
      <c r="AD88" s="26"/>
    </row>
    <row r="89" spans="1:47" x14ac:dyDescent="0.25">
      <c r="D89" s="133"/>
      <c r="E89" s="63"/>
      <c r="F89" s="8"/>
      <c r="G89" s="8"/>
      <c r="H89" s="63"/>
      <c r="I89" s="120"/>
      <c r="J89" s="120"/>
      <c r="K89" s="120"/>
      <c r="L89" s="120"/>
      <c r="M89" s="120"/>
      <c r="N89" s="120"/>
      <c r="O89" s="120"/>
      <c r="Q89" s="31"/>
      <c r="R89" s="120"/>
      <c r="S89" s="132"/>
      <c r="T89" s="132"/>
      <c r="U89" s="132"/>
      <c r="V89" s="132"/>
      <c r="W89" s="132"/>
      <c r="X89" s="132"/>
      <c r="Y89" s="132"/>
      <c r="Z89" s="132"/>
      <c r="AC89" s="26"/>
      <c r="AD89" s="26"/>
    </row>
    <row r="90" spans="1:47" ht="9.5" customHeight="1" x14ac:dyDescent="0.25">
      <c r="D90" s="133"/>
      <c r="E90" s="63"/>
      <c r="F90" s="8"/>
      <c r="G90" s="8"/>
      <c r="H90" s="63"/>
      <c r="I90" s="120"/>
      <c r="J90" s="120"/>
      <c r="K90" s="120"/>
      <c r="L90" s="120"/>
      <c r="M90" s="120"/>
      <c r="N90" s="120"/>
      <c r="O90" s="120"/>
      <c r="Q90" s="31"/>
      <c r="R90" s="120"/>
      <c r="S90" s="132"/>
      <c r="T90" s="132"/>
      <c r="U90" s="132"/>
      <c r="V90" s="132"/>
      <c r="W90" s="132"/>
      <c r="X90" s="132"/>
      <c r="Y90" s="132"/>
      <c r="Z90" s="132"/>
      <c r="AC90" s="26"/>
      <c r="AD90" s="26"/>
    </row>
    <row r="91" spans="1:47" ht="35" customHeight="1" x14ac:dyDescent="0.25">
      <c r="A91" s="87" t="s">
        <v>105</v>
      </c>
      <c r="B91" s="87"/>
      <c r="C91" s="87"/>
      <c r="D91" s="87"/>
      <c r="E91" s="87"/>
      <c r="F91" s="87"/>
      <c r="G91" s="87"/>
      <c r="H91" s="87"/>
      <c r="I91" s="88"/>
      <c r="J91" s="245" t="s">
        <v>32</v>
      </c>
      <c r="K91" s="246"/>
      <c r="M91" s="245" t="s">
        <v>56</v>
      </c>
      <c r="N91" s="246"/>
      <c r="O91" s="31"/>
      <c r="P91" s="190" t="s">
        <v>84</v>
      </c>
      <c r="Q91" s="31"/>
      <c r="R91" s="254" t="s">
        <v>50</v>
      </c>
      <c r="S91" s="255"/>
      <c r="T91" s="60"/>
      <c r="U91" s="60"/>
      <c r="V91" s="60"/>
      <c r="W91" s="60"/>
      <c r="X91" s="132"/>
      <c r="Y91" s="121" t="s">
        <v>17</v>
      </c>
      <c r="Z91" s="122" t="s">
        <v>18</v>
      </c>
    </row>
    <row r="92" spans="1:47" ht="73" customHeight="1" x14ac:dyDescent="0.25">
      <c r="A92" s="40" t="s">
        <v>22</v>
      </c>
      <c r="B92" s="4" t="s">
        <v>23</v>
      </c>
      <c r="C92" s="1" t="s">
        <v>21</v>
      </c>
      <c r="D92" s="41" t="s">
        <v>24</v>
      </c>
      <c r="E92" s="1" t="s">
        <v>30</v>
      </c>
      <c r="F92" s="2" t="s">
        <v>25</v>
      </c>
      <c r="G92" s="2" t="s">
        <v>26</v>
      </c>
      <c r="H92" s="28" t="s">
        <v>72</v>
      </c>
      <c r="I92" s="2" t="s">
        <v>27</v>
      </c>
      <c r="J92" s="36" t="s">
        <v>33</v>
      </c>
      <c r="K92" s="42" t="s">
        <v>34</v>
      </c>
      <c r="M92" s="43" t="s">
        <v>58</v>
      </c>
      <c r="N92" s="43" t="s">
        <v>57</v>
      </c>
      <c r="O92" s="208" t="s">
        <v>9</v>
      </c>
      <c r="P92" s="54" t="s">
        <v>60</v>
      </c>
      <c r="Q92" s="31"/>
      <c r="R92" s="54" t="s">
        <v>52</v>
      </c>
      <c r="S92" s="54" t="s">
        <v>51</v>
      </c>
      <c r="T92" s="60"/>
      <c r="U92" s="60"/>
      <c r="V92" s="60"/>
      <c r="W92" s="60"/>
      <c r="X92" s="16" t="s">
        <v>9</v>
      </c>
      <c r="Y92" s="45" t="s">
        <v>79</v>
      </c>
      <c r="Z92" s="46" t="s">
        <v>80</v>
      </c>
      <c r="AG92" s="264" t="s">
        <v>55</v>
      </c>
      <c r="AH92" s="265"/>
      <c r="AI92" s="265"/>
      <c r="AJ92" s="265"/>
      <c r="AK92" s="265"/>
      <c r="AL92" s="265"/>
      <c r="AM92" s="265"/>
      <c r="AN92" s="266"/>
      <c r="AQ92" s="178" t="s">
        <v>38</v>
      </c>
      <c r="AR92" s="179" t="s">
        <v>39</v>
      </c>
    </row>
    <row r="93" spans="1:47" x14ac:dyDescent="0.25">
      <c r="A93" s="68">
        <v>0</v>
      </c>
      <c r="B93" s="68">
        <v>0</v>
      </c>
      <c r="C93" s="63"/>
      <c r="D93" s="69">
        <v>0</v>
      </c>
      <c r="E93" s="32">
        <f>H93</f>
        <v>278</v>
      </c>
      <c r="F93" s="3">
        <v>0</v>
      </c>
      <c r="G93" s="3">
        <v>0</v>
      </c>
      <c r="H93" s="50">
        <v>278</v>
      </c>
      <c r="I93" s="70">
        <f>F93/E93</f>
        <v>0</v>
      </c>
      <c r="J93" s="30">
        <f>1-I93</f>
        <v>1</v>
      </c>
      <c r="K93" s="30">
        <f>J93</f>
        <v>1</v>
      </c>
      <c r="L93" s="63"/>
      <c r="M93" s="123"/>
      <c r="N93" s="124"/>
      <c r="P93" s="125">
        <f>H93/H93</f>
        <v>1</v>
      </c>
      <c r="Q93" s="31"/>
      <c r="S93" s="60"/>
      <c r="T93" s="60"/>
      <c r="U93" s="60"/>
      <c r="V93" s="60"/>
      <c r="W93" s="60"/>
      <c r="X93" s="82">
        <f t="shared" ref="X93:X100" si="80">D93</f>
        <v>0</v>
      </c>
      <c r="Y93" s="29">
        <f t="shared" ref="Y93:Y100" si="81">P93</f>
        <v>1</v>
      </c>
      <c r="Z93" s="141">
        <f t="shared" ref="Z93:Z100" si="82">K93</f>
        <v>1</v>
      </c>
      <c r="AG93" s="157" t="s">
        <v>14</v>
      </c>
      <c r="AH93" s="158">
        <f>Z94</f>
        <v>0.53237410071942448</v>
      </c>
      <c r="AI93" s="158">
        <f>Z95</f>
        <v>0.17223867964451967</v>
      </c>
      <c r="AJ93" s="173">
        <f>AH93-AI93</f>
        <v>0.36013542107490482</v>
      </c>
      <c r="AK93" s="174">
        <f>X94-X93</f>
        <v>5</v>
      </c>
      <c r="AL93" s="159"/>
      <c r="AM93" s="33" t="s">
        <v>28</v>
      </c>
      <c r="AN93" s="168">
        <f>X94</f>
        <v>5</v>
      </c>
      <c r="AP93" s="15" t="s">
        <v>29</v>
      </c>
      <c r="AQ93" s="47">
        <f>AN94</f>
        <v>5.4494712103407759</v>
      </c>
      <c r="AR93" s="48">
        <f>AN98</f>
        <v>4.894366197183099</v>
      </c>
    </row>
    <row r="94" spans="1:47" x14ac:dyDescent="0.25">
      <c r="A94" s="71">
        <v>12</v>
      </c>
      <c r="B94" s="71">
        <f>B93+F94</f>
        <v>130</v>
      </c>
      <c r="C94" s="72">
        <f>D93</f>
        <v>0</v>
      </c>
      <c r="D94" s="69">
        <v>5</v>
      </c>
      <c r="E94" s="69">
        <f>H93</f>
        <v>278</v>
      </c>
      <c r="F94" s="32">
        <f>E94-H94-G94</f>
        <v>130</v>
      </c>
      <c r="G94" s="69">
        <f>A94-A93</f>
        <v>12</v>
      </c>
      <c r="H94" s="50">
        <v>136</v>
      </c>
      <c r="I94" s="73">
        <f>F94/E94</f>
        <v>0.46762589928057552</v>
      </c>
      <c r="J94" s="30">
        <f>1-I94</f>
        <v>0.53237410071942448</v>
      </c>
      <c r="K94" s="30">
        <f>J94*K93</f>
        <v>0.53237410071942448</v>
      </c>
      <c r="L94" s="63"/>
      <c r="M94" s="126">
        <f t="shared" ref="M94:M100" si="83">AVERAGE(K93:K94)*(D94-D93)</f>
        <v>3.8309352517985613</v>
      </c>
      <c r="N94" s="47">
        <f>M94</f>
        <v>3.8309352517985613</v>
      </c>
      <c r="O94" s="127">
        <f t="shared" ref="O94:O100" si="84">D94</f>
        <v>5</v>
      </c>
      <c r="P94" s="125">
        <f>H94/H93</f>
        <v>0.48920863309352519</v>
      </c>
      <c r="Q94" s="31"/>
      <c r="R94" s="128">
        <f t="shared" ref="R94:R100" si="85">AVERAGE(P93:P94)*(D94-D93)</f>
        <v>3.7230215827338133</v>
      </c>
      <c r="S94" s="128">
        <f>R94</f>
        <v>3.7230215827338133</v>
      </c>
      <c r="T94" s="60"/>
      <c r="U94" s="60"/>
      <c r="V94" s="60"/>
      <c r="W94" s="60"/>
      <c r="X94" s="82">
        <f t="shared" si="80"/>
        <v>5</v>
      </c>
      <c r="Y94" s="29">
        <f t="shared" si="81"/>
        <v>0.48920863309352519</v>
      </c>
      <c r="Z94" s="141">
        <f t="shared" si="82"/>
        <v>0.53237410071942448</v>
      </c>
      <c r="AG94" s="160"/>
      <c r="AH94" s="177">
        <f>AH93</f>
        <v>0.53237410071942448</v>
      </c>
      <c r="AI94" s="177">
        <v>0.5</v>
      </c>
      <c r="AJ94" s="175">
        <f>AH94-AI94</f>
        <v>3.2374100719424481E-2</v>
      </c>
      <c r="AK94" s="176">
        <f>AJ94*AK93/AJ93</f>
        <v>0.44947121034077581</v>
      </c>
      <c r="AL94" s="161"/>
      <c r="AM94" s="162" t="s">
        <v>11</v>
      </c>
      <c r="AN94" s="163">
        <f>AN93+AK94</f>
        <v>5.4494712103407759</v>
      </c>
      <c r="AP94" s="15" t="s">
        <v>12</v>
      </c>
      <c r="AQ94" s="49">
        <f t="shared" ref="AQ94:AQ95" si="86">AN95</f>
        <v>127.54994124559342</v>
      </c>
      <c r="AR94" s="50">
        <f t="shared" ref="AR94:AR95" si="87">AN99</f>
        <v>139</v>
      </c>
    </row>
    <row r="95" spans="1:47" x14ac:dyDescent="0.25">
      <c r="A95" s="68">
        <v>14</v>
      </c>
      <c r="B95" s="71">
        <f t="shared" ref="B95:B100" si="88">B94+F95</f>
        <v>222</v>
      </c>
      <c r="C95" s="72">
        <f t="shared" ref="C95:C100" si="89">D94</f>
        <v>5</v>
      </c>
      <c r="D95" s="69">
        <v>10</v>
      </c>
      <c r="E95" s="69">
        <f t="shared" ref="E95:E100" si="90">H94</f>
        <v>136</v>
      </c>
      <c r="F95" s="32">
        <f t="shared" ref="F95:F100" si="91">E95-H95-G95</f>
        <v>92</v>
      </c>
      <c r="G95" s="69">
        <f t="shared" ref="G95:G100" si="92">A95-A94</f>
        <v>2</v>
      </c>
      <c r="H95" s="50">
        <v>42</v>
      </c>
      <c r="I95" s="73">
        <f t="shared" ref="I95:I100" si="93">F95/E95</f>
        <v>0.67647058823529416</v>
      </c>
      <c r="J95" s="30">
        <f t="shared" ref="J95:J100" si="94">1-I95</f>
        <v>0.32352941176470584</v>
      </c>
      <c r="K95" s="30">
        <f t="shared" ref="K95:K100" si="95">J95*K94</f>
        <v>0.17223867964451967</v>
      </c>
      <c r="L95" s="63"/>
      <c r="M95" s="126">
        <f t="shared" si="83"/>
        <v>1.7615319509098604</v>
      </c>
      <c r="N95" s="47">
        <f t="shared" ref="N95:N100" si="96">M95+N94</f>
        <v>5.5924672027084217</v>
      </c>
      <c r="O95" s="127">
        <f t="shared" si="84"/>
        <v>10</v>
      </c>
      <c r="P95" s="125">
        <f>H95/H93</f>
        <v>0.15107913669064749</v>
      </c>
      <c r="Q95" s="31"/>
      <c r="R95" s="128">
        <f t="shared" si="85"/>
        <v>1.6007194244604317</v>
      </c>
      <c r="S95" s="128">
        <f>R95+S94</f>
        <v>5.3237410071942453</v>
      </c>
      <c r="T95" s="60"/>
      <c r="U95" s="60"/>
      <c r="V95" s="60"/>
      <c r="W95" s="60"/>
      <c r="X95" s="82">
        <f t="shared" si="80"/>
        <v>10</v>
      </c>
      <c r="Y95" s="29">
        <f t="shared" si="81"/>
        <v>0.15107913669064749</v>
      </c>
      <c r="Z95" s="141">
        <f t="shared" si="82"/>
        <v>0.17223867964451967</v>
      </c>
      <c r="AG95" s="149" t="s">
        <v>15</v>
      </c>
      <c r="AH95" s="182">
        <f>H94</f>
        <v>136</v>
      </c>
      <c r="AI95" s="182">
        <f>H95</f>
        <v>42</v>
      </c>
      <c r="AJ95" s="169">
        <f>AH95-AI95</f>
        <v>94</v>
      </c>
      <c r="AK95" s="170">
        <f>AK93</f>
        <v>5</v>
      </c>
      <c r="AL95" s="161"/>
      <c r="AM95" s="162" t="s">
        <v>12</v>
      </c>
      <c r="AN95" s="164">
        <f>AH95-AJ96</f>
        <v>127.54994124559342</v>
      </c>
      <c r="AP95" s="15" t="s">
        <v>13</v>
      </c>
      <c r="AQ95" s="51">
        <f t="shared" si="86"/>
        <v>0.4588127382935015</v>
      </c>
      <c r="AR95" s="52">
        <f t="shared" si="87"/>
        <v>0.5</v>
      </c>
    </row>
    <row r="96" spans="1:47" x14ac:dyDescent="0.25">
      <c r="A96" s="71">
        <v>15</v>
      </c>
      <c r="B96" s="71">
        <f t="shared" si="88"/>
        <v>240</v>
      </c>
      <c r="C96" s="72">
        <f t="shared" si="89"/>
        <v>10</v>
      </c>
      <c r="D96" s="69">
        <v>15</v>
      </c>
      <c r="E96" s="69">
        <f t="shared" si="90"/>
        <v>42</v>
      </c>
      <c r="F96" s="32">
        <f t="shared" si="91"/>
        <v>18</v>
      </c>
      <c r="G96" s="69">
        <f t="shared" si="92"/>
        <v>1</v>
      </c>
      <c r="H96" s="50">
        <v>23</v>
      </c>
      <c r="I96" s="73">
        <f t="shared" si="93"/>
        <v>0.42857142857142855</v>
      </c>
      <c r="J96" s="30">
        <f t="shared" si="94"/>
        <v>0.5714285714285714</v>
      </c>
      <c r="K96" s="30">
        <f t="shared" si="95"/>
        <v>9.8422102654011231E-2</v>
      </c>
      <c r="L96" s="63"/>
      <c r="M96" s="126">
        <f t="shared" si="83"/>
        <v>0.6766519557463273</v>
      </c>
      <c r="N96" s="47">
        <f t="shared" si="96"/>
        <v>6.2691191584547488</v>
      </c>
      <c r="O96" s="127">
        <f t="shared" si="84"/>
        <v>15</v>
      </c>
      <c r="P96" s="125">
        <f>H96/H93</f>
        <v>8.2733812949640287E-2</v>
      </c>
      <c r="Q96" s="31"/>
      <c r="R96" s="128">
        <f t="shared" si="85"/>
        <v>0.58453237410071934</v>
      </c>
      <c r="S96" s="128">
        <f t="shared" ref="S96:S100" si="97">R96+S95</f>
        <v>5.9082733812949648</v>
      </c>
      <c r="T96" s="60"/>
      <c r="U96" s="60"/>
      <c r="V96" s="60"/>
      <c r="W96" s="60"/>
      <c r="X96" s="82">
        <f t="shared" si="80"/>
        <v>15</v>
      </c>
      <c r="Y96" s="29">
        <f t="shared" si="81"/>
        <v>8.2733812949640287E-2</v>
      </c>
      <c r="Z96" s="141">
        <f t="shared" si="82"/>
        <v>9.8422102654011231E-2</v>
      </c>
      <c r="AG96" s="19"/>
      <c r="AH96" s="20"/>
      <c r="AI96" s="20"/>
      <c r="AJ96" s="171">
        <f>AJ95*AK96/AK95</f>
        <v>8.4500587544065855</v>
      </c>
      <c r="AK96" s="172">
        <f>AK94</f>
        <v>0.44947121034077581</v>
      </c>
      <c r="AL96" s="165"/>
      <c r="AM96" s="166" t="s">
        <v>13</v>
      </c>
      <c r="AN96" s="167">
        <f>AN95/H93</f>
        <v>0.4588127382935015</v>
      </c>
    </row>
    <row r="97" spans="1:40" x14ac:dyDescent="0.25">
      <c r="A97" s="68">
        <v>16</v>
      </c>
      <c r="B97" s="71">
        <f t="shared" si="88"/>
        <v>248</v>
      </c>
      <c r="C97" s="72">
        <f t="shared" si="89"/>
        <v>15</v>
      </c>
      <c r="D97" s="69">
        <v>20</v>
      </c>
      <c r="E97" s="69">
        <f t="shared" si="90"/>
        <v>23</v>
      </c>
      <c r="F97" s="32">
        <f t="shared" si="91"/>
        <v>8</v>
      </c>
      <c r="G97" s="69">
        <f t="shared" si="92"/>
        <v>1</v>
      </c>
      <c r="H97" s="50">
        <v>14</v>
      </c>
      <c r="I97" s="73">
        <f t="shared" si="93"/>
        <v>0.34782608695652173</v>
      </c>
      <c r="J97" s="30">
        <f t="shared" si="94"/>
        <v>0.65217391304347827</v>
      </c>
      <c r="K97" s="30">
        <f t="shared" si="95"/>
        <v>6.4188327817833415E-2</v>
      </c>
      <c r="L97" s="63"/>
      <c r="M97" s="126">
        <f t="shared" si="83"/>
        <v>0.40652607617961162</v>
      </c>
      <c r="N97" s="47">
        <f t="shared" si="96"/>
        <v>6.6756452346343602</v>
      </c>
      <c r="O97" s="127">
        <f t="shared" si="84"/>
        <v>20</v>
      </c>
      <c r="P97" s="125">
        <f>H97/H93</f>
        <v>5.0359712230215826E-2</v>
      </c>
      <c r="Q97" s="31"/>
      <c r="R97" s="128">
        <f t="shared" si="85"/>
        <v>0.33273381294964033</v>
      </c>
      <c r="S97" s="128">
        <f t="shared" si="97"/>
        <v>6.241007194244605</v>
      </c>
      <c r="T97" s="60"/>
      <c r="U97" s="60"/>
      <c r="V97" s="60"/>
      <c r="W97" s="60"/>
      <c r="X97" s="82">
        <f t="shared" si="80"/>
        <v>20</v>
      </c>
      <c r="Y97" s="29">
        <f t="shared" si="81"/>
        <v>5.0359712230215826E-2</v>
      </c>
      <c r="Z97" s="141">
        <f t="shared" si="82"/>
        <v>6.4188327817833415E-2</v>
      </c>
      <c r="AG97" s="146" t="s">
        <v>14</v>
      </c>
      <c r="AH97" s="147">
        <f>Y93</f>
        <v>1</v>
      </c>
      <c r="AI97" s="147">
        <f>Y94</f>
        <v>0.48920863309352519</v>
      </c>
      <c r="AJ97" s="173">
        <f>AH97-AI97</f>
        <v>0.51079136690647475</v>
      </c>
      <c r="AK97" s="174">
        <f>X98-X97</f>
        <v>5</v>
      </c>
      <c r="AL97" s="148"/>
      <c r="AM97" s="33" t="s">
        <v>28</v>
      </c>
      <c r="AN97" s="168">
        <f>X93</f>
        <v>0</v>
      </c>
    </row>
    <row r="98" spans="1:40" x14ac:dyDescent="0.25">
      <c r="A98" s="71">
        <v>21</v>
      </c>
      <c r="B98" s="71">
        <f t="shared" si="88"/>
        <v>251</v>
      </c>
      <c r="C98" s="72">
        <f t="shared" si="89"/>
        <v>20</v>
      </c>
      <c r="D98" s="69">
        <v>25</v>
      </c>
      <c r="E98" s="69">
        <f t="shared" si="90"/>
        <v>14</v>
      </c>
      <c r="F98" s="32">
        <f t="shared" si="91"/>
        <v>3</v>
      </c>
      <c r="G98" s="69">
        <f t="shared" si="92"/>
        <v>5</v>
      </c>
      <c r="H98" s="50">
        <v>6</v>
      </c>
      <c r="I98" s="73">
        <f t="shared" si="93"/>
        <v>0.21428571428571427</v>
      </c>
      <c r="J98" s="30">
        <f t="shared" si="94"/>
        <v>0.7857142857142857</v>
      </c>
      <c r="K98" s="30">
        <f t="shared" si="95"/>
        <v>5.0433686142583395E-2</v>
      </c>
      <c r="L98" s="63"/>
      <c r="M98" s="126">
        <f t="shared" si="83"/>
        <v>0.28655503490104201</v>
      </c>
      <c r="N98" s="47">
        <f t="shared" si="96"/>
        <v>6.9622002695354022</v>
      </c>
      <c r="O98" s="127">
        <f t="shared" si="84"/>
        <v>25</v>
      </c>
      <c r="P98" s="125">
        <f>H98/H93</f>
        <v>2.1582733812949641E-2</v>
      </c>
      <c r="Q98" s="31"/>
      <c r="R98" s="128">
        <f t="shared" si="85"/>
        <v>0.17985611510791366</v>
      </c>
      <c r="S98" s="128">
        <f t="shared" si="97"/>
        <v>6.4208633093525185</v>
      </c>
      <c r="T98" s="60"/>
      <c r="U98" s="60"/>
      <c r="V98" s="60"/>
      <c r="W98" s="60"/>
      <c r="X98" s="82">
        <f t="shared" si="80"/>
        <v>25</v>
      </c>
      <c r="Y98" s="29">
        <f t="shared" si="81"/>
        <v>2.1582733812949641E-2</v>
      </c>
      <c r="Z98" s="141">
        <f t="shared" si="82"/>
        <v>5.0433686142583395E-2</v>
      </c>
      <c r="AG98" s="149"/>
      <c r="AH98" s="177">
        <f>AH97</f>
        <v>1</v>
      </c>
      <c r="AI98" s="177">
        <v>0.5</v>
      </c>
      <c r="AJ98" s="175">
        <f>AH98-AI98</f>
        <v>0.5</v>
      </c>
      <c r="AK98" s="176">
        <f>AJ98*AK97/AJ97</f>
        <v>4.894366197183099</v>
      </c>
      <c r="AL98" s="150"/>
      <c r="AM98" s="151" t="s">
        <v>11</v>
      </c>
      <c r="AN98" s="152">
        <f>AN97+AK98</f>
        <v>4.894366197183099</v>
      </c>
    </row>
    <row r="99" spans="1:40" x14ac:dyDescent="0.25">
      <c r="A99" s="68">
        <v>24</v>
      </c>
      <c r="B99" s="71">
        <f t="shared" si="88"/>
        <v>253</v>
      </c>
      <c r="C99" s="72">
        <f t="shared" si="89"/>
        <v>25</v>
      </c>
      <c r="D99" s="69">
        <v>30</v>
      </c>
      <c r="E99" s="69">
        <f t="shared" si="90"/>
        <v>6</v>
      </c>
      <c r="F99" s="32">
        <f t="shared" si="91"/>
        <v>2</v>
      </c>
      <c r="G99" s="69">
        <f t="shared" si="92"/>
        <v>3</v>
      </c>
      <c r="H99" s="50">
        <v>1</v>
      </c>
      <c r="I99" s="73">
        <f t="shared" si="93"/>
        <v>0.33333333333333331</v>
      </c>
      <c r="J99" s="30">
        <f t="shared" si="94"/>
        <v>0.66666666666666674</v>
      </c>
      <c r="K99" s="30">
        <f t="shared" si="95"/>
        <v>3.3622457428388937E-2</v>
      </c>
      <c r="L99" s="63"/>
      <c r="M99" s="126">
        <f t="shared" si="83"/>
        <v>0.21014035892743083</v>
      </c>
      <c r="N99" s="47">
        <f t="shared" si="96"/>
        <v>7.172340628462833</v>
      </c>
      <c r="O99" s="127">
        <f t="shared" si="84"/>
        <v>30</v>
      </c>
      <c r="P99" s="125">
        <f>H99/H93</f>
        <v>3.5971223021582736E-3</v>
      </c>
      <c r="Q99" s="31"/>
      <c r="R99" s="128">
        <f t="shared" si="85"/>
        <v>6.2949640287769795E-2</v>
      </c>
      <c r="S99" s="128">
        <f t="shared" si="97"/>
        <v>6.4838129496402885</v>
      </c>
      <c r="T99" s="60"/>
      <c r="U99" s="60"/>
      <c r="V99" s="60"/>
      <c r="W99" s="60"/>
      <c r="X99" s="82">
        <f t="shared" si="80"/>
        <v>30</v>
      </c>
      <c r="Y99" s="29">
        <f t="shared" si="81"/>
        <v>3.5971223021582736E-3</v>
      </c>
      <c r="Z99" s="141">
        <f t="shared" si="82"/>
        <v>3.3622457428388937E-2</v>
      </c>
      <c r="AG99" s="149" t="s">
        <v>15</v>
      </c>
      <c r="AH99" s="182">
        <f>H93</f>
        <v>278</v>
      </c>
      <c r="AI99" s="182">
        <f>H94</f>
        <v>136</v>
      </c>
      <c r="AJ99" s="169">
        <f>AH99-AI99</f>
        <v>142</v>
      </c>
      <c r="AK99" s="170">
        <f>AK97</f>
        <v>5</v>
      </c>
      <c r="AL99" s="150"/>
      <c r="AM99" s="151" t="s">
        <v>12</v>
      </c>
      <c r="AN99" s="153">
        <f>AH99-AJ100</f>
        <v>139</v>
      </c>
    </row>
    <row r="100" spans="1:40" x14ac:dyDescent="0.25">
      <c r="A100" s="71">
        <v>24</v>
      </c>
      <c r="B100" s="71">
        <f t="shared" si="88"/>
        <v>254</v>
      </c>
      <c r="C100" s="72">
        <f t="shared" si="89"/>
        <v>30</v>
      </c>
      <c r="D100" s="69">
        <v>35</v>
      </c>
      <c r="E100" s="69">
        <f t="shared" si="90"/>
        <v>1</v>
      </c>
      <c r="F100" s="32">
        <f t="shared" si="91"/>
        <v>1</v>
      </c>
      <c r="G100" s="69">
        <f t="shared" si="92"/>
        <v>0</v>
      </c>
      <c r="H100" s="50">
        <v>0</v>
      </c>
      <c r="I100" s="73">
        <f t="shared" si="93"/>
        <v>1</v>
      </c>
      <c r="J100" s="30">
        <f t="shared" si="94"/>
        <v>0</v>
      </c>
      <c r="K100" s="30">
        <f t="shared" si="95"/>
        <v>0</v>
      </c>
      <c r="L100" s="63"/>
      <c r="M100" s="126">
        <f t="shared" si="83"/>
        <v>8.4056143570972339E-2</v>
      </c>
      <c r="N100" s="47">
        <f t="shared" si="96"/>
        <v>7.2563967720338054</v>
      </c>
      <c r="O100" s="127">
        <f t="shared" si="84"/>
        <v>35</v>
      </c>
      <c r="P100" s="125">
        <f>H100/H93</f>
        <v>0</v>
      </c>
      <c r="Q100" s="31"/>
      <c r="R100" s="128">
        <f t="shared" si="85"/>
        <v>8.9928057553956831E-3</v>
      </c>
      <c r="S100" s="128">
        <f t="shared" si="97"/>
        <v>6.4928057553956844</v>
      </c>
      <c r="T100" s="60"/>
      <c r="U100" s="60"/>
      <c r="V100" s="60"/>
      <c r="W100" s="60"/>
      <c r="X100" s="82">
        <f t="shared" si="80"/>
        <v>35</v>
      </c>
      <c r="Y100" s="29">
        <f t="shared" si="81"/>
        <v>0</v>
      </c>
      <c r="Z100" s="141">
        <f t="shared" si="82"/>
        <v>0</v>
      </c>
      <c r="AG100" s="19"/>
      <c r="AH100" s="20"/>
      <c r="AI100" s="20"/>
      <c r="AJ100" s="171">
        <f>AJ99*AK100/AK99</f>
        <v>139</v>
      </c>
      <c r="AK100" s="172">
        <f>AK98</f>
        <v>4.894366197183099</v>
      </c>
      <c r="AL100" s="154"/>
      <c r="AM100" s="155" t="s">
        <v>13</v>
      </c>
      <c r="AN100" s="156">
        <f>AN99/H93</f>
        <v>0.5</v>
      </c>
    </row>
    <row r="101" spans="1:40" x14ac:dyDescent="0.25">
      <c r="D101" s="83"/>
      <c r="I101" s="76"/>
      <c r="J101" s="76"/>
      <c r="K101" s="76"/>
      <c r="L101" s="76"/>
      <c r="M101" s="76"/>
      <c r="N101" s="76"/>
      <c r="O101" s="76"/>
      <c r="Q101" s="31"/>
      <c r="R101" s="31"/>
      <c r="S101" s="59"/>
      <c r="T101" s="76"/>
      <c r="U101" s="76"/>
      <c r="V101" s="76"/>
      <c r="W101" s="76"/>
      <c r="X101" s="76"/>
      <c r="Y101" s="76"/>
      <c r="Z101" s="60"/>
      <c r="AC101" s="26"/>
      <c r="AD101" s="26"/>
    </row>
    <row r="102" spans="1:40" ht="13" customHeight="1" x14ac:dyDescent="0.25">
      <c r="D102" s="83"/>
      <c r="E102" s="56" t="s">
        <v>0</v>
      </c>
      <c r="F102" s="57">
        <f>SUM(F94:F100)</f>
        <v>254</v>
      </c>
      <c r="G102" s="57">
        <f>SUM(G94:G100)</f>
        <v>24</v>
      </c>
      <c r="H102" s="142">
        <f>H93-F102-G102</f>
        <v>0</v>
      </c>
      <c r="I102" s="76"/>
      <c r="J102" s="76"/>
      <c r="K102" s="76"/>
      <c r="L102" s="76"/>
      <c r="M102" s="76"/>
      <c r="N102" s="76"/>
      <c r="O102" s="76"/>
      <c r="P102" s="267" t="s">
        <v>67</v>
      </c>
      <c r="Q102" s="268"/>
      <c r="R102" s="268"/>
      <c r="S102" s="269"/>
      <c r="T102" s="76"/>
      <c r="U102" s="76"/>
      <c r="V102" s="76"/>
      <c r="W102" s="76"/>
      <c r="X102" s="76"/>
      <c r="Y102" s="76"/>
      <c r="Z102" s="60"/>
      <c r="AC102" s="26"/>
      <c r="AD102" s="26"/>
    </row>
    <row r="103" spans="1:40" x14ac:dyDescent="0.25">
      <c r="A103" s="63"/>
      <c r="B103" s="211"/>
      <c r="C103" s="211"/>
      <c r="D103" s="211"/>
      <c r="E103" s="27"/>
      <c r="F103" s="12">
        <f>F102/E93</f>
        <v>0.91366906474820142</v>
      </c>
      <c r="G103" s="13">
        <f>G102/E93</f>
        <v>8.6330935251798566E-2</v>
      </c>
      <c r="H103" s="14">
        <f>H102/E93</f>
        <v>0</v>
      </c>
      <c r="I103" s="76"/>
      <c r="J103" s="76"/>
      <c r="K103" s="76"/>
      <c r="L103" s="76"/>
      <c r="M103" s="76"/>
      <c r="N103" s="76"/>
      <c r="O103" s="76"/>
      <c r="P103" s="270"/>
      <c r="Q103" s="271"/>
      <c r="R103" s="271"/>
      <c r="S103" s="272"/>
      <c r="T103" s="76"/>
      <c r="U103" s="76"/>
      <c r="V103" s="76"/>
      <c r="W103" s="76"/>
      <c r="X103" s="76"/>
      <c r="Y103" s="76"/>
      <c r="Z103" s="63"/>
      <c r="AA103" s="132"/>
      <c r="AB103" s="132"/>
      <c r="AC103" s="132"/>
      <c r="AD103" s="132"/>
    </row>
    <row r="104" spans="1:40" x14ac:dyDescent="0.25">
      <c r="D104" s="133"/>
      <c r="E104" s="140"/>
      <c r="F104" s="144" t="s">
        <v>68</v>
      </c>
      <c r="G104" s="145" t="s">
        <v>69</v>
      </c>
      <c r="H104" s="143" t="s">
        <v>70</v>
      </c>
      <c r="I104" s="76"/>
      <c r="J104" s="76"/>
      <c r="K104" s="76"/>
      <c r="L104" s="76"/>
      <c r="M104" s="76"/>
      <c r="N104" s="76"/>
      <c r="O104" s="76"/>
      <c r="P104" s="273"/>
      <c r="Q104" s="274"/>
      <c r="R104" s="274"/>
      <c r="S104" s="275"/>
      <c r="T104" s="76"/>
      <c r="U104" s="76"/>
      <c r="V104" s="76"/>
      <c r="W104" s="76"/>
      <c r="X104" s="76"/>
      <c r="Y104" s="76"/>
      <c r="Z104" s="60"/>
      <c r="AC104" s="26"/>
      <c r="AD104" s="26"/>
    </row>
    <row r="105" spans="1:40" x14ac:dyDescent="0.25">
      <c r="D105" s="133"/>
      <c r="I105" s="76"/>
      <c r="J105" s="76"/>
      <c r="K105" s="76"/>
      <c r="L105" s="76"/>
      <c r="M105" s="76"/>
      <c r="N105" s="76"/>
      <c r="O105" s="76"/>
      <c r="Q105" s="76"/>
      <c r="R105" s="76"/>
      <c r="S105" s="76"/>
      <c r="T105" s="76"/>
      <c r="U105" s="76"/>
      <c r="V105" s="76"/>
      <c r="W105" s="76"/>
      <c r="X105" s="76"/>
      <c r="Y105" s="76"/>
      <c r="Z105" s="60"/>
      <c r="AC105" s="26"/>
      <c r="AD105" s="26"/>
    </row>
    <row r="106" spans="1:40" ht="25" customHeight="1" x14ac:dyDescent="0.25">
      <c r="A106" s="276" t="s">
        <v>37</v>
      </c>
      <c r="B106" s="276"/>
      <c r="C106" s="276"/>
      <c r="D106" s="276"/>
      <c r="E106" s="276"/>
      <c r="F106" s="276"/>
      <c r="G106" s="276"/>
      <c r="H106" s="276"/>
      <c r="I106" s="276"/>
      <c r="J106" s="276"/>
      <c r="K106" s="276"/>
      <c r="L106" s="276"/>
      <c r="M106" s="276"/>
      <c r="N106" s="276"/>
      <c r="O106" s="276"/>
      <c r="P106" s="276"/>
      <c r="Q106" s="276"/>
      <c r="R106" s="76"/>
      <c r="S106" s="76"/>
      <c r="T106" s="76"/>
      <c r="U106" s="76"/>
      <c r="V106" s="76"/>
      <c r="W106" s="76"/>
      <c r="X106" s="76"/>
      <c r="Y106" s="76"/>
      <c r="Z106" s="60"/>
      <c r="AC106" s="26"/>
      <c r="AD106" s="26"/>
    </row>
    <row r="107" spans="1:40" ht="7.5" customHeight="1" x14ac:dyDescent="0.25">
      <c r="A107" s="134"/>
      <c r="B107" s="134"/>
      <c r="C107" s="134"/>
      <c r="D107" s="135"/>
      <c r="E107" s="134"/>
      <c r="F107" s="134"/>
      <c r="G107" s="134"/>
      <c r="H107" s="136"/>
      <c r="I107" s="136"/>
      <c r="J107" s="136"/>
      <c r="K107" s="136"/>
      <c r="L107" s="136"/>
      <c r="M107" s="136"/>
      <c r="N107" s="136"/>
      <c r="O107" s="136"/>
      <c r="P107" s="136"/>
      <c r="Q107" s="136"/>
      <c r="R107" s="76"/>
      <c r="S107" s="76"/>
      <c r="T107" s="76"/>
      <c r="U107" s="76"/>
      <c r="V107" s="76"/>
      <c r="W107" s="76"/>
      <c r="X107" s="76"/>
      <c r="Y107" s="76"/>
      <c r="Z107" s="60"/>
      <c r="AC107" s="26"/>
      <c r="AD107" s="26"/>
    </row>
    <row r="108" spans="1:40" ht="64.5" customHeight="1" x14ac:dyDescent="0.25">
      <c r="A108" s="277" t="s">
        <v>73</v>
      </c>
      <c r="B108" s="277"/>
      <c r="C108" s="277"/>
      <c r="D108" s="277"/>
      <c r="E108" s="277"/>
      <c r="F108" s="277"/>
      <c r="G108" s="277"/>
      <c r="H108" s="277"/>
      <c r="I108" s="277"/>
      <c r="J108" s="277"/>
      <c r="K108" s="277"/>
      <c r="L108" s="277"/>
      <c r="M108" s="277"/>
      <c r="N108" s="277"/>
      <c r="O108" s="277"/>
      <c r="P108" s="277"/>
      <c r="Q108" s="277"/>
      <c r="R108" s="76"/>
      <c r="S108" s="76"/>
      <c r="T108" s="76"/>
      <c r="U108" s="76"/>
      <c r="V108" s="76"/>
      <c r="W108" s="76"/>
      <c r="X108" s="76"/>
      <c r="Y108" s="76"/>
      <c r="Z108" s="60"/>
      <c r="AC108" s="26"/>
      <c r="AD108" s="26"/>
    </row>
    <row r="109" spans="1:40" ht="120.5" customHeight="1" x14ac:dyDescent="0.25">
      <c r="A109" s="277" t="s">
        <v>61</v>
      </c>
      <c r="B109" s="277"/>
      <c r="C109" s="277"/>
      <c r="D109" s="277"/>
      <c r="E109" s="277"/>
      <c r="F109" s="277"/>
      <c r="G109" s="277"/>
      <c r="H109" s="277"/>
      <c r="I109" s="277"/>
      <c r="J109" s="277"/>
      <c r="K109" s="277"/>
      <c r="L109" s="277"/>
      <c r="M109" s="277"/>
      <c r="N109" s="277"/>
      <c r="O109" s="277"/>
      <c r="P109" s="277"/>
      <c r="Q109" s="277"/>
      <c r="R109" s="76"/>
      <c r="S109" s="76"/>
      <c r="T109" s="76"/>
      <c r="U109" s="76"/>
      <c r="V109" s="76"/>
      <c r="W109" s="76"/>
      <c r="X109" s="76"/>
      <c r="Y109" s="76"/>
      <c r="Z109" s="60"/>
      <c r="AC109" s="26"/>
      <c r="AD109" s="26"/>
    </row>
    <row r="110" spans="1:40" ht="13" customHeight="1" x14ac:dyDescent="0.25">
      <c r="D110" s="133"/>
      <c r="H110" s="120"/>
      <c r="R110" s="60"/>
      <c r="S110" s="60"/>
      <c r="T110" s="60"/>
      <c r="U110" s="60"/>
      <c r="V110" s="60"/>
      <c r="W110" s="60"/>
      <c r="Z110" s="60"/>
      <c r="AA110" s="60"/>
    </row>
    <row r="111" spans="1:40" x14ac:dyDescent="0.25">
      <c r="D111" s="133"/>
      <c r="H111" s="120"/>
      <c r="L111" s="120"/>
      <c r="M111" s="120"/>
      <c r="N111" s="120"/>
      <c r="R111" s="60"/>
      <c r="S111" s="60"/>
      <c r="T111" s="60"/>
      <c r="U111" s="60"/>
      <c r="V111" s="60"/>
      <c r="W111" s="60"/>
      <c r="Z111" s="60"/>
      <c r="AA111" s="60"/>
    </row>
    <row r="112" spans="1:40" x14ac:dyDescent="0.25">
      <c r="D112" s="133"/>
      <c r="H112" s="120"/>
      <c r="L112" s="120"/>
      <c r="M112" s="120"/>
      <c r="N112" s="120"/>
      <c r="O112" s="120"/>
      <c r="P112" s="120"/>
      <c r="Q112" s="120"/>
      <c r="R112" s="60"/>
      <c r="S112" s="60"/>
      <c r="T112" s="60"/>
      <c r="U112" s="60"/>
      <c r="V112" s="60"/>
      <c r="W112" s="60"/>
      <c r="Z112" s="60"/>
      <c r="AA112" s="60"/>
    </row>
    <row r="113" spans="4:30" x14ac:dyDescent="0.25">
      <c r="D113" s="133"/>
      <c r="H113" s="120"/>
      <c r="L113" s="120"/>
      <c r="M113" s="120"/>
      <c r="N113" s="120"/>
      <c r="O113" s="120"/>
      <c r="P113" s="120"/>
      <c r="Q113" s="120"/>
      <c r="R113" s="60"/>
      <c r="S113" s="60"/>
      <c r="T113" s="60"/>
      <c r="U113" s="60"/>
      <c r="V113" s="60"/>
      <c r="W113" s="60"/>
      <c r="Z113" s="60"/>
      <c r="AA113" s="60"/>
    </row>
    <row r="114" spans="4:30" x14ac:dyDescent="0.25">
      <c r="D114" s="133"/>
      <c r="H114" s="120"/>
      <c r="L114" s="120"/>
      <c r="M114" s="120"/>
      <c r="N114" s="120"/>
      <c r="O114" s="120"/>
      <c r="P114" s="91"/>
      <c r="Q114" s="77"/>
      <c r="Z114" s="60"/>
      <c r="AA114" s="60"/>
    </row>
    <row r="115" spans="4:30" x14ac:dyDescent="0.25">
      <c r="D115" s="133"/>
      <c r="H115" s="120"/>
      <c r="L115" s="120"/>
      <c r="M115" s="120"/>
      <c r="N115" s="120"/>
      <c r="O115" s="120"/>
      <c r="P115" s="91"/>
      <c r="Q115" s="77"/>
      <c r="Z115" s="60"/>
      <c r="AA115" s="60"/>
    </row>
    <row r="116" spans="4:30" x14ac:dyDescent="0.25">
      <c r="D116" s="133"/>
      <c r="H116" s="120"/>
      <c r="L116" s="120"/>
      <c r="M116" s="120"/>
      <c r="N116" s="120"/>
      <c r="O116" s="120"/>
      <c r="P116" s="91"/>
      <c r="Q116" s="77"/>
      <c r="Z116" s="60"/>
      <c r="AA116" s="60"/>
    </row>
    <row r="117" spans="4:30" x14ac:dyDescent="0.25">
      <c r="D117" s="133"/>
      <c r="H117" s="120"/>
      <c r="L117" s="120"/>
      <c r="M117" s="120"/>
      <c r="N117" s="120"/>
      <c r="O117" s="120"/>
      <c r="P117" s="91"/>
      <c r="Q117" s="77"/>
      <c r="Z117" s="60"/>
      <c r="AA117" s="60"/>
    </row>
    <row r="118" spans="4:30" x14ac:dyDescent="0.25">
      <c r="D118" s="133"/>
      <c r="H118" s="120"/>
      <c r="L118" s="120"/>
      <c r="M118" s="90"/>
      <c r="N118" s="90"/>
      <c r="O118" s="90"/>
      <c r="P118" s="91"/>
      <c r="Q118" s="77"/>
      <c r="Z118" s="60"/>
      <c r="AA118" s="60"/>
    </row>
    <row r="119" spans="4:30" x14ac:dyDescent="0.25">
      <c r="D119" s="133"/>
      <c r="E119" s="63"/>
      <c r="F119" s="8"/>
      <c r="G119" s="8"/>
      <c r="H119" s="63"/>
      <c r="I119" s="120"/>
      <c r="L119" s="120"/>
      <c r="M119" s="90"/>
      <c r="N119" s="90"/>
      <c r="O119" s="90"/>
      <c r="P119" s="91"/>
      <c r="Q119" s="91"/>
      <c r="R119" s="91"/>
      <c r="S119" s="91"/>
      <c r="T119" s="91"/>
      <c r="U119" s="91"/>
      <c r="V119" s="91"/>
      <c r="W119" s="91"/>
      <c r="X119" s="91"/>
      <c r="Y119" s="91"/>
      <c r="Z119" s="91"/>
      <c r="AA119" s="91"/>
      <c r="AB119" s="91"/>
      <c r="AC119" s="91"/>
      <c r="AD119" s="91"/>
    </row>
    <row r="120" spans="4:30" x14ac:dyDescent="0.25">
      <c r="D120" s="83"/>
      <c r="E120" s="27"/>
      <c r="F120" s="137"/>
      <c r="G120" s="8"/>
      <c r="H120" s="138"/>
      <c r="I120" s="76"/>
      <c r="J120" s="77"/>
      <c r="K120" s="77"/>
      <c r="L120" s="77"/>
      <c r="M120" s="90"/>
      <c r="N120" s="90"/>
      <c r="O120" s="90"/>
      <c r="P120" s="91"/>
      <c r="Q120" s="91"/>
      <c r="R120" s="91"/>
      <c r="S120" s="91"/>
      <c r="T120" s="91"/>
      <c r="U120" s="91"/>
      <c r="V120" s="91"/>
      <c r="W120" s="91"/>
      <c r="X120" s="91"/>
      <c r="Y120" s="91"/>
      <c r="Z120" s="91"/>
      <c r="AA120" s="91"/>
      <c r="AB120" s="91"/>
      <c r="AC120" s="91"/>
      <c r="AD120" s="91"/>
    </row>
    <row r="121" spans="4:30" x14ac:dyDescent="0.25">
      <c r="D121" s="83"/>
      <c r="E121" s="27"/>
      <c r="F121" s="137"/>
      <c r="G121" s="8"/>
      <c r="H121" s="139"/>
      <c r="I121" s="76"/>
      <c r="J121" s="77"/>
      <c r="K121" s="77"/>
      <c r="L121" s="77"/>
      <c r="M121" s="90"/>
      <c r="N121" s="90"/>
      <c r="O121" s="90"/>
      <c r="P121" s="91"/>
      <c r="Q121" s="91"/>
      <c r="R121" s="91"/>
      <c r="S121" s="91"/>
      <c r="T121" s="91"/>
      <c r="U121" s="91"/>
      <c r="V121" s="91"/>
      <c r="W121" s="91"/>
      <c r="X121" s="91"/>
      <c r="Y121" s="91"/>
      <c r="Z121" s="91"/>
      <c r="AA121" s="91"/>
      <c r="AB121" s="91"/>
      <c r="AC121" s="91"/>
      <c r="AD121" s="91"/>
    </row>
  </sheetData>
  <mergeCells count="40">
    <mergeCell ref="AG92:AN92"/>
    <mergeCell ref="P86:S88"/>
    <mergeCell ref="A106:Q106"/>
    <mergeCell ref="A108:Q108"/>
    <mergeCell ref="A109:Q109"/>
    <mergeCell ref="J91:K91"/>
    <mergeCell ref="M91:N91"/>
    <mergeCell ref="R91:S91"/>
    <mergeCell ref="P102:S104"/>
    <mergeCell ref="A74:S74"/>
    <mergeCell ref="U74:V74"/>
    <mergeCell ref="AT74:AU74"/>
    <mergeCell ref="J75:K75"/>
    <mergeCell ref="M75:N75"/>
    <mergeCell ref="R75:S75"/>
    <mergeCell ref="U75:U76"/>
    <mergeCell ref="V75:V76"/>
    <mergeCell ref="AT75:AT76"/>
    <mergeCell ref="AU75:AU76"/>
    <mergeCell ref="X74:AR74"/>
    <mergeCell ref="AG76:AN76"/>
    <mergeCell ref="B43:B45"/>
    <mergeCell ref="C44:D44"/>
    <mergeCell ref="F44:G44"/>
    <mergeCell ref="I44:J44"/>
    <mergeCell ref="A8:Q8"/>
    <mergeCell ref="Q42:Q43"/>
    <mergeCell ref="C43:E43"/>
    <mergeCell ref="F43:H43"/>
    <mergeCell ref="I43:K43"/>
    <mergeCell ref="N43:O43"/>
    <mergeCell ref="A12:X12"/>
    <mergeCell ref="J13:K13"/>
    <mergeCell ref="J27:K27"/>
    <mergeCell ref="B42:K42"/>
    <mergeCell ref="A2:Q2"/>
    <mergeCell ref="A4:Q4"/>
    <mergeCell ref="A5:Q5"/>
    <mergeCell ref="A6:Q6"/>
    <mergeCell ref="A7:Q7"/>
  </mergeCells>
  <pageMargins left="0.7" right="0.7" top="0.75" bottom="0.75" header="0.3" footer="0.3"/>
  <pageSetup paperSize="9" orientation="portrait" r:id="rId1"/>
  <ignoredErrors>
    <ignoredError sqref="R93:S93 R89:S90 S78 S79:S84 S94:S100" formulaRange="1"/>
    <ignoredError sqref="M23:Y36 M37:Y41 V52:X52 Q52 M22:X22" evalError="1"/>
    <ignoredError sqref="AJ96 AJ8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5.1 SLP, A vs C, CC</vt:lpstr>
      <vt:lpstr>6.1 SLP, B vs C, CC</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2010-10-30T06:49:05Z</cp:lastPrinted>
  <dcterms:created xsi:type="dcterms:W3CDTF">2009-06-05T06:22:51Z</dcterms:created>
  <dcterms:modified xsi:type="dcterms:W3CDTF">2023-03-28T12:25:34Z</dcterms:modified>
</cp:coreProperties>
</file>