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Galo\Desktop\20190711-Retinogr CS-OFT\00-Tabl+Supl\"/>
    </mc:Choice>
  </mc:AlternateContent>
  <bookViews>
    <workbookView xWindow="0" yWindow="0" windowWidth="20490" windowHeight="7650" tabRatio="808"/>
  </bookViews>
  <sheets>
    <sheet name="An %+Cf+V+k 9SG+3G" sheetId="29" r:id="rId1"/>
    <sheet name="Dif % 9SG+3G" sheetId="31" r:id="rId2"/>
    <sheet name="Dif k 9SG+3G" sheetId="47" r:id="rId3"/>
    <sheet name="Dif Cf 9SG+3G" sheetId="33"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68" i="29" l="1"/>
  <c r="AJ363" i="29"/>
  <c r="AI363" i="29"/>
  <c r="AH363" i="29"/>
  <c r="AG363" i="29"/>
  <c r="AG364" i="29" s="1"/>
  <c r="AF363" i="29"/>
  <c r="AE363" i="29"/>
  <c r="AD363" i="29"/>
  <c r="AC363" i="29"/>
  <c r="AB363" i="29"/>
  <c r="AB364" i="29" s="1"/>
  <c r="AA363" i="29"/>
  <c r="Z363" i="29"/>
  <c r="Y363" i="29"/>
  <c r="Y364" i="29" s="1"/>
  <c r="AJ362" i="29"/>
  <c r="AI362" i="29"/>
  <c r="AH362" i="29"/>
  <c r="AG362" i="29"/>
  <c r="AF362" i="29"/>
  <c r="AE362" i="29"/>
  <c r="AD362" i="29"/>
  <c r="AC362" i="29"/>
  <c r="AB362" i="29"/>
  <c r="AA362" i="29"/>
  <c r="Z362" i="29"/>
  <c r="Y362" i="29"/>
  <c r="AJ361" i="29"/>
  <c r="AM362" i="29" s="1"/>
  <c r="AI361" i="29"/>
  <c r="AH361" i="29"/>
  <c r="AG361" i="29"/>
  <c r="AF361" i="29"/>
  <c r="AE361" i="29"/>
  <c r="AD361" i="29"/>
  <c r="AC361" i="29"/>
  <c r="AB361" i="29"/>
  <c r="AA361" i="29"/>
  <c r="Z361" i="29"/>
  <c r="Y361" i="29"/>
  <c r="AB317" i="29"/>
  <c r="AJ312" i="29"/>
  <c r="AJ313" i="29" s="1"/>
  <c r="AI312" i="29"/>
  <c r="AI314" i="29" s="1"/>
  <c r="AH312" i="29"/>
  <c r="AG312" i="29"/>
  <c r="AF312" i="29"/>
  <c r="AF314" i="29" s="1"/>
  <c r="AE312" i="29"/>
  <c r="AE313" i="29" s="1"/>
  <c r="AD312" i="29"/>
  <c r="AC312" i="29"/>
  <c r="AB312" i="29"/>
  <c r="AB314" i="29" s="1"/>
  <c r="AA312" i="29"/>
  <c r="AA314" i="29" s="1"/>
  <c r="Z312" i="29"/>
  <c r="Y312" i="29"/>
  <c r="AM311" i="29"/>
  <c r="AJ311" i="29"/>
  <c r="AN311" i="29" s="1"/>
  <c r="AI311" i="29"/>
  <c r="AH311" i="29"/>
  <c r="AG311" i="29"/>
  <c r="AF311" i="29"/>
  <c r="AE311" i="29"/>
  <c r="AD311" i="29"/>
  <c r="AC311" i="29"/>
  <c r="AB311" i="29"/>
  <c r="AA311" i="29"/>
  <c r="Z311" i="29"/>
  <c r="Y311" i="29"/>
  <c r="AJ310" i="29"/>
  <c r="AI310" i="29"/>
  <c r="AH310" i="29"/>
  <c r="AG310" i="29"/>
  <c r="AF310" i="29"/>
  <c r="AE310" i="29"/>
  <c r="AD310" i="29"/>
  <c r="AC310" i="29"/>
  <c r="AB310" i="29"/>
  <c r="AA310" i="29"/>
  <c r="Z310" i="29"/>
  <c r="Y310" i="29"/>
  <c r="AB266" i="29"/>
  <c r="Y263" i="29"/>
  <c r="AC262" i="29"/>
  <c r="AJ261" i="29"/>
  <c r="AJ262" i="29" s="1"/>
  <c r="AI261" i="29"/>
  <c r="AH261" i="29"/>
  <c r="AG261" i="29"/>
  <c r="AG262" i="29" s="1"/>
  <c r="AF261" i="29"/>
  <c r="AF262" i="29" s="1"/>
  <c r="AE261" i="29"/>
  <c r="AD261" i="29"/>
  <c r="AC261" i="29"/>
  <c r="AB261" i="29"/>
  <c r="AB262" i="29" s="1"/>
  <c r="AA261" i="29"/>
  <c r="Z261" i="29"/>
  <c r="Y261" i="29"/>
  <c r="Y262" i="29" s="1"/>
  <c r="AJ260" i="29"/>
  <c r="AI260" i="29"/>
  <c r="AH260" i="29"/>
  <c r="AG260" i="29"/>
  <c r="AF260" i="29"/>
  <c r="AF263" i="29" s="1"/>
  <c r="AE260" i="29"/>
  <c r="AD260" i="29"/>
  <c r="AC260" i="29"/>
  <c r="AB260" i="29"/>
  <c r="AA260" i="29"/>
  <c r="Z260" i="29"/>
  <c r="Y260" i="29"/>
  <c r="AJ259" i="29"/>
  <c r="AM260" i="29" s="1"/>
  <c r="AI259" i="29"/>
  <c r="AH259" i="29"/>
  <c r="AG259" i="29"/>
  <c r="AF259" i="29"/>
  <c r="AE259" i="29"/>
  <c r="AD259" i="29"/>
  <c r="AC259" i="29"/>
  <c r="AB259" i="29"/>
  <c r="AA259" i="29"/>
  <c r="Z259" i="29"/>
  <c r="Y259" i="29"/>
  <c r="AB225" i="29"/>
  <c r="AE222" i="29"/>
  <c r="AI221" i="29"/>
  <c r="AA221" i="29"/>
  <c r="AJ220" i="29"/>
  <c r="AJ221" i="29" s="1"/>
  <c r="AI220" i="29"/>
  <c r="AH220" i="29"/>
  <c r="AH222" i="29" s="1"/>
  <c r="AG220" i="29"/>
  <c r="AF220" i="29"/>
  <c r="AE220" i="29"/>
  <c r="AE221" i="29" s="1"/>
  <c r="AD220" i="29"/>
  <c r="AD221" i="29" s="1"/>
  <c r="AC220" i="29"/>
  <c r="AB220" i="29"/>
  <c r="AA220" i="29"/>
  <c r="Z220" i="29"/>
  <c r="Z222" i="29" s="1"/>
  <c r="Y220" i="29"/>
  <c r="AJ219" i="29"/>
  <c r="AN219" i="29" s="1"/>
  <c r="AI219" i="29"/>
  <c r="AH219" i="29"/>
  <c r="AG219" i="29"/>
  <c r="AF219" i="29"/>
  <c r="AE219" i="29"/>
  <c r="AD219" i="29"/>
  <c r="AC219" i="29"/>
  <c r="AB219" i="29"/>
  <c r="AA219" i="29"/>
  <c r="Z219" i="29"/>
  <c r="Y219" i="29"/>
  <c r="AJ218" i="29"/>
  <c r="AM219" i="29" s="1"/>
  <c r="AI218" i="29"/>
  <c r="AH218" i="29"/>
  <c r="AG218" i="29"/>
  <c r="AF218" i="29"/>
  <c r="AE218" i="29"/>
  <c r="AD218" i="29"/>
  <c r="AC218" i="29"/>
  <c r="AB218" i="29"/>
  <c r="AA218" i="29"/>
  <c r="Z218" i="29"/>
  <c r="Y218" i="29"/>
  <c r="Z201" i="29"/>
  <c r="AB199" i="29"/>
  <c r="AG195" i="29"/>
  <c r="AJ194" i="29"/>
  <c r="AJ195" i="29" s="1"/>
  <c r="AI194" i="29"/>
  <c r="AH194" i="29"/>
  <c r="AG194" i="29"/>
  <c r="AF194" i="29"/>
  <c r="AF195" i="29" s="1"/>
  <c r="AE194" i="29"/>
  <c r="AD194" i="29"/>
  <c r="AC194" i="29"/>
  <c r="AC195" i="29" s="1"/>
  <c r="AB194" i="29"/>
  <c r="AA194" i="29"/>
  <c r="Z194" i="29"/>
  <c r="Y194" i="29"/>
  <c r="AJ193" i="29"/>
  <c r="AL193" i="29" s="1"/>
  <c r="AI193" i="29"/>
  <c r="AH193" i="29"/>
  <c r="AG193" i="29"/>
  <c r="AF193" i="29"/>
  <c r="AE193" i="29"/>
  <c r="AD193" i="29"/>
  <c r="AC193" i="29"/>
  <c r="AB193" i="29"/>
  <c r="AA193" i="29"/>
  <c r="Z193" i="29"/>
  <c r="Y193" i="29"/>
  <c r="AJ192" i="29"/>
  <c r="AM193" i="29" s="1"/>
  <c r="AI192" i="29"/>
  <c r="AH192" i="29"/>
  <c r="AG192" i="29"/>
  <c r="AF192" i="29"/>
  <c r="AE192" i="29"/>
  <c r="AD192" i="29"/>
  <c r="AC192" i="29"/>
  <c r="AB192" i="29"/>
  <c r="AA192" i="29"/>
  <c r="Z192" i="29"/>
  <c r="Y192" i="29"/>
  <c r="AB174" i="29"/>
  <c r="AA171" i="29"/>
  <c r="AI170" i="29"/>
  <c r="AA170" i="29"/>
  <c r="AJ169" i="29"/>
  <c r="AJ170" i="29" s="1"/>
  <c r="AI169" i="29"/>
  <c r="AI171" i="29" s="1"/>
  <c r="AH169" i="29"/>
  <c r="AH170" i="29" s="1"/>
  <c r="AG169" i="29"/>
  <c r="AF169" i="29"/>
  <c r="AE169" i="29"/>
  <c r="AE170" i="29" s="1"/>
  <c r="AD169" i="29"/>
  <c r="AD170" i="29" s="1"/>
  <c r="AC169" i="29"/>
  <c r="AB169" i="29"/>
  <c r="AA169" i="29"/>
  <c r="Z169" i="29"/>
  <c r="Z170" i="29" s="1"/>
  <c r="Y169" i="29"/>
  <c r="AJ168" i="29"/>
  <c r="AN168" i="29" s="1"/>
  <c r="AI168" i="29"/>
  <c r="AH168" i="29"/>
  <c r="AG168" i="29"/>
  <c r="AF168" i="29"/>
  <c r="AE168" i="29"/>
  <c r="AE171" i="29" s="1"/>
  <c r="AD168" i="29"/>
  <c r="AC168" i="29"/>
  <c r="AB168" i="29"/>
  <c r="AA168" i="29"/>
  <c r="Z168" i="29"/>
  <c r="Y168" i="29"/>
  <c r="AJ167" i="29"/>
  <c r="AM168" i="29" s="1"/>
  <c r="AI167" i="29"/>
  <c r="AH167" i="29"/>
  <c r="AG167" i="29"/>
  <c r="AF167" i="29"/>
  <c r="AE167" i="29"/>
  <c r="AD167" i="29"/>
  <c r="AC167" i="29"/>
  <c r="AB167" i="29"/>
  <c r="AA167" i="29"/>
  <c r="Z167" i="29"/>
  <c r="Y167" i="29"/>
  <c r="AB149" i="29"/>
  <c r="AJ144" i="29"/>
  <c r="AI144" i="29"/>
  <c r="AH144" i="29"/>
  <c r="AH146" i="29" s="1"/>
  <c r="AG144" i="29"/>
  <c r="AF144" i="29"/>
  <c r="AF146" i="29" s="1"/>
  <c r="AE144" i="29"/>
  <c r="AD144" i="29"/>
  <c r="AD146" i="29" s="1"/>
  <c r="AC144" i="29"/>
  <c r="AC145" i="29" s="1"/>
  <c r="AB144" i="29"/>
  <c r="AB145" i="29" s="1"/>
  <c r="AA144" i="29"/>
  <c r="Z144" i="29"/>
  <c r="Z146" i="29" s="1"/>
  <c r="Y144" i="29"/>
  <c r="AN143" i="29"/>
  <c r="AJ143" i="29"/>
  <c r="AI143" i="29"/>
  <c r="AH143" i="29"/>
  <c r="AG143" i="29"/>
  <c r="AF143" i="29"/>
  <c r="AE143" i="29"/>
  <c r="AD143" i="29"/>
  <c r="AC143" i="29"/>
  <c r="AB143" i="29"/>
  <c r="AA143" i="29"/>
  <c r="Z143" i="29"/>
  <c r="Y143" i="29"/>
  <c r="AJ142" i="29"/>
  <c r="AM143" i="29" s="1"/>
  <c r="AI142" i="29"/>
  <c r="AH142" i="29"/>
  <c r="AG142" i="29"/>
  <c r="AF142" i="29"/>
  <c r="AE142" i="29"/>
  <c r="AD142" i="29"/>
  <c r="AC142" i="29"/>
  <c r="AB142" i="29"/>
  <c r="AA142" i="29"/>
  <c r="Z142" i="29"/>
  <c r="Y142" i="29"/>
  <c r="AB124" i="29"/>
  <c r="AH120" i="29"/>
  <c r="AJ119" i="29"/>
  <c r="AJ120" i="29" s="1"/>
  <c r="AI119" i="29"/>
  <c r="AH119" i="29"/>
  <c r="AG119" i="29"/>
  <c r="AF119" i="29"/>
  <c r="AF121" i="29" s="1"/>
  <c r="AE119" i="29"/>
  <c r="AE120" i="29" s="1"/>
  <c r="AD119" i="29"/>
  <c r="AC119" i="29"/>
  <c r="AB119" i="29"/>
  <c r="AB121" i="29" s="1"/>
  <c r="AA119" i="29"/>
  <c r="AA121" i="29" s="1"/>
  <c r="Z119" i="29"/>
  <c r="Z120" i="29" s="1"/>
  <c r="Y119" i="29"/>
  <c r="AN118" i="29"/>
  <c r="AJ118" i="29"/>
  <c r="AL118" i="29" s="1"/>
  <c r="Z126" i="29" s="1"/>
  <c r="AI118" i="29"/>
  <c r="AH118" i="29"/>
  <c r="AG118" i="29"/>
  <c r="AF118" i="29"/>
  <c r="AE118" i="29"/>
  <c r="AD118" i="29"/>
  <c r="AC118" i="29"/>
  <c r="AB118" i="29"/>
  <c r="AA118" i="29"/>
  <c r="Z118" i="29"/>
  <c r="Y118" i="29"/>
  <c r="AJ117" i="29"/>
  <c r="AM118" i="29" s="1"/>
  <c r="AI117" i="29"/>
  <c r="AH117" i="29"/>
  <c r="AG117" i="29"/>
  <c r="AF117" i="29"/>
  <c r="AE117" i="29"/>
  <c r="AD117" i="29"/>
  <c r="AC117" i="29"/>
  <c r="AB117" i="29"/>
  <c r="AA117" i="29"/>
  <c r="Z117" i="29"/>
  <c r="Y117" i="29"/>
  <c r="AB99" i="29"/>
  <c r="AJ94" i="29"/>
  <c r="AI94" i="29"/>
  <c r="AH94" i="29"/>
  <c r="AH95" i="29" s="1"/>
  <c r="AG94" i="29"/>
  <c r="AG95" i="29" s="1"/>
  <c r="AF94" i="29"/>
  <c r="AF95" i="29" s="1"/>
  <c r="AE94" i="29"/>
  <c r="AD94" i="29"/>
  <c r="AD95" i="29" s="1"/>
  <c r="AC94" i="29"/>
  <c r="AC96" i="29" s="1"/>
  <c r="AB94" i="29"/>
  <c r="AA94" i="29"/>
  <c r="Z94" i="29"/>
  <c r="Z95" i="29" s="1"/>
  <c r="Y94" i="29"/>
  <c r="Y96" i="29" s="1"/>
  <c r="AJ93" i="29"/>
  <c r="AN93" i="29" s="1"/>
  <c r="AI93" i="29"/>
  <c r="AH93" i="29"/>
  <c r="AH96" i="29" s="1"/>
  <c r="AG93" i="29"/>
  <c r="AF93" i="29"/>
  <c r="AE93" i="29"/>
  <c r="AD93" i="29"/>
  <c r="AC93" i="29"/>
  <c r="AB93" i="29"/>
  <c r="AA93" i="29"/>
  <c r="Z93" i="29"/>
  <c r="Z96" i="29" s="1"/>
  <c r="Y93" i="29"/>
  <c r="AJ92" i="29"/>
  <c r="AM93" i="29" s="1"/>
  <c r="AI92" i="29"/>
  <c r="AH92" i="29"/>
  <c r="AG92" i="29"/>
  <c r="AF92" i="29"/>
  <c r="AE92" i="29"/>
  <c r="AD92" i="29"/>
  <c r="AC92" i="29"/>
  <c r="AB92" i="29"/>
  <c r="AA92" i="29"/>
  <c r="Z92" i="29"/>
  <c r="Y92" i="29"/>
  <c r="AB74" i="29"/>
  <c r="AD70" i="29"/>
  <c r="AJ69" i="29"/>
  <c r="AJ70" i="29" s="1"/>
  <c r="AI69" i="29"/>
  <c r="AH69" i="29"/>
  <c r="AH70" i="29" s="1"/>
  <c r="AG69" i="29"/>
  <c r="AF69" i="29"/>
  <c r="AF71" i="29" s="1"/>
  <c r="AE69" i="29"/>
  <c r="AD69" i="29"/>
  <c r="AC69" i="29"/>
  <c r="AC70" i="29" s="1"/>
  <c r="AB69" i="29"/>
  <c r="AB71" i="29" s="1"/>
  <c r="AA69" i="29"/>
  <c r="Z69" i="29"/>
  <c r="Z70" i="29" s="1"/>
  <c r="Y69" i="29"/>
  <c r="AL68" i="29"/>
  <c r="Z76" i="29" s="1"/>
  <c r="AJ68" i="29"/>
  <c r="AN68" i="29" s="1"/>
  <c r="AI68" i="29"/>
  <c r="AH68" i="29"/>
  <c r="AG68" i="29"/>
  <c r="AF68" i="29"/>
  <c r="AE68" i="29"/>
  <c r="AD68" i="29"/>
  <c r="AC68" i="29"/>
  <c r="AB68" i="29"/>
  <c r="AA68" i="29"/>
  <c r="Z68" i="29"/>
  <c r="Y68" i="29"/>
  <c r="AJ67" i="29"/>
  <c r="AM68" i="29" s="1"/>
  <c r="AI67" i="29"/>
  <c r="AH67" i="29"/>
  <c r="AG67" i="29"/>
  <c r="AF67" i="29"/>
  <c r="AE67" i="29"/>
  <c r="AD67" i="29"/>
  <c r="AC67" i="29"/>
  <c r="AB67" i="29"/>
  <c r="AA67" i="29"/>
  <c r="Z67" i="29"/>
  <c r="Y67" i="29"/>
  <c r="AB49" i="29"/>
  <c r="AJ44" i="29"/>
  <c r="AB51" i="29" s="1"/>
  <c r="AI44" i="29"/>
  <c r="AI45" i="29" s="1"/>
  <c r="AH44" i="29"/>
  <c r="AG44" i="29"/>
  <c r="AF44" i="29"/>
  <c r="AE44" i="29"/>
  <c r="AD44" i="29"/>
  <c r="AC44" i="29"/>
  <c r="AB44" i="29"/>
  <c r="AB45" i="29" s="1"/>
  <c r="AA44" i="29"/>
  <c r="AA45" i="29" s="1"/>
  <c r="Z44" i="29"/>
  <c r="Y44" i="29"/>
  <c r="AJ43" i="29"/>
  <c r="AN43" i="29" s="1"/>
  <c r="AI43" i="29"/>
  <c r="AH43" i="29"/>
  <c r="AG43" i="29"/>
  <c r="AF43" i="29"/>
  <c r="AE43" i="29"/>
  <c r="AD43" i="29"/>
  <c r="AC43" i="29"/>
  <c r="AB43" i="29"/>
  <c r="AA43" i="29"/>
  <c r="Z43" i="29"/>
  <c r="Y43" i="29"/>
  <c r="AJ42" i="29"/>
  <c r="AM43" i="29" s="1"/>
  <c r="AI42" i="29"/>
  <c r="AH42" i="29"/>
  <c r="AG42" i="29"/>
  <c r="AF42" i="29"/>
  <c r="AE42" i="29"/>
  <c r="AD42" i="29"/>
  <c r="AC42" i="29"/>
  <c r="AB42" i="29"/>
  <c r="AA42" i="29"/>
  <c r="Z42" i="29"/>
  <c r="Y42" i="29"/>
  <c r="AB24" i="29"/>
  <c r="Z21" i="29"/>
  <c r="AJ19" i="29"/>
  <c r="AJ20" i="29" s="1"/>
  <c r="AI19" i="29"/>
  <c r="AH19" i="29"/>
  <c r="AH20" i="29" s="1"/>
  <c r="AG19" i="29"/>
  <c r="AG20" i="29" s="1"/>
  <c r="AF19" i="29"/>
  <c r="AE19" i="29"/>
  <c r="AD19" i="29"/>
  <c r="AC19" i="29"/>
  <c r="AB19" i="29"/>
  <c r="AA19" i="29"/>
  <c r="Z19" i="29"/>
  <c r="Z20" i="29" s="1"/>
  <c r="Y19" i="29"/>
  <c r="Y20" i="29" s="1"/>
  <c r="AJ18" i="29"/>
  <c r="AN18" i="29" s="1"/>
  <c r="AI18" i="29"/>
  <c r="AH18" i="29"/>
  <c r="AG18" i="29"/>
  <c r="AF18" i="29"/>
  <c r="AE18" i="29"/>
  <c r="AD18" i="29"/>
  <c r="AC18" i="29"/>
  <c r="AB18" i="29"/>
  <c r="AA18" i="29"/>
  <c r="Z18" i="29"/>
  <c r="Y18" i="29"/>
  <c r="AJ17" i="29"/>
  <c r="AM18" i="29" s="1"/>
  <c r="AI17" i="29"/>
  <c r="AH17" i="29"/>
  <c r="AG17" i="29"/>
  <c r="AF17" i="29"/>
  <c r="AE17" i="29"/>
  <c r="AD17" i="29"/>
  <c r="AC17" i="29"/>
  <c r="AB17" i="29"/>
  <c r="AA17" i="29"/>
  <c r="Z17" i="29"/>
  <c r="Y17" i="29"/>
  <c r="AG96" i="29" l="1"/>
  <c r="AD196" i="29"/>
  <c r="AC365" i="29"/>
  <c r="AC21" i="29"/>
  <c r="AC20" i="29"/>
  <c r="AG21" i="29"/>
  <c r="AE46" i="29"/>
  <c r="Y71" i="29"/>
  <c r="AG71" i="29"/>
  <c r="AB76" i="29"/>
  <c r="AA120" i="29"/>
  <c r="Z121" i="29"/>
  <c r="AB125" i="29"/>
  <c r="AL168" i="29"/>
  <c r="Z176" i="29" s="1"/>
  <c r="AD171" i="29"/>
  <c r="AB175" i="29"/>
  <c r="AL219" i="29"/>
  <c r="Z227" i="29" s="1"/>
  <c r="AA222" i="29"/>
  <c r="AI222" i="29"/>
  <c r="AH221" i="29"/>
  <c r="AC263" i="29"/>
  <c r="AG263" i="29"/>
  <c r="AA313" i="29"/>
  <c r="AB318" i="29"/>
  <c r="Z365" i="29"/>
  <c r="AD365" i="29"/>
  <c r="AH365" i="29"/>
  <c r="Y365" i="29"/>
  <c r="Z196" i="29"/>
  <c r="AC364" i="29"/>
  <c r="AD21" i="29"/>
  <c r="AD20" i="29"/>
  <c r="AH21" i="29"/>
  <c r="AF46" i="29"/>
  <c r="AD71" i="29"/>
  <c r="Z71" i="29"/>
  <c r="AH121" i="29"/>
  <c r="AB120" i="29"/>
  <c r="AB171" i="29"/>
  <c r="AF171" i="29"/>
  <c r="AB176" i="29"/>
  <c r="AD176" i="29" s="1"/>
  <c r="AB196" i="29"/>
  <c r="AF196" i="29"/>
  <c r="AB222" i="29"/>
  <c r="AJ222" i="29" s="1"/>
  <c r="Z226" i="29" s="1"/>
  <c r="AD226" i="29" s="1"/>
  <c r="AF222" i="29"/>
  <c r="AB226" i="29"/>
  <c r="Z263" i="29"/>
  <c r="AD263" i="29"/>
  <c r="AH263" i="29"/>
  <c r="AI313" i="29"/>
  <c r="AB319" i="29"/>
  <c r="AA365" i="29"/>
  <c r="AE365" i="29"/>
  <c r="AI365" i="29"/>
  <c r="AG365" i="29"/>
  <c r="AB26" i="29"/>
  <c r="AC95" i="29"/>
  <c r="AH196" i="29"/>
  <c r="AA21" i="29"/>
  <c r="AE21" i="29"/>
  <c r="AI21" i="29"/>
  <c r="Y21" i="29"/>
  <c r="Y46" i="29"/>
  <c r="AC46" i="29"/>
  <c r="AG46" i="29"/>
  <c r="AA71" i="29"/>
  <c r="AE71" i="29"/>
  <c r="AI71" i="29"/>
  <c r="AH71" i="29"/>
  <c r="AB96" i="29"/>
  <c r="AF120" i="29"/>
  <c r="Y146" i="29"/>
  <c r="AG146" i="29"/>
  <c r="AG145" i="29"/>
  <c r="Y171" i="29"/>
  <c r="AC171" i="29"/>
  <c r="AG171" i="29"/>
  <c r="Y196" i="29"/>
  <c r="AG196" i="29"/>
  <c r="AB195" i="29"/>
  <c r="Y222" i="29"/>
  <c r="AC222" i="29"/>
  <c r="AG222" i="29"/>
  <c r="Z221" i="29"/>
  <c r="AD222" i="29"/>
  <c r="AB227" i="29"/>
  <c r="AL311" i="29"/>
  <c r="Z319" i="29" s="1"/>
  <c r="AD319" i="29" s="1"/>
  <c r="AE314" i="29"/>
  <c r="AD76" i="29"/>
  <c r="AA46" i="29"/>
  <c r="AE45" i="29"/>
  <c r="AI46" i="29"/>
  <c r="AB100" i="29"/>
  <c r="AB101" i="29"/>
  <c r="AJ95" i="29"/>
  <c r="AF96" i="29"/>
  <c r="AL260" i="29"/>
  <c r="Z268" i="29" s="1"/>
  <c r="AN260" i="29"/>
  <c r="AB263" i="29"/>
  <c r="Z313" i="29"/>
  <c r="Z314" i="29"/>
  <c r="AD314" i="29"/>
  <c r="AD313" i="29"/>
  <c r="AH313" i="29"/>
  <c r="AH314" i="29"/>
  <c r="AL18" i="29"/>
  <c r="Z26" i="29" s="1"/>
  <c r="AB21" i="29"/>
  <c r="AF21" i="29"/>
  <c r="AF45" i="29"/>
  <c r="AB46" i="29"/>
  <c r="AB50" i="29"/>
  <c r="Y70" i="29"/>
  <c r="AG70" i="29"/>
  <c r="AC71" i="29"/>
  <c r="AB95" i="29"/>
  <c r="AB150" i="29"/>
  <c r="AB151" i="29"/>
  <c r="AJ145" i="29"/>
  <c r="AB146" i="29"/>
  <c r="AL93" i="29"/>
  <c r="Z101" i="29" s="1"/>
  <c r="AD96" i="29"/>
  <c r="AD121" i="29"/>
  <c r="AD120" i="29"/>
  <c r="Y145" i="29"/>
  <c r="AC146" i="29"/>
  <c r="Y195" i="29"/>
  <c r="AC196" i="29"/>
  <c r="AL362" i="29"/>
  <c r="Z370" i="29" s="1"/>
  <c r="AN362" i="29"/>
  <c r="AF365" i="29"/>
  <c r="AL43" i="29"/>
  <c r="Z51" i="29" s="1"/>
  <c r="Z46" i="29"/>
  <c r="AD46" i="29"/>
  <c r="AH46" i="29"/>
  <c r="AJ45" i="29"/>
  <c r="AA96" i="29"/>
  <c r="AA95" i="29"/>
  <c r="AE96" i="29"/>
  <c r="AE95" i="29"/>
  <c r="AI96" i="29"/>
  <c r="AI95" i="29"/>
  <c r="AI121" i="29"/>
  <c r="AI120" i="29"/>
  <c r="AE121" i="29"/>
  <c r="AF145" i="29"/>
  <c r="Z171" i="29"/>
  <c r="AH171" i="29"/>
  <c r="AA263" i="29"/>
  <c r="AE263" i="29"/>
  <c r="AI263" i="29"/>
  <c r="AB369" i="29"/>
  <c r="AB370" i="29"/>
  <c r="AF364" i="29"/>
  <c r="AB365" i="29"/>
  <c r="AA20" i="29"/>
  <c r="AE20" i="29"/>
  <c r="AI20" i="29"/>
  <c r="AB25" i="29"/>
  <c r="Y45" i="29"/>
  <c r="AC45" i="29"/>
  <c r="AG45" i="29"/>
  <c r="AA70" i="29"/>
  <c r="AE70" i="29"/>
  <c r="AI70" i="29"/>
  <c r="AB75" i="29"/>
  <c r="Y95" i="29"/>
  <c r="AB126" i="29"/>
  <c r="AD126" i="29" s="1"/>
  <c r="AA196" i="29"/>
  <c r="AE196" i="29"/>
  <c r="AI196" i="29"/>
  <c r="AB267" i="29"/>
  <c r="AB268" i="29"/>
  <c r="AB20" i="29"/>
  <c r="AF20" i="29"/>
  <c r="Z45" i="29"/>
  <c r="AD45" i="29"/>
  <c r="AH45" i="29"/>
  <c r="AB70" i="29"/>
  <c r="AF70" i="29"/>
  <c r="Y121" i="29"/>
  <c r="AC121" i="29"/>
  <c r="AG121" i="29"/>
  <c r="AL143" i="29"/>
  <c r="Z151" i="29" s="1"/>
  <c r="AA146" i="29"/>
  <c r="AE146" i="29"/>
  <c r="AJ146" i="29" s="1"/>
  <c r="Z150" i="29" s="1"/>
  <c r="AD150" i="29" s="1"/>
  <c r="AI146" i="29"/>
  <c r="AN193" i="29"/>
  <c r="AB200" i="29"/>
  <c r="AB201" i="29"/>
  <c r="AD201" i="29" s="1"/>
  <c r="Y314" i="29"/>
  <c r="AC314" i="29"/>
  <c r="AG314" i="29"/>
  <c r="AJ364" i="29"/>
  <c r="Z145" i="29"/>
  <c r="AD145" i="29"/>
  <c r="AH145" i="29"/>
  <c r="AB170" i="29"/>
  <c r="AF170" i="29"/>
  <c r="Z195" i="29"/>
  <c r="AD195" i="29"/>
  <c r="AH195" i="29"/>
  <c r="AB221" i="29"/>
  <c r="AF221" i="29"/>
  <c r="Z262" i="29"/>
  <c r="AD262" i="29"/>
  <c r="AH262" i="29"/>
  <c r="AB313" i="29"/>
  <c r="AF313" i="29"/>
  <c r="Z364" i="29"/>
  <c r="AD364" i="29"/>
  <c r="AH364" i="29"/>
  <c r="Y120" i="29"/>
  <c r="AC120" i="29"/>
  <c r="AG120" i="29"/>
  <c r="AA145" i="29"/>
  <c r="AE145" i="29"/>
  <c r="AI145" i="29"/>
  <c r="Y170" i="29"/>
  <c r="AC170" i="29"/>
  <c r="AG170" i="29"/>
  <c r="AA195" i="29"/>
  <c r="AE195" i="29"/>
  <c r="AI195" i="29"/>
  <c r="Y221" i="29"/>
  <c r="AC221" i="29"/>
  <c r="AG221" i="29"/>
  <c r="AA262" i="29"/>
  <c r="AE262" i="29"/>
  <c r="AI262" i="29"/>
  <c r="Y313" i="29"/>
  <c r="AC313" i="29"/>
  <c r="AG313" i="29"/>
  <c r="AA364" i="29"/>
  <c r="AE364" i="29"/>
  <c r="AI364" i="29"/>
  <c r="R218" i="29"/>
  <c r="Q218" i="29"/>
  <c r="AJ21" i="29" l="1"/>
  <c r="Z25" i="29" s="1"/>
  <c r="AD25" i="29" s="1"/>
  <c r="AJ263" i="29"/>
  <c r="Z267" i="29" s="1"/>
  <c r="AD267" i="29" s="1"/>
  <c r="AJ96" i="29"/>
  <c r="Z100" i="29" s="1"/>
  <c r="AD100" i="29" s="1"/>
  <c r="AJ46" i="29"/>
  <c r="Z50" i="29" s="1"/>
  <c r="AD50" i="29" s="1"/>
  <c r="AJ71" i="29"/>
  <c r="Z75" i="29" s="1"/>
  <c r="AJ196" i="29"/>
  <c r="Z200" i="29" s="1"/>
  <c r="AJ365" i="29"/>
  <c r="Z369" i="29" s="1"/>
  <c r="AD369" i="29" s="1"/>
  <c r="AJ171" i="29"/>
  <c r="Z175" i="29" s="1"/>
  <c r="AD175" i="29" s="1"/>
  <c r="AD227" i="29"/>
  <c r="AD75" i="29"/>
  <c r="Z74" i="29"/>
  <c r="AD74" i="29" s="1"/>
  <c r="AF74" i="29" s="1"/>
  <c r="AH74" i="29" s="1"/>
  <c r="AD200" i="29"/>
  <c r="Z199" i="29"/>
  <c r="AD199" i="29" s="1"/>
  <c r="AD101" i="29"/>
  <c r="Z99" i="29"/>
  <c r="AD99" i="29" s="1"/>
  <c r="AF99" i="29" s="1"/>
  <c r="AH99" i="29" s="1"/>
  <c r="AD370" i="29"/>
  <c r="Z368" i="29"/>
  <c r="AD368" i="29" s="1"/>
  <c r="AF368" i="29" s="1"/>
  <c r="AH368" i="29" s="1"/>
  <c r="AD26" i="29"/>
  <c r="Z24" i="29"/>
  <c r="AD24" i="29" s="1"/>
  <c r="AF24" i="29" s="1"/>
  <c r="AH24" i="29" s="1"/>
  <c r="AJ121" i="29"/>
  <c r="Z125" i="29" s="1"/>
  <c r="AD51" i="29"/>
  <c r="AJ314" i="29"/>
  <c r="Z318" i="29" s="1"/>
  <c r="AD151" i="29"/>
  <c r="Z149" i="29"/>
  <c r="AD149" i="29" s="1"/>
  <c r="AF149" i="29" s="1"/>
  <c r="AH149" i="29" s="1"/>
  <c r="AD268" i="29"/>
  <c r="Z266" i="29"/>
  <c r="AD266" i="29" s="1"/>
  <c r="AF266" i="29" s="1"/>
  <c r="AH266" i="29" s="1"/>
  <c r="Z225" i="29"/>
  <c r="AD225" i="29" s="1"/>
  <c r="AF225" i="29" s="1"/>
  <c r="AH225" i="29" s="1"/>
  <c r="BA305" i="29"/>
  <c r="AZ305" i="29"/>
  <c r="AY305" i="29"/>
  <c r="AX305" i="29"/>
  <c r="AW305" i="29"/>
  <c r="AV305" i="29"/>
  <c r="AU305" i="29"/>
  <c r="AT305" i="29"/>
  <c r="AS305" i="29"/>
  <c r="AR305" i="29"/>
  <c r="AQ305" i="29"/>
  <c r="BA304" i="29"/>
  <c r="AZ304" i="29"/>
  <c r="AY304" i="29"/>
  <c r="AX304" i="29"/>
  <c r="AW304" i="29"/>
  <c r="AV304" i="29"/>
  <c r="AU304" i="29"/>
  <c r="AT304" i="29"/>
  <c r="AS304" i="29"/>
  <c r="AR304" i="29"/>
  <c r="AQ304" i="29"/>
  <c r="BA303" i="29"/>
  <c r="AZ303" i="29"/>
  <c r="AY303" i="29"/>
  <c r="AX303" i="29"/>
  <c r="AW303" i="29"/>
  <c r="AV303" i="29"/>
  <c r="AU303" i="29"/>
  <c r="AT303" i="29"/>
  <c r="AS303" i="29"/>
  <c r="AR303" i="29"/>
  <c r="AQ303" i="29"/>
  <c r="BA302" i="29"/>
  <c r="AZ302" i="29"/>
  <c r="AY302" i="29"/>
  <c r="AX302" i="29"/>
  <c r="AW302" i="29"/>
  <c r="AV302" i="29"/>
  <c r="AU302" i="29"/>
  <c r="AT302" i="29"/>
  <c r="AS302" i="29"/>
  <c r="AR302" i="29"/>
  <c r="AQ302" i="29"/>
  <c r="BA301" i="29"/>
  <c r="AZ301" i="29"/>
  <c r="AY301" i="29"/>
  <c r="AX301" i="29"/>
  <c r="AW301" i="29"/>
  <c r="AV301" i="29"/>
  <c r="AU301" i="29"/>
  <c r="AT301" i="29"/>
  <c r="AS301" i="29"/>
  <c r="AR301" i="29"/>
  <c r="AQ301" i="29"/>
  <c r="BA300" i="29"/>
  <c r="AZ300" i="29"/>
  <c r="AY300" i="29"/>
  <c r="AX300" i="29"/>
  <c r="AW300" i="29"/>
  <c r="AV300" i="29"/>
  <c r="AU300" i="29"/>
  <c r="AT300" i="29"/>
  <c r="AS300" i="29"/>
  <c r="AR300" i="29"/>
  <c r="AQ300" i="29"/>
  <c r="BA299" i="29"/>
  <c r="AZ299" i="29"/>
  <c r="AY299" i="29"/>
  <c r="AX299" i="29"/>
  <c r="AW299" i="29"/>
  <c r="AV299" i="29"/>
  <c r="AU299" i="29"/>
  <c r="AT299" i="29"/>
  <c r="AS299" i="29"/>
  <c r="AR299" i="29"/>
  <c r="AQ299" i="29"/>
  <c r="BA298" i="29"/>
  <c r="AZ298" i="29"/>
  <c r="AY298" i="29"/>
  <c r="AX298" i="29"/>
  <c r="AW298" i="29"/>
  <c r="AV298" i="29"/>
  <c r="AU298" i="29"/>
  <c r="AT298" i="29"/>
  <c r="AS298" i="29"/>
  <c r="AR298" i="29"/>
  <c r="AQ298" i="29"/>
  <c r="BA297" i="29"/>
  <c r="AZ297" i="29"/>
  <c r="AY297" i="29"/>
  <c r="AX297" i="29"/>
  <c r="AW297" i="29"/>
  <c r="AV297" i="29"/>
  <c r="AU297" i="29"/>
  <c r="AT297" i="29"/>
  <c r="AS297" i="29"/>
  <c r="AR297" i="29"/>
  <c r="AQ297" i="29"/>
  <c r="BA296" i="29"/>
  <c r="AZ296" i="29"/>
  <c r="AY296" i="29"/>
  <c r="AX296" i="29"/>
  <c r="AW296" i="29"/>
  <c r="AV296" i="29"/>
  <c r="AU296" i="29"/>
  <c r="AT296" i="29"/>
  <c r="AS296" i="29"/>
  <c r="AR296" i="29"/>
  <c r="AQ296" i="29"/>
  <c r="BA295" i="29"/>
  <c r="AZ295" i="29"/>
  <c r="AY295" i="29"/>
  <c r="AX295" i="29"/>
  <c r="AW295" i="29"/>
  <c r="AV295" i="29"/>
  <c r="AU295" i="29"/>
  <c r="AT295" i="29"/>
  <c r="AS295" i="29"/>
  <c r="AR295" i="29"/>
  <c r="AQ295" i="29"/>
  <c r="BA294" i="29"/>
  <c r="AZ294" i="29"/>
  <c r="AY294" i="29"/>
  <c r="AX294" i="29"/>
  <c r="AW294" i="29"/>
  <c r="AV294" i="29"/>
  <c r="AU294" i="29"/>
  <c r="AT294" i="29"/>
  <c r="AS294" i="29"/>
  <c r="AR294" i="29"/>
  <c r="AQ294" i="29"/>
  <c r="BA293" i="29"/>
  <c r="AZ293" i="29"/>
  <c r="AY293" i="29"/>
  <c r="AX293" i="29"/>
  <c r="AW293" i="29"/>
  <c r="AV293" i="29"/>
  <c r="AU293" i="29"/>
  <c r="AT293" i="29"/>
  <c r="AS293" i="29"/>
  <c r="AR293" i="29"/>
  <c r="AQ293" i="29"/>
  <c r="BA292" i="29"/>
  <c r="AZ292" i="29"/>
  <c r="AY292" i="29"/>
  <c r="AX292" i="29"/>
  <c r="AW292" i="29"/>
  <c r="AV292" i="29"/>
  <c r="AU292" i="29"/>
  <c r="AT292" i="29"/>
  <c r="AS292" i="29"/>
  <c r="AR292" i="29"/>
  <c r="AQ292" i="29"/>
  <c r="BA291" i="29"/>
  <c r="AZ291" i="29"/>
  <c r="AY291" i="29"/>
  <c r="AX291" i="29"/>
  <c r="AW291" i="29"/>
  <c r="AV291" i="29"/>
  <c r="AU291" i="29"/>
  <c r="AT291" i="29"/>
  <c r="AS291" i="29"/>
  <c r="AR291" i="29"/>
  <c r="AQ291" i="29"/>
  <c r="BA290" i="29"/>
  <c r="AZ290" i="29"/>
  <c r="AY290" i="29"/>
  <c r="AX290" i="29"/>
  <c r="AW290" i="29"/>
  <c r="AV290" i="29"/>
  <c r="AU290" i="29"/>
  <c r="AT290" i="29"/>
  <c r="AS290" i="29"/>
  <c r="AR290" i="29"/>
  <c r="AQ290" i="29"/>
  <c r="BA289" i="29"/>
  <c r="AZ289" i="29"/>
  <c r="AY289" i="29"/>
  <c r="AX289" i="29"/>
  <c r="AW289" i="29"/>
  <c r="AV289" i="29"/>
  <c r="AU289" i="29"/>
  <c r="AT289" i="29"/>
  <c r="AS289" i="29"/>
  <c r="AR289" i="29"/>
  <c r="AQ289" i="29"/>
  <c r="BA288" i="29"/>
  <c r="AZ288" i="29"/>
  <c r="AY288" i="29"/>
  <c r="AX288" i="29"/>
  <c r="AW288" i="29"/>
  <c r="AV288" i="29"/>
  <c r="AU288" i="29"/>
  <c r="AT288" i="29"/>
  <c r="AS288" i="29"/>
  <c r="AR288" i="29"/>
  <c r="AQ288" i="29"/>
  <c r="BA287" i="29"/>
  <c r="AZ287" i="29"/>
  <c r="AY287" i="29"/>
  <c r="AX287" i="29"/>
  <c r="AW287" i="29"/>
  <c r="AV287" i="29"/>
  <c r="AU287" i="29"/>
  <c r="AT287" i="29"/>
  <c r="AS287" i="29"/>
  <c r="AR287" i="29"/>
  <c r="AQ287" i="29"/>
  <c r="BA286" i="29"/>
  <c r="AZ286" i="29"/>
  <c r="AY286" i="29"/>
  <c r="AX286" i="29"/>
  <c r="AW286" i="29"/>
  <c r="AV286" i="29"/>
  <c r="AU286" i="29"/>
  <c r="AT286" i="29"/>
  <c r="AS286" i="29"/>
  <c r="AR286" i="29"/>
  <c r="AQ286" i="29"/>
  <c r="BA285" i="29"/>
  <c r="AZ285" i="29"/>
  <c r="AY285" i="29"/>
  <c r="AX285" i="29"/>
  <c r="AW285" i="29"/>
  <c r="AV285" i="29"/>
  <c r="AU285" i="29"/>
  <c r="AT285" i="29"/>
  <c r="AS285" i="29"/>
  <c r="AR285" i="29"/>
  <c r="AQ285" i="29"/>
  <c r="BA284" i="29"/>
  <c r="AZ284" i="29"/>
  <c r="AY284" i="29"/>
  <c r="AX284" i="29"/>
  <c r="AW284" i="29"/>
  <c r="AV284" i="29"/>
  <c r="AU284" i="29"/>
  <c r="AT284" i="29"/>
  <c r="AS284" i="29"/>
  <c r="AR284" i="29"/>
  <c r="AQ284" i="29"/>
  <c r="BA283" i="29"/>
  <c r="AZ283" i="29"/>
  <c r="AY283" i="29"/>
  <c r="AX283" i="29"/>
  <c r="AW283" i="29"/>
  <c r="AV283" i="29"/>
  <c r="AU283" i="29"/>
  <c r="AT283" i="29"/>
  <c r="AS283" i="29"/>
  <c r="AR283" i="29"/>
  <c r="AQ283" i="29"/>
  <c r="BA282" i="29"/>
  <c r="AZ282" i="29"/>
  <c r="AY282" i="29"/>
  <c r="AX282" i="29"/>
  <c r="AW282" i="29"/>
  <c r="AV282" i="29"/>
  <c r="AU282" i="29"/>
  <c r="AT282" i="29"/>
  <c r="AS282" i="29"/>
  <c r="AR282" i="29"/>
  <c r="AQ282" i="29"/>
  <c r="BA281" i="29"/>
  <c r="AZ281" i="29"/>
  <c r="AY281" i="29"/>
  <c r="AX281" i="29"/>
  <c r="AW281" i="29"/>
  <c r="AV281" i="29"/>
  <c r="AU281" i="29"/>
  <c r="AT281" i="29"/>
  <c r="AS281" i="29"/>
  <c r="AR281" i="29"/>
  <c r="AQ281" i="29"/>
  <c r="BA280" i="29"/>
  <c r="AZ280" i="29"/>
  <c r="AY280" i="29"/>
  <c r="AX280" i="29"/>
  <c r="AW280" i="29"/>
  <c r="AV280" i="29"/>
  <c r="AU280" i="29"/>
  <c r="AT280" i="29"/>
  <c r="AS280" i="29"/>
  <c r="AR280" i="29"/>
  <c r="AQ280" i="29"/>
  <c r="BA279" i="29"/>
  <c r="AZ279" i="29"/>
  <c r="AY279" i="29"/>
  <c r="AX279" i="29"/>
  <c r="AW279" i="29"/>
  <c r="AV279" i="29"/>
  <c r="AU279" i="29"/>
  <c r="AT279" i="29"/>
  <c r="AS279" i="29"/>
  <c r="AR279" i="29"/>
  <c r="AQ279" i="29"/>
  <c r="BA278" i="29"/>
  <c r="AZ278" i="29"/>
  <c r="AY278" i="29"/>
  <c r="AX278" i="29"/>
  <c r="AW278" i="29"/>
  <c r="AV278" i="29"/>
  <c r="AU278" i="29"/>
  <c r="AT278" i="29"/>
  <c r="AS278" i="29"/>
  <c r="AR278" i="29"/>
  <c r="AQ278" i="29"/>
  <c r="BA277" i="29"/>
  <c r="AZ277" i="29"/>
  <c r="AY277" i="29"/>
  <c r="AX277" i="29"/>
  <c r="AW277" i="29"/>
  <c r="AV277" i="29"/>
  <c r="AU277" i="29"/>
  <c r="AT277" i="29"/>
  <c r="AS277" i="29"/>
  <c r="AR277" i="29"/>
  <c r="AQ277" i="29"/>
  <c r="BA276" i="29"/>
  <c r="AZ276" i="29"/>
  <c r="AY276" i="29"/>
  <c r="AX276" i="29"/>
  <c r="AW276" i="29"/>
  <c r="AV276" i="29"/>
  <c r="AU276" i="29"/>
  <c r="AT276" i="29"/>
  <c r="AS276" i="29"/>
  <c r="AR276" i="29"/>
  <c r="AQ276" i="29"/>
  <c r="BA275" i="29"/>
  <c r="AZ275" i="29"/>
  <c r="AY275" i="29"/>
  <c r="AX275" i="29"/>
  <c r="AW275" i="29"/>
  <c r="AV275" i="29"/>
  <c r="AU275" i="29"/>
  <c r="AT275" i="29"/>
  <c r="AS275" i="29"/>
  <c r="AR275" i="29"/>
  <c r="AQ275" i="29"/>
  <c r="BA274" i="29"/>
  <c r="AZ274" i="29"/>
  <c r="AY274" i="29"/>
  <c r="AX274" i="29"/>
  <c r="AW274" i="29"/>
  <c r="AV274" i="29"/>
  <c r="AU274" i="29"/>
  <c r="AT274" i="29"/>
  <c r="AS274" i="29"/>
  <c r="AR274" i="29"/>
  <c r="AQ274" i="29"/>
  <c r="M359" i="29"/>
  <c r="L359" i="29"/>
  <c r="K359" i="29"/>
  <c r="J359" i="29"/>
  <c r="I359" i="29"/>
  <c r="H359" i="29"/>
  <c r="G359" i="29"/>
  <c r="F359" i="29"/>
  <c r="E359" i="29"/>
  <c r="D359" i="29"/>
  <c r="C359" i="29"/>
  <c r="M358" i="29"/>
  <c r="L358" i="29"/>
  <c r="K358" i="29"/>
  <c r="J358" i="29"/>
  <c r="I358" i="29"/>
  <c r="H358" i="29"/>
  <c r="G358" i="29"/>
  <c r="F358" i="29"/>
  <c r="E358" i="29"/>
  <c r="D358" i="29"/>
  <c r="C358" i="29"/>
  <c r="M357" i="29"/>
  <c r="L357" i="29"/>
  <c r="K357" i="29"/>
  <c r="J357" i="29"/>
  <c r="I357" i="29"/>
  <c r="H357" i="29"/>
  <c r="G357" i="29"/>
  <c r="F357" i="29"/>
  <c r="E357" i="29"/>
  <c r="D357" i="29"/>
  <c r="C357" i="29"/>
  <c r="M356" i="29"/>
  <c r="L356" i="29"/>
  <c r="K356" i="29"/>
  <c r="J356" i="29"/>
  <c r="I356" i="29"/>
  <c r="H356" i="29"/>
  <c r="G356" i="29"/>
  <c r="F356" i="29"/>
  <c r="E356" i="29"/>
  <c r="D356" i="29"/>
  <c r="C356" i="29"/>
  <c r="M355" i="29"/>
  <c r="L355" i="29"/>
  <c r="K355" i="29"/>
  <c r="J355" i="29"/>
  <c r="I355" i="29"/>
  <c r="H355" i="29"/>
  <c r="G355" i="29"/>
  <c r="F355" i="29"/>
  <c r="E355" i="29"/>
  <c r="D355" i="29"/>
  <c r="C355" i="29"/>
  <c r="M354" i="29"/>
  <c r="L354" i="29"/>
  <c r="K354" i="29"/>
  <c r="J354" i="29"/>
  <c r="I354" i="29"/>
  <c r="H354" i="29"/>
  <c r="G354" i="29"/>
  <c r="F354" i="29"/>
  <c r="E354" i="29"/>
  <c r="D354" i="29"/>
  <c r="C354" i="29"/>
  <c r="M353" i="29"/>
  <c r="L353" i="29"/>
  <c r="K353" i="29"/>
  <c r="J353" i="29"/>
  <c r="I353" i="29"/>
  <c r="H353" i="29"/>
  <c r="G353" i="29"/>
  <c r="F353" i="29"/>
  <c r="E353" i="29"/>
  <c r="D353" i="29"/>
  <c r="C353" i="29"/>
  <c r="M352" i="29"/>
  <c r="L352" i="29"/>
  <c r="K352" i="29"/>
  <c r="J352" i="29"/>
  <c r="I352" i="29"/>
  <c r="H352" i="29"/>
  <c r="G352" i="29"/>
  <c r="F352" i="29"/>
  <c r="E352" i="29"/>
  <c r="D352" i="29"/>
  <c r="C352" i="29"/>
  <c r="M351" i="29"/>
  <c r="L351" i="29"/>
  <c r="K351" i="29"/>
  <c r="J351" i="29"/>
  <c r="I351" i="29"/>
  <c r="H351" i="29"/>
  <c r="G351" i="29"/>
  <c r="F351" i="29"/>
  <c r="E351" i="29"/>
  <c r="D351" i="29"/>
  <c r="C351" i="29"/>
  <c r="M350" i="29"/>
  <c r="L350" i="29"/>
  <c r="K350" i="29"/>
  <c r="J350" i="29"/>
  <c r="I350" i="29"/>
  <c r="H350" i="29"/>
  <c r="G350" i="29"/>
  <c r="F350" i="29"/>
  <c r="E350" i="29"/>
  <c r="D350" i="29"/>
  <c r="C350" i="29"/>
  <c r="M349" i="29"/>
  <c r="L349" i="29"/>
  <c r="K349" i="29"/>
  <c r="J349" i="29"/>
  <c r="I349" i="29"/>
  <c r="H349" i="29"/>
  <c r="G349" i="29"/>
  <c r="F349" i="29"/>
  <c r="E349" i="29"/>
  <c r="D349" i="29"/>
  <c r="C349" i="29"/>
  <c r="M348" i="29"/>
  <c r="L348" i="29"/>
  <c r="K348" i="29"/>
  <c r="J348" i="29"/>
  <c r="I348" i="29"/>
  <c r="H348" i="29"/>
  <c r="G348" i="29"/>
  <c r="F348" i="29"/>
  <c r="E348" i="29"/>
  <c r="D348" i="29"/>
  <c r="C348" i="29"/>
  <c r="M347" i="29"/>
  <c r="L347" i="29"/>
  <c r="K347" i="29"/>
  <c r="J347" i="29"/>
  <c r="I347" i="29"/>
  <c r="H347" i="29"/>
  <c r="G347" i="29"/>
  <c r="F347" i="29"/>
  <c r="E347" i="29"/>
  <c r="D347" i="29"/>
  <c r="C347" i="29"/>
  <c r="M346" i="29"/>
  <c r="L346" i="29"/>
  <c r="K346" i="29"/>
  <c r="J346" i="29"/>
  <c r="I346" i="29"/>
  <c r="H346" i="29"/>
  <c r="G346" i="29"/>
  <c r="F346" i="29"/>
  <c r="E346" i="29"/>
  <c r="D346" i="29"/>
  <c r="C346" i="29"/>
  <c r="M345" i="29"/>
  <c r="L345" i="29"/>
  <c r="K345" i="29"/>
  <c r="J345" i="29"/>
  <c r="I345" i="29"/>
  <c r="H345" i="29"/>
  <c r="G345" i="29"/>
  <c r="F345" i="29"/>
  <c r="E345" i="29"/>
  <c r="D345" i="29"/>
  <c r="C345" i="29"/>
  <c r="M344" i="29"/>
  <c r="L344" i="29"/>
  <c r="K344" i="29"/>
  <c r="J344" i="29"/>
  <c r="I344" i="29"/>
  <c r="H344" i="29"/>
  <c r="G344" i="29"/>
  <c r="F344" i="29"/>
  <c r="E344" i="29"/>
  <c r="D344" i="29"/>
  <c r="C344" i="29"/>
  <c r="M343" i="29"/>
  <c r="L343" i="29"/>
  <c r="K343" i="29"/>
  <c r="J343" i="29"/>
  <c r="I343" i="29"/>
  <c r="H343" i="29"/>
  <c r="G343" i="29"/>
  <c r="F343" i="29"/>
  <c r="E343" i="29"/>
  <c r="D343" i="29"/>
  <c r="C343" i="29"/>
  <c r="M342" i="29"/>
  <c r="L342" i="29"/>
  <c r="K342" i="29"/>
  <c r="J342" i="29"/>
  <c r="I342" i="29"/>
  <c r="H342" i="29"/>
  <c r="G342" i="29"/>
  <c r="F342" i="29"/>
  <c r="E342" i="29"/>
  <c r="D342" i="29"/>
  <c r="C342" i="29"/>
  <c r="M341" i="29"/>
  <c r="L341" i="29"/>
  <c r="K341" i="29"/>
  <c r="J341" i="29"/>
  <c r="I341" i="29"/>
  <c r="H341" i="29"/>
  <c r="G341" i="29"/>
  <c r="F341" i="29"/>
  <c r="E341" i="29"/>
  <c r="D341" i="29"/>
  <c r="C341" i="29"/>
  <c r="M340" i="29"/>
  <c r="L340" i="29"/>
  <c r="K340" i="29"/>
  <c r="J340" i="29"/>
  <c r="I340" i="29"/>
  <c r="H340" i="29"/>
  <c r="G340" i="29"/>
  <c r="F340" i="29"/>
  <c r="E340" i="29"/>
  <c r="D340" i="29"/>
  <c r="C340" i="29"/>
  <c r="M339" i="29"/>
  <c r="L339" i="29"/>
  <c r="K339" i="29"/>
  <c r="J339" i="29"/>
  <c r="I339" i="29"/>
  <c r="H339" i="29"/>
  <c r="G339" i="29"/>
  <c r="F339" i="29"/>
  <c r="E339" i="29"/>
  <c r="D339" i="29"/>
  <c r="C339" i="29"/>
  <c r="M338" i="29"/>
  <c r="L338" i="29"/>
  <c r="K338" i="29"/>
  <c r="J338" i="29"/>
  <c r="I338" i="29"/>
  <c r="H338" i="29"/>
  <c r="G338" i="29"/>
  <c r="F338" i="29"/>
  <c r="E338" i="29"/>
  <c r="D338" i="29"/>
  <c r="C338" i="29"/>
  <c r="M337" i="29"/>
  <c r="L337" i="29"/>
  <c r="K337" i="29"/>
  <c r="J337" i="29"/>
  <c r="I337" i="29"/>
  <c r="H337" i="29"/>
  <c r="G337" i="29"/>
  <c r="F337" i="29"/>
  <c r="E337" i="29"/>
  <c r="D337" i="29"/>
  <c r="C337" i="29"/>
  <c r="M336" i="29"/>
  <c r="L336" i="29"/>
  <c r="K336" i="29"/>
  <c r="J336" i="29"/>
  <c r="I336" i="29"/>
  <c r="H336" i="29"/>
  <c r="G336" i="29"/>
  <c r="F336" i="29"/>
  <c r="E336" i="29"/>
  <c r="D336" i="29"/>
  <c r="C336" i="29"/>
  <c r="M335" i="29"/>
  <c r="L335" i="29"/>
  <c r="K335" i="29"/>
  <c r="J335" i="29"/>
  <c r="I335" i="29"/>
  <c r="H335" i="29"/>
  <c r="G335" i="29"/>
  <c r="F335" i="29"/>
  <c r="E335" i="29"/>
  <c r="D335" i="29"/>
  <c r="C335" i="29"/>
  <c r="M334" i="29"/>
  <c r="L334" i="29"/>
  <c r="K334" i="29"/>
  <c r="J334" i="29"/>
  <c r="I334" i="29"/>
  <c r="H334" i="29"/>
  <c r="G334" i="29"/>
  <c r="F334" i="29"/>
  <c r="E334" i="29"/>
  <c r="D334" i="29"/>
  <c r="C334" i="29"/>
  <c r="M333" i="29"/>
  <c r="L333" i="29"/>
  <c r="K333" i="29"/>
  <c r="J333" i="29"/>
  <c r="I333" i="29"/>
  <c r="H333" i="29"/>
  <c r="G333" i="29"/>
  <c r="F333" i="29"/>
  <c r="E333" i="29"/>
  <c r="D333" i="29"/>
  <c r="C333" i="29"/>
  <c r="M332" i="29"/>
  <c r="L332" i="29"/>
  <c r="K332" i="29"/>
  <c r="J332" i="29"/>
  <c r="I332" i="29"/>
  <c r="H332" i="29"/>
  <c r="G332" i="29"/>
  <c r="F332" i="29"/>
  <c r="E332" i="29"/>
  <c r="D332" i="29"/>
  <c r="C332" i="29"/>
  <c r="M331" i="29"/>
  <c r="L331" i="29"/>
  <c r="K331" i="29"/>
  <c r="J331" i="29"/>
  <c r="I331" i="29"/>
  <c r="H331" i="29"/>
  <c r="G331" i="29"/>
  <c r="F331" i="29"/>
  <c r="E331" i="29"/>
  <c r="D331" i="29"/>
  <c r="C331" i="29"/>
  <c r="M330" i="29"/>
  <c r="L330" i="29"/>
  <c r="K330" i="29"/>
  <c r="J330" i="29"/>
  <c r="I330" i="29"/>
  <c r="H330" i="29"/>
  <c r="G330" i="29"/>
  <c r="F330" i="29"/>
  <c r="E330" i="29"/>
  <c r="D330" i="29"/>
  <c r="C330" i="29"/>
  <c r="M329" i="29"/>
  <c r="L329" i="29"/>
  <c r="K329" i="29"/>
  <c r="J329" i="29"/>
  <c r="I329" i="29"/>
  <c r="H329" i="29"/>
  <c r="G329" i="29"/>
  <c r="F329" i="29"/>
  <c r="E329" i="29"/>
  <c r="D329" i="29"/>
  <c r="C329" i="29"/>
  <c r="M328" i="29"/>
  <c r="L328" i="29"/>
  <c r="K328" i="29"/>
  <c r="J328" i="29"/>
  <c r="I328" i="29"/>
  <c r="H328" i="29"/>
  <c r="G328" i="29"/>
  <c r="F328" i="29"/>
  <c r="E328" i="29"/>
  <c r="D328" i="29"/>
  <c r="C328" i="29"/>
  <c r="M327" i="29"/>
  <c r="L327" i="29"/>
  <c r="K327" i="29"/>
  <c r="J327" i="29"/>
  <c r="I327" i="29"/>
  <c r="H327" i="29"/>
  <c r="G327" i="29"/>
  <c r="F327" i="29"/>
  <c r="E327" i="29"/>
  <c r="D327" i="29"/>
  <c r="C327" i="29"/>
  <c r="M326" i="29"/>
  <c r="L326" i="29"/>
  <c r="K326" i="29"/>
  <c r="J326" i="29"/>
  <c r="I326" i="29"/>
  <c r="H326" i="29"/>
  <c r="G326" i="29"/>
  <c r="F326" i="29"/>
  <c r="E326" i="29"/>
  <c r="D326" i="29"/>
  <c r="C326" i="29"/>
  <c r="M325" i="29"/>
  <c r="L325" i="29"/>
  <c r="K325" i="29"/>
  <c r="J325" i="29"/>
  <c r="I325" i="29"/>
  <c r="H325" i="29"/>
  <c r="G325" i="29"/>
  <c r="F325" i="29"/>
  <c r="E325" i="29"/>
  <c r="D325" i="29"/>
  <c r="C325" i="29"/>
  <c r="M305" i="29"/>
  <c r="L305" i="29"/>
  <c r="K305" i="29"/>
  <c r="J305" i="29"/>
  <c r="I305" i="29"/>
  <c r="H305" i="29"/>
  <c r="G305" i="29"/>
  <c r="F305" i="29"/>
  <c r="E305" i="29"/>
  <c r="D305" i="29"/>
  <c r="C305" i="29"/>
  <c r="M304" i="29"/>
  <c r="L304" i="29"/>
  <c r="K304" i="29"/>
  <c r="J304" i="29"/>
  <c r="I304" i="29"/>
  <c r="H304" i="29"/>
  <c r="G304" i="29"/>
  <c r="F304" i="29"/>
  <c r="E304" i="29"/>
  <c r="D304" i="29"/>
  <c r="C304" i="29"/>
  <c r="M303" i="29"/>
  <c r="L303" i="29"/>
  <c r="K303" i="29"/>
  <c r="J303" i="29"/>
  <c r="I303" i="29"/>
  <c r="H303" i="29"/>
  <c r="G303" i="29"/>
  <c r="F303" i="29"/>
  <c r="E303" i="29"/>
  <c r="D303" i="29"/>
  <c r="C303" i="29"/>
  <c r="M302" i="29"/>
  <c r="L302" i="29"/>
  <c r="K302" i="29"/>
  <c r="J302" i="29"/>
  <c r="I302" i="29"/>
  <c r="H302" i="29"/>
  <c r="G302" i="29"/>
  <c r="F302" i="29"/>
  <c r="E302" i="29"/>
  <c r="D302" i="29"/>
  <c r="C302" i="29"/>
  <c r="M301" i="29"/>
  <c r="L301" i="29"/>
  <c r="K301" i="29"/>
  <c r="J301" i="29"/>
  <c r="I301" i="29"/>
  <c r="H301" i="29"/>
  <c r="G301" i="29"/>
  <c r="F301" i="29"/>
  <c r="E301" i="29"/>
  <c r="D301" i="29"/>
  <c r="C301" i="29"/>
  <c r="M300" i="29"/>
  <c r="L300" i="29"/>
  <c r="K300" i="29"/>
  <c r="J300" i="29"/>
  <c r="I300" i="29"/>
  <c r="H300" i="29"/>
  <c r="G300" i="29"/>
  <c r="F300" i="29"/>
  <c r="E300" i="29"/>
  <c r="D300" i="29"/>
  <c r="C300" i="29"/>
  <c r="M299" i="29"/>
  <c r="L299" i="29"/>
  <c r="K299" i="29"/>
  <c r="J299" i="29"/>
  <c r="I299" i="29"/>
  <c r="H299" i="29"/>
  <c r="G299" i="29"/>
  <c r="F299" i="29"/>
  <c r="E299" i="29"/>
  <c r="D299" i="29"/>
  <c r="C299" i="29"/>
  <c r="M298" i="29"/>
  <c r="L298" i="29"/>
  <c r="K298" i="29"/>
  <c r="J298" i="29"/>
  <c r="I298" i="29"/>
  <c r="H298" i="29"/>
  <c r="G298" i="29"/>
  <c r="F298" i="29"/>
  <c r="E298" i="29"/>
  <c r="D298" i="29"/>
  <c r="C298" i="29"/>
  <c r="M297" i="29"/>
  <c r="L297" i="29"/>
  <c r="K297" i="29"/>
  <c r="J297" i="29"/>
  <c r="I297" i="29"/>
  <c r="H297" i="29"/>
  <c r="G297" i="29"/>
  <c r="F297" i="29"/>
  <c r="E297" i="29"/>
  <c r="D297" i="29"/>
  <c r="C297" i="29"/>
  <c r="M296" i="29"/>
  <c r="L296" i="29"/>
  <c r="K296" i="29"/>
  <c r="J296" i="29"/>
  <c r="I296" i="29"/>
  <c r="H296" i="29"/>
  <c r="G296" i="29"/>
  <c r="F296" i="29"/>
  <c r="E296" i="29"/>
  <c r="D296" i="29"/>
  <c r="C296" i="29"/>
  <c r="M295" i="29"/>
  <c r="L295" i="29"/>
  <c r="K295" i="29"/>
  <c r="J295" i="29"/>
  <c r="I295" i="29"/>
  <c r="H295" i="29"/>
  <c r="G295" i="29"/>
  <c r="F295" i="29"/>
  <c r="E295" i="29"/>
  <c r="D295" i="29"/>
  <c r="C295" i="29"/>
  <c r="M294" i="29"/>
  <c r="L294" i="29"/>
  <c r="K294" i="29"/>
  <c r="J294" i="29"/>
  <c r="I294" i="29"/>
  <c r="H294" i="29"/>
  <c r="G294" i="29"/>
  <c r="F294" i="29"/>
  <c r="E294" i="29"/>
  <c r="D294" i="29"/>
  <c r="C294" i="29"/>
  <c r="M293" i="29"/>
  <c r="L293" i="29"/>
  <c r="K293" i="29"/>
  <c r="J293" i="29"/>
  <c r="I293" i="29"/>
  <c r="H293" i="29"/>
  <c r="G293" i="29"/>
  <c r="F293" i="29"/>
  <c r="E293" i="29"/>
  <c r="D293" i="29"/>
  <c r="C293" i="29"/>
  <c r="M292" i="29"/>
  <c r="L292" i="29"/>
  <c r="K292" i="29"/>
  <c r="J292" i="29"/>
  <c r="I292" i="29"/>
  <c r="H292" i="29"/>
  <c r="G292" i="29"/>
  <c r="F292" i="29"/>
  <c r="E292" i="29"/>
  <c r="D292" i="29"/>
  <c r="C292" i="29"/>
  <c r="M291" i="29"/>
  <c r="L291" i="29"/>
  <c r="K291" i="29"/>
  <c r="J291" i="29"/>
  <c r="I291" i="29"/>
  <c r="H291" i="29"/>
  <c r="G291" i="29"/>
  <c r="F291" i="29"/>
  <c r="E291" i="29"/>
  <c r="D291" i="29"/>
  <c r="C291" i="29"/>
  <c r="M290" i="29"/>
  <c r="L290" i="29"/>
  <c r="K290" i="29"/>
  <c r="J290" i="29"/>
  <c r="I290" i="29"/>
  <c r="H290" i="29"/>
  <c r="G290" i="29"/>
  <c r="F290" i="29"/>
  <c r="E290" i="29"/>
  <c r="D290" i="29"/>
  <c r="C290" i="29"/>
  <c r="M289" i="29"/>
  <c r="L289" i="29"/>
  <c r="K289" i="29"/>
  <c r="J289" i="29"/>
  <c r="I289" i="29"/>
  <c r="H289" i="29"/>
  <c r="G289" i="29"/>
  <c r="F289" i="29"/>
  <c r="E289" i="29"/>
  <c r="D289" i="29"/>
  <c r="C289" i="29"/>
  <c r="M288" i="29"/>
  <c r="L288" i="29"/>
  <c r="K288" i="29"/>
  <c r="J288" i="29"/>
  <c r="I288" i="29"/>
  <c r="H288" i="29"/>
  <c r="G288" i="29"/>
  <c r="F288" i="29"/>
  <c r="E288" i="29"/>
  <c r="D288" i="29"/>
  <c r="C288" i="29"/>
  <c r="M287" i="29"/>
  <c r="L287" i="29"/>
  <c r="K287" i="29"/>
  <c r="J287" i="29"/>
  <c r="I287" i="29"/>
  <c r="H287" i="29"/>
  <c r="G287" i="29"/>
  <c r="F287" i="29"/>
  <c r="E287" i="29"/>
  <c r="D287" i="29"/>
  <c r="C287" i="29"/>
  <c r="M286" i="29"/>
  <c r="L286" i="29"/>
  <c r="K286" i="29"/>
  <c r="J286" i="29"/>
  <c r="I286" i="29"/>
  <c r="H286" i="29"/>
  <c r="G286" i="29"/>
  <c r="F286" i="29"/>
  <c r="E286" i="29"/>
  <c r="D286" i="29"/>
  <c r="C286" i="29"/>
  <c r="M285" i="29"/>
  <c r="L285" i="29"/>
  <c r="K285" i="29"/>
  <c r="J285" i="29"/>
  <c r="I285" i="29"/>
  <c r="H285" i="29"/>
  <c r="G285" i="29"/>
  <c r="F285" i="29"/>
  <c r="E285" i="29"/>
  <c r="D285" i="29"/>
  <c r="C285" i="29"/>
  <c r="M284" i="29"/>
  <c r="L284" i="29"/>
  <c r="K284" i="29"/>
  <c r="J284" i="29"/>
  <c r="I284" i="29"/>
  <c r="H284" i="29"/>
  <c r="G284" i="29"/>
  <c r="F284" i="29"/>
  <c r="E284" i="29"/>
  <c r="D284" i="29"/>
  <c r="C284" i="29"/>
  <c r="M283" i="29"/>
  <c r="L283" i="29"/>
  <c r="K283" i="29"/>
  <c r="J283" i="29"/>
  <c r="I283" i="29"/>
  <c r="H283" i="29"/>
  <c r="G283" i="29"/>
  <c r="F283" i="29"/>
  <c r="E283" i="29"/>
  <c r="D283" i="29"/>
  <c r="C283" i="29"/>
  <c r="M282" i="29"/>
  <c r="L282" i="29"/>
  <c r="K282" i="29"/>
  <c r="J282" i="29"/>
  <c r="I282" i="29"/>
  <c r="H282" i="29"/>
  <c r="G282" i="29"/>
  <c r="F282" i="29"/>
  <c r="E282" i="29"/>
  <c r="D282" i="29"/>
  <c r="C282" i="29"/>
  <c r="M281" i="29"/>
  <c r="L281" i="29"/>
  <c r="K281" i="29"/>
  <c r="J281" i="29"/>
  <c r="I281" i="29"/>
  <c r="H281" i="29"/>
  <c r="G281" i="29"/>
  <c r="F281" i="29"/>
  <c r="E281" i="29"/>
  <c r="D281" i="29"/>
  <c r="C281" i="29"/>
  <c r="M280" i="29"/>
  <c r="L280" i="29"/>
  <c r="K280" i="29"/>
  <c r="J280" i="29"/>
  <c r="I280" i="29"/>
  <c r="H280" i="29"/>
  <c r="G280" i="29"/>
  <c r="F280" i="29"/>
  <c r="E280" i="29"/>
  <c r="D280" i="29"/>
  <c r="C280" i="29"/>
  <c r="M279" i="29"/>
  <c r="L279" i="29"/>
  <c r="K279" i="29"/>
  <c r="J279" i="29"/>
  <c r="I279" i="29"/>
  <c r="H279" i="29"/>
  <c r="G279" i="29"/>
  <c r="F279" i="29"/>
  <c r="E279" i="29"/>
  <c r="D279" i="29"/>
  <c r="C279" i="29"/>
  <c r="M278" i="29"/>
  <c r="L278" i="29"/>
  <c r="K278" i="29"/>
  <c r="J278" i="29"/>
  <c r="I278" i="29"/>
  <c r="H278" i="29"/>
  <c r="G278" i="29"/>
  <c r="F278" i="29"/>
  <c r="E278" i="29"/>
  <c r="D278" i="29"/>
  <c r="C278" i="29"/>
  <c r="M277" i="29"/>
  <c r="L277" i="29"/>
  <c r="K277" i="29"/>
  <c r="J277" i="29"/>
  <c r="I277" i="29"/>
  <c r="H277" i="29"/>
  <c r="G277" i="29"/>
  <c r="F277" i="29"/>
  <c r="E277" i="29"/>
  <c r="D277" i="29"/>
  <c r="C277" i="29"/>
  <c r="M276" i="29"/>
  <c r="L276" i="29"/>
  <c r="K276" i="29"/>
  <c r="J276" i="29"/>
  <c r="I276" i="29"/>
  <c r="H276" i="29"/>
  <c r="G276" i="29"/>
  <c r="F276" i="29"/>
  <c r="E276" i="29"/>
  <c r="D276" i="29"/>
  <c r="C276" i="29"/>
  <c r="M275" i="29"/>
  <c r="L275" i="29"/>
  <c r="K275" i="29"/>
  <c r="J275" i="29"/>
  <c r="I275" i="29"/>
  <c r="H275" i="29"/>
  <c r="G275" i="29"/>
  <c r="F275" i="29"/>
  <c r="E275" i="29"/>
  <c r="D275" i="29"/>
  <c r="C275" i="29"/>
  <c r="M274" i="29"/>
  <c r="L274" i="29"/>
  <c r="K274" i="29"/>
  <c r="J274" i="29"/>
  <c r="I274" i="29"/>
  <c r="H274" i="29"/>
  <c r="G274" i="29"/>
  <c r="F274" i="29"/>
  <c r="E274" i="29"/>
  <c r="D274" i="29"/>
  <c r="C274" i="29"/>
  <c r="M258" i="29"/>
  <c r="L258" i="29"/>
  <c r="K258" i="29"/>
  <c r="J258" i="29"/>
  <c r="I258" i="29"/>
  <c r="H258" i="29"/>
  <c r="G258" i="29"/>
  <c r="F258" i="29"/>
  <c r="E258" i="29"/>
  <c r="D258" i="29"/>
  <c r="C258" i="29"/>
  <c r="M257" i="29"/>
  <c r="L257" i="29"/>
  <c r="K257" i="29"/>
  <c r="J257" i="29"/>
  <c r="I257" i="29"/>
  <c r="H257" i="29"/>
  <c r="G257" i="29"/>
  <c r="F257" i="29"/>
  <c r="E257" i="29"/>
  <c r="D257" i="29"/>
  <c r="C257" i="29"/>
  <c r="M256" i="29"/>
  <c r="L256" i="29"/>
  <c r="K256" i="29"/>
  <c r="J256" i="29"/>
  <c r="I256" i="29"/>
  <c r="H256" i="29"/>
  <c r="G256" i="29"/>
  <c r="F256" i="29"/>
  <c r="E256" i="29"/>
  <c r="D256" i="29"/>
  <c r="C256" i="29"/>
  <c r="M255" i="29"/>
  <c r="L255" i="29"/>
  <c r="K255" i="29"/>
  <c r="J255" i="29"/>
  <c r="I255" i="29"/>
  <c r="H255" i="29"/>
  <c r="G255" i="29"/>
  <c r="F255" i="29"/>
  <c r="E255" i="29"/>
  <c r="D255" i="29"/>
  <c r="C255" i="29"/>
  <c r="M254" i="29"/>
  <c r="L254" i="29"/>
  <c r="K254" i="29"/>
  <c r="J254" i="29"/>
  <c r="I254" i="29"/>
  <c r="H254" i="29"/>
  <c r="G254" i="29"/>
  <c r="F254" i="29"/>
  <c r="E254" i="29"/>
  <c r="D254" i="29"/>
  <c r="C254" i="29"/>
  <c r="M253" i="29"/>
  <c r="L253" i="29"/>
  <c r="K253" i="29"/>
  <c r="J253" i="29"/>
  <c r="I253" i="29"/>
  <c r="H253" i="29"/>
  <c r="G253" i="29"/>
  <c r="F253" i="29"/>
  <c r="E253" i="29"/>
  <c r="D253" i="29"/>
  <c r="C253" i="29"/>
  <c r="M252" i="29"/>
  <c r="L252" i="29"/>
  <c r="K252" i="29"/>
  <c r="J252" i="29"/>
  <c r="I252" i="29"/>
  <c r="H252" i="29"/>
  <c r="G252" i="29"/>
  <c r="F252" i="29"/>
  <c r="E252" i="29"/>
  <c r="D252" i="29"/>
  <c r="C252" i="29"/>
  <c r="M251" i="29"/>
  <c r="L251" i="29"/>
  <c r="K251" i="29"/>
  <c r="J251" i="29"/>
  <c r="I251" i="29"/>
  <c r="H251" i="29"/>
  <c r="G251" i="29"/>
  <c r="F251" i="29"/>
  <c r="E251" i="29"/>
  <c r="D251" i="29"/>
  <c r="C251" i="29"/>
  <c r="M250" i="29"/>
  <c r="L250" i="29"/>
  <c r="K250" i="29"/>
  <c r="J250" i="29"/>
  <c r="I250" i="29"/>
  <c r="H250" i="29"/>
  <c r="G250" i="29"/>
  <c r="F250" i="29"/>
  <c r="E250" i="29"/>
  <c r="D250" i="29"/>
  <c r="C250" i="29"/>
  <c r="M249" i="29"/>
  <c r="L249" i="29"/>
  <c r="K249" i="29"/>
  <c r="J249" i="29"/>
  <c r="I249" i="29"/>
  <c r="H249" i="29"/>
  <c r="G249" i="29"/>
  <c r="F249" i="29"/>
  <c r="E249" i="29"/>
  <c r="D249" i="29"/>
  <c r="C249" i="29"/>
  <c r="K17" i="29"/>
  <c r="L17" i="29"/>
  <c r="K18" i="29"/>
  <c r="L18" i="29"/>
  <c r="K19" i="29"/>
  <c r="L19" i="29"/>
  <c r="L20" i="29" s="1"/>
  <c r="K42" i="29"/>
  <c r="L42" i="29"/>
  <c r="K43" i="29"/>
  <c r="L43" i="29"/>
  <c r="K44" i="29"/>
  <c r="K45" i="29" s="1"/>
  <c r="L44" i="29"/>
  <c r="L45" i="29" s="1"/>
  <c r="K67" i="29"/>
  <c r="L67" i="29"/>
  <c r="K68" i="29"/>
  <c r="L68" i="29"/>
  <c r="K69" i="29"/>
  <c r="K70" i="29" s="1"/>
  <c r="L69" i="29"/>
  <c r="L70" i="29" s="1"/>
  <c r="K92" i="29"/>
  <c r="L92" i="29"/>
  <c r="K93" i="29"/>
  <c r="L93" i="29"/>
  <c r="K94" i="29"/>
  <c r="K95" i="29" s="1"/>
  <c r="L94" i="29"/>
  <c r="L95" i="29" s="1"/>
  <c r="K117" i="29"/>
  <c r="L117" i="29"/>
  <c r="K118" i="29"/>
  <c r="L118" i="29"/>
  <c r="K119" i="29"/>
  <c r="K120" i="29" s="1"/>
  <c r="L119" i="29"/>
  <c r="L120" i="29" s="1"/>
  <c r="K142" i="29"/>
  <c r="L142" i="29"/>
  <c r="K143" i="29"/>
  <c r="L143" i="29"/>
  <c r="K144" i="29"/>
  <c r="K145" i="29" s="1"/>
  <c r="L144" i="29"/>
  <c r="L145" i="29" s="1"/>
  <c r="K167" i="29"/>
  <c r="L167" i="29"/>
  <c r="K168" i="29"/>
  <c r="L168" i="29"/>
  <c r="K169" i="29"/>
  <c r="K170" i="29" s="1"/>
  <c r="L169" i="29"/>
  <c r="L170" i="29" s="1"/>
  <c r="K192" i="29"/>
  <c r="L192" i="29"/>
  <c r="K193" i="29"/>
  <c r="L193" i="29"/>
  <c r="K194" i="29"/>
  <c r="K195" i="29" s="1"/>
  <c r="L194" i="29"/>
  <c r="L195" i="29" s="1"/>
  <c r="K218" i="29"/>
  <c r="L218" i="29"/>
  <c r="K219" i="29"/>
  <c r="L219" i="29"/>
  <c r="K220" i="29"/>
  <c r="K221" i="29" s="1"/>
  <c r="L220" i="29"/>
  <c r="L221" i="29" s="1"/>
  <c r="Z49" i="29" l="1"/>
  <c r="AD49" i="29" s="1"/>
  <c r="AF49" i="29" s="1"/>
  <c r="AH49" i="29" s="1"/>
  <c r="Z174" i="29"/>
  <c r="AD174" i="29" s="1"/>
  <c r="AF174" i="29" s="1"/>
  <c r="AH174" i="29" s="1"/>
  <c r="AF199" i="29"/>
  <c r="AH199" i="29" s="1"/>
  <c r="AD318" i="29"/>
  <c r="Z317" i="29"/>
  <c r="AD317" i="29" s="1"/>
  <c r="AD125" i="29"/>
  <c r="Z124" i="29"/>
  <c r="AD124" i="29" s="1"/>
  <c r="AF124" i="29" s="1"/>
  <c r="AH124" i="29" s="1"/>
  <c r="L259" i="29"/>
  <c r="L71" i="29"/>
  <c r="K21" i="29"/>
  <c r="L96" i="29"/>
  <c r="L21" i="29"/>
  <c r="L260" i="29"/>
  <c r="L146" i="29"/>
  <c r="K310" i="29"/>
  <c r="L261" i="29"/>
  <c r="L262" i="29" s="1"/>
  <c r="K222" i="29"/>
  <c r="K361" i="29"/>
  <c r="K171" i="29"/>
  <c r="L121" i="29"/>
  <c r="L310" i="29"/>
  <c r="L312" i="29"/>
  <c r="L313" i="29" s="1"/>
  <c r="L46" i="29"/>
  <c r="K20" i="29"/>
  <c r="K261" i="29"/>
  <c r="K262" i="29" s="1"/>
  <c r="K363" i="29"/>
  <c r="K364" i="29" s="1"/>
  <c r="K121" i="29"/>
  <c r="L222" i="29"/>
  <c r="L196" i="29"/>
  <c r="K146" i="29"/>
  <c r="K96" i="29"/>
  <c r="L363" i="29"/>
  <c r="L364" i="29" s="1"/>
  <c r="K311" i="29"/>
  <c r="K196" i="29"/>
  <c r="L362" i="29"/>
  <c r="K312" i="29"/>
  <c r="K71" i="29"/>
  <c r="L361" i="29"/>
  <c r="K259" i="29"/>
  <c r="K260" i="29"/>
  <c r="K263" i="29" s="1"/>
  <c r="K362" i="29"/>
  <c r="L311" i="29"/>
  <c r="L314" i="29" s="1"/>
  <c r="L171" i="29"/>
  <c r="K46" i="29"/>
  <c r="E65" i="47"/>
  <c r="F65" i="47" s="1"/>
  <c r="D65" i="47"/>
  <c r="E64" i="47"/>
  <c r="F64" i="47" s="1"/>
  <c r="D64" i="47"/>
  <c r="E46" i="47"/>
  <c r="D46" i="47"/>
  <c r="E45" i="47"/>
  <c r="D45" i="47"/>
  <c r="C44" i="47"/>
  <c r="E74" i="47" s="1"/>
  <c r="G26" i="47"/>
  <c r="F26" i="47"/>
  <c r="G33" i="47" s="1"/>
  <c r="E26" i="47"/>
  <c r="D26" i="47"/>
  <c r="G25" i="47"/>
  <c r="F25" i="47"/>
  <c r="I25" i="47" s="1"/>
  <c r="E25" i="47"/>
  <c r="D25" i="47"/>
  <c r="E19" i="47"/>
  <c r="F45" i="47" s="1"/>
  <c r="I17" i="47"/>
  <c r="K15" i="47"/>
  <c r="L14" i="47"/>
  <c r="F15" i="47" s="1"/>
  <c r="H13" i="47"/>
  <c r="H28" i="47" s="1"/>
  <c r="G13" i="47"/>
  <c r="G28" i="47" s="1"/>
  <c r="E13" i="47"/>
  <c r="F9" i="47"/>
  <c r="D9" i="47"/>
  <c r="U16" i="47" s="1"/>
  <c r="AF317" i="29" l="1"/>
  <c r="AH317" i="29" s="1"/>
  <c r="K365" i="29"/>
  <c r="L263" i="29"/>
  <c r="L365" i="29"/>
  <c r="K313" i="29"/>
  <c r="K314" i="29"/>
  <c r="E33" i="47"/>
  <c r="H25" i="47"/>
  <c r="D49" i="47"/>
  <c r="C52" i="47" s="1"/>
  <c r="C54" i="47" s="1"/>
  <c r="J25" i="47"/>
  <c r="E32" i="47"/>
  <c r="L13" i="47"/>
  <c r="K49" i="47" s="1"/>
  <c r="I52" i="47" s="1"/>
  <c r="I54" i="47" s="1"/>
  <c r="H26" i="47"/>
  <c r="E49" i="47"/>
  <c r="D52" i="47" s="1"/>
  <c r="D75" i="47" s="1"/>
  <c r="D66" i="47"/>
  <c r="I26" i="47"/>
  <c r="J26" i="47" s="1"/>
  <c r="E67" i="47"/>
  <c r="F17" i="47"/>
  <c r="N17" i="47" s="1"/>
  <c r="N18" i="47" s="1"/>
  <c r="N19" i="47" s="1"/>
  <c r="K45" i="47" s="1"/>
  <c r="G52" i="47" s="1"/>
  <c r="E9" i="47"/>
  <c r="E28" i="47"/>
  <c r="U28" i="47"/>
  <c r="G32" i="47"/>
  <c r="L33" i="47" s="1"/>
  <c r="G34" i="47" s="1"/>
  <c r="E38" i="47"/>
  <c r="J49" i="47"/>
  <c r="E51" i="47"/>
  <c r="Q361" i="29"/>
  <c r="Q310" i="29"/>
  <c r="R259" i="29"/>
  <c r="Q259" i="29"/>
  <c r="F225" i="29"/>
  <c r="N220" i="29"/>
  <c r="F227" i="29" s="1"/>
  <c r="M220" i="29"/>
  <c r="M221" i="29" s="1"/>
  <c r="J220" i="29"/>
  <c r="J221" i="29" s="1"/>
  <c r="I220" i="29"/>
  <c r="H220" i="29"/>
  <c r="G220" i="29"/>
  <c r="F220" i="29"/>
  <c r="F221" i="29" s="1"/>
  <c r="E220" i="29"/>
  <c r="E221" i="29" s="1"/>
  <c r="D220" i="29"/>
  <c r="C220" i="29"/>
  <c r="N219" i="29"/>
  <c r="M219" i="29"/>
  <c r="J219" i="29"/>
  <c r="I219" i="29"/>
  <c r="H219" i="29"/>
  <c r="G219" i="29"/>
  <c r="F219" i="29"/>
  <c r="E219" i="29"/>
  <c r="D219" i="29"/>
  <c r="C219" i="29"/>
  <c r="N218" i="29"/>
  <c r="S218" i="29" s="1"/>
  <c r="M218" i="29"/>
  <c r="J218" i="29"/>
  <c r="I218" i="29"/>
  <c r="H218" i="29"/>
  <c r="G218" i="29"/>
  <c r="F218" i="29"/>
  <c r="E218" i="29"/>
  <c r="D218" i="29"/>
  <c r="C218" i="29"/>
  <c r="F199" i="29"/>
  <c r="N194" i="29"/>
  <c r="M194" i="29"/>
  <c r="J194" i="29"/>
  <c r="J195" i="29" s="1"/>
  <c r="I194" i="29"/>
  <c r="I195" i="29" s="1"/>
  <c r="H194" i="29"/>
  <c r="G194" i="29"/>
  <c r="F194" i="29"/>
  <c r="F195" i="29" s="1"/>
  <c r="E194" i="29"/>
  <c r="D194" i="29"/>
  <c r="C194" i="29"/>
  <c r="N193" i="29"/>
  <c r="M193" i="29"/>
  <c r="J193" i="29"/>
  <c r="I193" i="29"/>
  <c r="H193" i="29"/>
  <c r="G193" i="29"/>
  <c r="F193" i="29"/>
  <c r="E193" i="29"/>
  <c r="D193" i="29"/>
  <c r="C193" i="29"/>
  <c r="R192" i="29"/>
  <c r="Q192" i="29"/>
  <c r="N192" i="29"/>
  <c r="S192" i="29" s="1"/>
  <c r="M192" i="29"/>
  <c r="J192" i="29"/>
  <c r="I192" i="29"/>
  <c r="H192" i="29"/>
  <c r="G192" i="29"/>
  <c r="F192" i="29"/>
  <c r="E192" i="29"/>
  <c r="D192" i="29"/>
  <c r="C192" i="29"/>
  <c r="F174" i="29"/>
  <c r="N169" i="29"/>
  <c r="F176" i="29" s="1"/>
  <c r="M169" i="29"/>
  <c r="J169" i="29"/>
  <c r="J170" i="29" s="1"/>
  <c r="I169" i="29"/>
  <c r="I170" i="29" s="1"/>
  <c r="H169" i="29"/>
  <c r="G169" i="29"/>
  <c r="F169" i="29"/>
  <c r="F170" i="29" s="1"/>
  <c r="E169" i="29"/>
  <c r="D169" i="29"/>
  <c r="C169" i="29"/>
  <c r="N168" i="29"/>
  <c r="T167" i="29" s="1"/>
  <c r="M168" i="29"/>
  <c r="J168" i="29"/>
  <c r="I168" i="29"/>
  <c r="H168" i="29"/>
  <c r="G168" i="29"/>
  <c r="F168" i="29"/>
  <c r="E168" i="29"/>
  <c r="D168" i="29"/>
  <c r="C168" i="29"/>
  <c r="R167" i="29"/>
  <c r="Q167" i="29"/>
  <c r="N167" i="29"/>
  <c r="S167" i="29" s="1"/>
  <c r="M167" i="29"/>
  <c r="J167" i="29"/>
  <c r="I167" i="29"/>
  <c r="H167" i="29"/>
  <c r="G167" i="29"/>
  <c r="F167" i="29"/>
  <c r="E167" i="29"/>
  <c r="D167" i="29"/>
  <c r="C167" i="29"/>
  <c r="F149" i="29"/>
  <c r="N144" i="29"/>
  <c r="F151" i="29" s="1"/>
  <c r="M144" i="29"/>
  <c r="J144" i="29"/>
  <c r="I144" i="29"/>
  <c r="I145" i="29" s="1"/>
  <c r="H144" i="29"/>
  <c r="G144" i="29"/>
  <c r="G145" i="29" s="1"/>
  <c r="F144" i="29"/>
  <c r="F145" i="29" s="1"/>
  <c r="E144" i="29"/>
  <c r="E145" i="29" s="1"/>
  <c r="D144" i="29"/>
  <c r="C144" i="29"/>
  <c r="N143" i="29"/>
  <c r="M143" i="29"/>
  <c r="J143" i="29"/>
  <c r="I143" i="29"/>
  <c r="H143" i="29"/>
  <c r="G143" i="29"/>
  <c r="F143" i="29"/>
  <c r="E143" i="29"/>
  <c r="D143" i="29"/>
  <c r="C143" i="29"/>
  <c r="R142" i="29"/>
  <c r="Q142" i="29"/>
  <c r="N142" i="29"/>
  <c r="S142" i="29" s="1"/>
  <c r="M142" i="29"/>
  <c r="J142" i="29"/>
  <c r="I142" i="29"/>
  <c r="H142" i="29"/>
  <c r="G142" i="29"/>
  <c r="F142" i="29"/>
  <c r="E142" i="29"/>
  <c r="D142" i="29"/>
  <c r="C142" i="29"/>
  <c r="F124" i="29"/>
  <c r="N119" i="29"/>
  <c r="M119" i="29"/>
  <c r="J119" i="29"/>
  <c r="J120" i="29" s="1"/>
  <c r="I119" i="29"/>
  <c r="H119" i="29"/>
  <c r="G119" i="29"/>
  <c r="G120" i="29" s="1"/>
  <c r="F119" i="29"/>
  <c r="E119" i="29"/>
  <c r="E120" i="29" s="1"/>
  <c r="D119" i="29"/>
  <c r="C119" i="29"/>
  <c r="N118" i="29"/>
  <c r="T117" i="29" s="1"/>
  <c r="M118" i="29"/>
  <c r="J118" i="29"/>
  <c r="I118" i="29"/>
  <c r="H118" i="29"/>
  <c r="G118" i="29"/>
  <c r="F118" i="29"/>
  <c r="E118" i="29"/>
  <c r="D118" i="29"/>
  <c r="C118" i="29"/>
  <c r="R117" i="29"/>
  <c r="Q117" i="29"/>
  <c r="N117" i="29"/>
  <c r="S117" i="29" s="1"/>
  <c r="M117" i="29"/>
  <c r="J117" i="29"/>
  <c r="I117" i="29"/>
  <c r="H117" i="29"/>
  <c r="G117" i="29"/>
  <c r="F117" i="29"/>
  <c r="E117" i="29"/>
  <c r="D117" i="29"/>
  <c r="C117" i="29"/>
  <c r="F99" i="29"/>
  <c r="N94" i="29"/>
  <c r="F101" i="29" s="1"/>
  <c r="M94" i="29"/>
  <c r="J94" i="29"/>
  <c r="J95" i="29" s="1"/>
  <c r="I94" i="29"/>
  <c r="I95" i="29" s="1"/>
  <c r="H94" i="29"/>
  <c r="G94" i="29"/>
  <c r="G95" i="29" s="1"/>
  <c r="F94" i="29"/>
  <c r="F95" i="29" s="1"/>
  <c r="E94" i="29"/>
  <c r="D94" i="29"/>
  <c r="C94" i="29"/>
  <c r="C95" i="29" s="1"/>
  <c r="N93" i="29"/>
  <c r="T92" i="29" s="1"/>
  <c r="M93" i="29"/>
  <c r="J93" i="29"/>
  <c r="I93" i="29"/>
  <c r="H93" i="29"/>
  <c r="G93" i="29"/>
  <c r="F93" i="29"/>
  <c r="E93" i="29"/>
  <c r="D93" i="29"/>
  <c r="C93" i="29"/>
  <c r="R92" i="29"/>
  <c r="Q92" i="29"/>
  <c r="N92" i="29"/>
  <c r="S92" i="29" s="1"/>
  <c r="M92" i="29"/>
  <c r="J92" i="29"/>
  <c r="I92" i="29"/>
  <c r="H92" i="29"/>
  <c r="G92" i="29"/>
  <c r="F92" i="29"/>
  <c r="E92" i="29"/>
  <c r="D92" i="29"/>
  <c r="C92" i="29"/>
  <c r="F74" i="29"/>
  <c r="N69" i="29"/>
  <c r="F76" i="29" s="1"/>
  <c r="M69" i="29"/>
  <c r="M70" i="29" s="1"/>
  <c r="J69" i="29"/>
  <c r="J70" i="29" s="1"/>
  <c r="I69" i="29"/>
  <c r="H69" i="29"/>
  <c r="G69" i="29"/>
  <c r="G70" i="29" s="1"/>
  <c r="F69" i="29"/>
  <c r="E69" i="29"/>
  <c r="D69" i="29"/>
  <c r="C69" i="29"/>
  <c r="C70" i="29" s="1"/>
  <c r="N68" i="29"/>
  <c r="M68" i="29"/>
  <c r="J68" i="29"/>
  <c r="I68" i="29"/>
  <c r="H68" i="29"/>
  <c r="G68" i="29"/>
  <c r="F68" i="29"/>
  <c r="E68" i="29"/>
  <c r="D68" i="29"/>
  <c r="C68" i="29"/>
  <c r="R67" i="29"/>
  <c r="Q67" i="29"/>
  <c r="N67" i="29"/>
  <c r="S67" i="29" s="1"/>
  <c r="M67" i="29"/>
  <c r="J67" i="29"/>
  <c r="I67" i="29"/>
  <c r="H67" i="29"/>
  <c r="G67" i="29"/>
  <c r="F67" i="29"/>
  <c r="E67" i="29"/>
  <c r="D67" i="29"/>
  <c r="C67" i="29"/>
  <c r="F49" i="29"/>
  <c r="N44" i="29"/>
  <c r="M44" i="29"/>
  <c r="J44" i="29"/>
  <c r="I44" i="29"/>
  <c r="H44" i="29"/>
  <c r="G44" i="29"/>
  <c r="G45" i="29" s="1"/>
  <c r="F44" i="29"/>
  <c r="F45" i="29" s="1"/>
  <c r="E44" i="29"/>
  <c r="D44" i="29"/>
  <c r="C44" i="29"/>
  <c r="N43" i="29"/>
  <c r="M43" i="29"/>
  <c r="J43" i="29"/>
  <c r="I43" i="29"/>
  <c r="H43" i="29"/>
  <c r="G43" i="29"/>
  <c r="F43" i="29"/>
  <c r="E43" i="29"/>
  <c r="D43" i="29"/>
  <c r="C43" i="29"/>
  <c r="R42" i="29"/>
  <c r="Q42" i="29"/>
  <c r="N42" i="29"/>
  <c r="S42" i="29" s="1"/>
  <c r="M42" i="29"/>
  <c r="J42" i="29"/>
  <c r="I42" i="29"/>
  <c r="H42" i="29"/>
  <c r="G42" i="29"/>
  <c r="F42" i="29"/>
  <c r="E42" i="29"/>
  <c r="D42" i="29"/>
  <c r="C42" i="29"/>
  <c r="F24" i="29"/>
  <c r="N19" i="29"/>
  <c r="M19" i="29"/>
  <c r="J19" i="29"/>
  <c r="I19" i="29"/>
  <c r="H19" i="29"/>
  <c r="G19" i="29"/>
  <c r="F19" i="29"/>
  <c r="F20" i="29" s="1"/>
  <c r="E19" i="29"/>
  <c r="D19" i="29"/>
  <c r="C19" i="29"/>
  <c r="C20" i="29" s="1"/>
  <c r="N18" i="29"/>
  <c r="M18" i="29"/>
  <c r="J18" i="29"/>
  <c r="I18" i="29"/>
  <c r="H18" i="29"/>
  <c r="G18" i="29"/>
  <c r="F18" i="29"/>
  <c r="E18" i="29"/>
  <c r="D18" i="29"/>
  <c r="C18" i="29"/>
  <c r="R17" i="29"/>
  <c r="Q17" i="29"/>
  <c r="N17" i="29"/>
  <c r="S17" i="29" s="1"/>
  <c r="M17" i="29"/>
  <c r="J17" i="29"/>
  <c r="I17" i="29"/>
  <c r="H17" i="29"/>
  <c r="G17" i="29"/>
  <c r="F17" i="29"/>
  <c r="E17" i="29"/>
  <c r="D17" i="29"/>
  <c r="C17" i="29"/>
  <c r="J96" i="29" l="1"/>
  <c r="P143" i="29"/>
  <c r="D151" i="29" s="1"/>
  <c r="P68" i="29"/>
  <c r="D76" i="29" s="1"/>
  <c r="H76" i="29" s="1"/>
  <c r="F196" i="29"/>
  <c r="P193" i="29"/>
  <c r="D201" i="29" s="1"/>
  <c r="J222" i="29"/>
  <c r="P18" i="29"/>
  <c r="D26" i="29" s="1"/>
  <c r="P118" i="29"/>
  <c r="D126" i="29" s="1"/>
  <c r="T142" i="29"/>
  <c r="F146" i="29"/>
  <c r="P168" i="29"/>
  <c r="D176" i="29" s="1"/>
  <c r="H176" i="29" s="1"/>
  <c r="E222" i="29"/>
  <c r="P43" i="29"/>
  <c r="D51" i="29" s="1"/>
  <c r="T67" i="29"/>
  <c r="J71" i="29"/>
  <c r="P93" i="29"/>
  <c r="D101" i="29" s="1"/>
  <c r="H101" i="29" s="1"/>
  <c r="T192" i="29"/>
  <c r="P219" i="29"/>
  <c r="D227" i="29" s="1"/>
  <c r="H227" i="29" s="1"/>
  <c r="C96" i="29"/>
  <c r="T17" i="29"/>
  <c r="M146" i="29"/>
  <c r="J21" i="29"/>
  <c r="N70" i="29"/>
  <c r="E196" i="29"/>
  <c r="J312" i="29"/>
  <c r="J313" i="29" s="1"/>
  <c r="G71" i="29"/>
  <c r="N170" i="29"/>
  <c r="C261" i="29"/>
  <c r="C262" i="29" s="1"/>
  <c r="G310" i="29"/>
  <c r="F363" i="29"/>
  <c r="F364" i="29" s="1"/>
  <c r="E46" i="29"/>
  <c r="I46" i="29"/>
  <c r="M46" i="29"/>
  <c r="I71" i="29"/>
  <c r="M145" i="29"/>
  <c r="I171" i="29"/>
  <c r="E195" i="29"/>
  <c r="D259" i="29"/>
  <c r="D311" i="29"/>
  <c r="F312" i="29"/>
  <c r="F313" i="29" s="1"/>
  <c r="C312" i="29"/>
  <c r="C313" i="29" s="1"/>
  <c r="K25" i="47"/>
  <c r="M25" i="47" s="1"/>
  <c r="O22" i="47" s="1"/>
  <c r="Q22" i="47" s="1"/>
  <c r="C75" i="47"/>
  <c r="J32" i="47"/>
  <c r="J33" i="47"/>
  <c r="E34" i="47" s="1"/>
  <c r="K17" i="47"/>
  <c r="I19" i="47" s="1"/>
  <c r="L28" i="47"/>
  <c r="F68" i="47"/>
  <c r="G68" i="47" s="1"/>
  <c r="K69" i="47" s="1"/>
  <c r="D54" i="47"/>
  <c r="K26" i="47"/>
  <c r="M26" i="47" s="1"/>
  <c r="J36" i="47"/>
  <c r="G21" i="47"/>
  <c r="J21" i="47" s="1"/>
  <c r="F42" i="47" s="1"/>
  <c r="F52" i="47" s="1"/>
  <c r="G45" i="47"/>
  <c r="T42" i="29"/>
  <c r="E71" i="29"/>
  <c r="I70" i="29"/>
  <c r="G196" i="29"/>
  <c r="T218" i="29"/>
  <c r="G21" i="29"/>
  <c r="G20" i="29"/>
  <c r="J46" i="29"/>
  <c r="F71" i="29"/>
  <c r="E96" i="29"/>
  <c r="I96" i="29"/>
  <c r="M121" i="29"/>
  <c r="M120" i="29"/>
  <c r="I146" i="29"/>
  <c r="M171" i="29"/>
  <c r="D196" i="29"/>
  <c r="H196" i="29"/>
  <c r="C222" i="29"/>
  <c r="G222" i="29"/>
  <c r="M222" i="29"/>
  <c r="E312" i="29"/>
  <c r="E313" i="29" s="1"/>
  <c r="I312" i="29"/>
  <c r="M312" i="29"/>
  <c r="M313" i="29" s="1"/>
  <c r="H96" i="29"/>
  <c r="C196" i="29"/>
  <c r="C21" i="29"/>
  <c r="C46" i="29"/>
  <c r="E70" i="29"/>
  <c r="M71" i="29"/>
  <c r="F121" i="29"/>
  <c r="E121" i="29"/>
  <c r="E146" i="29"/>
  <c r="I196" i="29"/>
  <c r="M196" i="29"/>
  <c r="D222" i="29"/>
  <c r="H222" i="29"/>
  <c r="E261" i="29"/>
  <c r="E262" i="29" s="1"/>
  <c r="I261" i="29"/>
  <c r="I262" i="29" s="1"/>
  <c r="M261" i="29"/>
  <c r="M262" i="29" s="1"/>
  <c r="E363" i="29"/>
  <c r="E364" i="29" s="1"/>
  <c r="I363" i="29"/>
  <c r="I364" i="29" s="1"/>
  <c r="M363" i="29"/>
  <c r="U361" i="29" s="1"/>
  <c r="C362" i="29"/>
  <c r="G361" i="29"/>
  <c r="D96" i="29"/>
  <c r="E21" i="29"/>
  <c r="I21" i="29"/>
  <c r="M21" i="29"/>
  <c r="F70" i="29"/>
  <c r="C71" i="29"/>
  <c r="G96" i="29"/>
  <c r="E95" i="29"/>
  <c r="G146" i="29"/>
  <c r="J171" i="29"/>
  <c r="I222" i="29"/>
  <c r="N221" i="29"/>
  <c r="C260" i="29"/>
  <c r="D260" i="29"/>
  <c r="E259" i="29"/>
  <c r="M259" i="29"/>
  <c r="F50" i="29"/>
  <c r="F51" i="29"/>
  <c r="J45" i="29"/>
  <c r="F46" i="29"/>
  <c r="F96" i="29"/>
  <c r="F126" i="29"/>
  <c r="N120" i="29"/>
  <c r="F125" i="29"/>
  <c r="F25" i="29"/>
  <c r="F26" i="29"/>
  <c r="H26" i="29" s="1"/>
  <c r="J20" i="29"/>
  <c r="F21" i="29"/>
  <c r="C45" i="29"/>
  <c r="G46" i="29"/>
  <c r="C121" i="29"/>
  <c r="G121" i="29"/>
  <c r="F120" i="29"/>
  <c r="H151" i="29"/>
  <c r="J146" i="29"/>
  <c r="J145" i="29"/>
  <c r="D363" i="29"/>
  <c r="D362" i="29"/>
  <c r="D361" i="29"/>
  <c r="H363" i="29"/>
  <c r="H362" i="29"/>
  <c r="H361" i="29"/>
  <c r="F362" i="29"/>
  <c r="F361" i="29"/>
  <c r="J361" i="29"/>
  <c r="J363" i="29"/>
  <c r="C361" i="29"/>
  <c r="D46" i="29"/>
  <c r="H46" i="29"/>
  <c r="N45" i="29"/>
  <c r="C146" i="29"/>
  <c r="C145" i="29"/>
  <c r="E171" i="29"/>
  <c r="E170" i="29"/>
  <c r="M170" i="29"/>
  <c r="F260" i="29"/>
  <c r="F259" i="29"/>
  <c r="F261" i="29"/>
  <c r="J260" i="29"/>
  <c r="J259" i="29"/>
  <c r="J261" i="29"/>
  <c r="D21" i="29"/>
  <c r="H21" i="29"/>
  <c r="N20" i="29"/>
  <c r="D71" i="29"/>
  <c r="H71" i="29"/>
  <c r="M96" i="29"/>
  <c r="M95" i="29"/>
  <c r="I121" i="29"/>
  <c r="I120" i="29"/>
  <c r="J121" i="29"/>
  <c r="N145" i="29"/>
  <c r="F150" i="29"/>
  <c r="F171" i="29"/>
  <c r="H260" i="29"/>
  <c r="N261" i="29"/>
  <c r="D312" i="29"/>
  <c r="D310" i="29"/>
  <c r="H312" i="29"/>
  <c r="H311" i="29"/>
  <c r="G312" i="29"/>
  <c r="G311" i="29"/>
  <c r="H310" i="29"/>
  <c r="J362" i="29"/>
  <c r="D20" i="29"/>
  <c r="H20" i="29"/>
  <c r="D45" i="29"/>
  <c r="H45" i="29"/>
  <c r="F100" i="29"/>
  <c r="C120" i="29"/>
  <c r="D146" i="29"/>
  <c r="H146" i="29"/>
  <c r="C171" i="29"/>
  <c r="C170" i="29"/>
  <c r="G171" i="29"/>
  <c r="G170" i="29"/>
  <c r="I221" i="29"/>
  <c r="N260" i="29"/>
  <c r="C259" i="29"/>
  <c r="F266" i="29"/>
  <c r="N259" i="29"/>
  <c r="S259" i="29" s="1"/>
  <c r="G259" i="29"/>
  <c r="G260" i="29"/>
  <c r="I259" i="29"/>
  <c r="H259" i="29"/>
  <c r="F311" i="29"/>
  <c r="J311" i="29"/>
  <c r="E20" i="29"/>
  <c r="I20" i="29"/>
  <c r="M20" i="29"/>
  <c r="E45" i="29"/>
  <c r="I45" i="29"/>
  <c r="M45" i="29"/>
  <c r="F75" i="29"/>
  <c r="N95" i="29"/>
  <c r="D121" i="29"/>
  <c r="H121" i="29"/>
  <c r="D171" i="29"/>
  <c r="H171" i="29"/>
  <c r="J196" i="29"/>
  <c r="F201" i="29"/>
  <c r="N195" i="29"/>
  <c r="M195" i="29"/>
  <c r="F200" i="29"/>
  <c r="F222" i="29"/>
  <c r="G261" i="29"/>
  <c r="F368" i="29"/>
  <c r="C363" i="29"/>
  <c r="N362" i="29"/>
  <c r="N361" i="29"/>
  <c r="S361" i="29" s="1"/>
  <c r="G363" i="29"/>
  <c r="G362" i="29"/>
  <c r="N363" i="29"/>
  <c r="D70" i="29"/>
  <c r="H70" i="29"/>
  <c r="D95" i="29"/>
  <c r="H95" i="29"/>
  <c r="D120" i="29"/>
  <c r="H120" i="29"/>
  <c r="D145" i="29"/>
  <c r="H145" i="29"/>
  <c r="F175" i="29"/>
  <c r="F226" i="29"/>
  <c r="D261" i="29"/>
  <c r="H261" i="29"/>
  <c r="N311" i="29"/>
  <c r="N310" i="29"/>
  <c r="S310" i="29" s="1"/>
  <c r="F317" i="29"/>
  <c r="C310" i="29"/>
  <c r="C311" i="29"/>
  <c r="N312" i="29"/>
  <c r="E362" i="29"/>
  <c r="I362" i="29"/>
  <c r="M362" i="29"/>
  <c r="C195" i="29"/>
  <c r="G195" i="29"/>
  <c r="C221" i="29"/>
  <c r="G221" i="29"/>
  <c r="E260" i="29"/>
  <c r="I260" i="29"/>
  <c r="M260" i="29"/>
  <c r="E310" i="29"/>
  <c r="I310" i="29"/>
  <c r="M310" i="29"/>
  <c r="E311" i="29"/>
  <c r="I311" i="29"/>
  <c r="M311" i="29"/>
  <c r="D170" i="29"/>
  <c r="H170" i="29"/>
  <c r="D195" i="29"/>
  <c r="H195" i="29"/>
  <c r="D221" i="29"/>
  <c r="H221" i="29"/>
  <c r="F310" i="29"/>
  <c r="J310" i="29"/>
  <c r="E361" i="29"/>
  <c r="I361" i="29"/>
  <c r="M361" i="29"/>
  <c r="F365" i="29" l="1"/>
  <c r="F314" i="29"/>
  <c r="M365" i="29"/>
  <c r="M364" i="29"/>
  <c r="E314" i="29"/>
  <c r="H201" i="29"/>
  <c r="H126" i="29"/>
  <c r="C314" i="29"/>
  <c r="I263" i="29"/>
  <c r="M263" i="29"/>
  <c r="I314" i="29"/>
  <c r="J314" i="29"/>
  <c r="H51" i="29"/>
  <c r="I313" i="29"/>
  <c r="E365" i="29"/>
  <c r="C263" i="29"/>
  <c r="U310" i="29"/>
  <c r="M314" i="29"/>
  <c r="E263" i="29"/>
  <c r="N196" i="29"/>
  <c r="D200" i="29" s="1"/>
  <c r="H200" i="29" s="1"/>
  <c r="I365" i="29"/>
  <c r="E35" i="47"/>
  <c r="F36" i="47" s="1"/>
  <c r="N30" i="47" s="1"/>
  <c r="N31" i="47" s="1"/>
  <c r="N32" i="47" s="1"/>
  <c r="K46" i="47" s="1"/>
  <c r="G54" i="47" s="1"/>
  <c r="L25" i="47"/>
  <c r="C70" i="47"/>
  <c r="C72" i="47" s="1"/>
  <c r="G19" i="47"/>
  <c r="F46" i="47" s="1"/>
  <c r="L26" i="47"/>
  <c r="G40" i="47"/>
  <c r="K67" i="47"/>
  <c r="F47" i="47"/>
  <c r="E70" i="47"/>
  <c r="E72" i="47" s="1"/>
  <c r="N222" i="29"/>
  <c r="D226" i="29" s="1"/>
  <c r="D225" i="29" s="1"/>
  <c r="H225" i="29" s="1"/>
  <c r="N71" i="29"/>
  <c r="D75" i="29" s="1"/>
  <c r="D74" i="29" s="1"/>
  <c r="H74" i="29" s="1"/>
  <c r="N21" i="29"/>
  <c r="D25" i="29" s="1"/>
  <c r="D24" i="29" s="1"/>
  <c r="H24" i="29" s="1"/>
  <c r="U259" i="29"/>
  <c r="N46" i="29"/>
  <c r="D50" i="29" s="1"/>
  <c r="H50" i="29" s="1"/>
  <c r="N96" i="29"/>
  <c r="D100" i="29" s="1"/>
  <c r="H100" i="29" s="1"/>
  <c r="C365" i="29"/>
  <c r="C364" i="29"/>
  <c r="T259" i="29"/>
  <c r="P260" i="29"/>
  <c r="D268" i="29" s="1"/>
  <c r="F267" i="29"/>
  <c r="F268" i="29"/>
  <c r="N262" i="29"/>
  <c r="H365" i="29"/>
  <c r="H364" i="29"/>
  <c r="N121" i="29"/>
  <c r="D125" i="29" s="1"/>
  <c r="F318" i="29"/>
  <c r="F319" i="29"/>
  <c r="N313" i="29"/>
  <c r="H263" i="29"/>
  <c r="H262" i="29"/>
  <c r="F370" i="29"/>
  <c r="N364" i="29"/>
  <c r="F369" i="29"/>
  <c r="G365" i="29"/>
  <c r="G364" i="29"/>
  <c r="N171" i="29"/>
  <c r="D175" i="29" s="1"/>
  <c r="G313" i="29"/>
  <c r="G314" i="29"/>
  <c r="H314" i="29"/>
  <c r="H313" i="29"/>
  <c r="N146" i="29"/>
  <c r="D150" i="29" s="1"/>
  <c r="D263" i="29"/>
  <c r="D262" i="29"/>
  <c r="F262" i="29"/>
  <c r="F263" i="29"/>
  <c r="J365" i="29"/>
  <c r="J364" i="29"/>
  <c r="T310" i="29"/>
  <c r="P311" i="29"/>
  <c r="D319" i="29" s="1"/>
  <c r="T361" i="29"/>
  <c r="P362" i="29"/>
  <c r="D370" i="29" s="1"/>
  <c r="G262" i="29"/>
  <c r="G263" i="29"/>
  <c r="D314" i="29"/>
  <c r="D313" i="29"/>
  <c r="J263" i="29"/>
  <c r="J262" i="29"/>
  <c r="D365" i="29"/>
  <c r="D364" i="29"/>
  <c r="H75" i="29" l="1"/>
  <c r="J74" i="29" s="1"/>
  <c r="L74" i="29" s="1"/>
  <c r="H226" i="29"/>
  <c r="J225" i="29" s="1"/>
  <c r="L225" i="29" s="1"/>
  <c r="D49" i="29"/>
  <c r="H49" i="29" s="1"/>
  <c r="J49" i="29" s="1"/>
  <c r="L49" i="29" s="1"/>
  <c r="H25" i="29"/>
  <c r="J24" i="29" s="1"/>
  <c r="L24" i="29" s="1"/>
  <c r="D199" i="29"/>
  <c r="H199" i="29" s="1"/>
  <c r="J199" i="29" s="1"/>
  <c r="L199" i="29" s="1"/>
  <c r="N314" i="29"/>
  <c r="D318" i="29" s="1"/>
  <c r="H318" i="29" s="1"/>
  <c r="D99" i="29"/>
  <c r="H99" i="29" s="1"/>
  <c r="J99" i="29" s="1"/>
  <c r="L99" i="29" s="1"/>
  <c r="J40" i="47"/>
  <c r="I42" i="47" s="1"/>
  <c r="F54" i="47" s="1"/>
  <c r="L36" i="47"/>
  <c r="I38" i="47" s="1"/>
  <c r="G47" i="47" s="1"/>
  <c r="D70" i="47"/>
  <c r="D72" i="47" s="1"/>
  <c r="F72" i="47" s="1"/>
  <c r="E75" i="47" s="1"/>
  <c r="F49" i="47"/>
  <c r="E52" i="47" s="1"/>
  <c r="N263" i="29"/>
  <c r="D267" i="29" s="1"/>
  <c r="H267" i="29" s="1"/>
  <c r="H175" i="29"/>
  <c r="D174" i="29"/>
  <c r="H174" i="29" s="1"/>
  <c r="N365" i="29"/>
  <c r="D369" i="29" s="1"/>
  <c r="H369" i="29" s="1"/>
  <c r="H370" i="29"/>
  <c r="H268" i="29"/>
  <c r="H150" i="29"/>
  <c r="D149" i="29"/>
  <c r="H149" i="29" s="1"/>
  <c r="H319" i="29"/>
  <c r="H125" i="29"/>
  <c r="D124" i="29"/>
  <c r="H124" i="29" s="1"/>
  <c r="E65" i="33"/>
  <c r="F65" i="33" s="1"/>
  <c r="D65" i="33"/>
  <c r="E64" i="33"/>
  <c r="F64" i="33" s="1"/>
  <c r="D64" i="33"/>
  <c r="E46" i="33"/>
  <c r="D46" i="33"/>
  <c r="E45" i="33"/>
  <c r="D45" i="33"/>
  <c r="C44" i="33"/>
  <c r="E74" i="33" s="1"/>
  <c r="G26" i="33"/>
  <c r="F26" i="33"/>
  <c r="I26" i="33" s="1"/>
  <c r="E26" i="33"/>
  <c r="D26" i="33"/>
  <c r="G25" i="33"/>
  <c r="F25" i="33"/>
  <c r="E33" i="33" s="1"/>
  <c r="E25" i="33"/>
  <c r="D25" i="33"/>
  <c r="E19" i="33"/>
  <c r="F45" i="33" s="1"/>
  <c r="I17" i="33"/>
  <c r="K15" i="33"/>
  <c r="L14" i="33"/>
  <c r="F15" i="33" s="1"/>
  <c r="E67" i="33" s="1"/>
  <c r="H13" i="33"/>
  <c r="H28" i="33" s="1"/>
  <c r="G13" i="33"/>
  <c r="G28" i="33" s="1"/>
  <c r="E13" i="33"/>
  <c r="F9" i="33"/>
  <c r="D9" i="33"/>
  <c r="U16" i="33" s="1"/>
  <c r="E13" i="31"/>
  <c r="G13" i="31"/>
  <c r="G28" i="31" s="1"/>
  <c r="H13" i="31"/>
  <c r="H28" i="31" s="1"/>
  <c r="L14" i="31"/>
  <c r="F15" i="31" s="1"/>
  <c r="F17" i="31" s="1"/>
  <c r="K15" i="31"/>
  <c r="I17" i="31"/>
  <c r="E19" i="31"/>
  <c r="F45" i="31" s="1"/>
  <c r="D25" i="31"/>
  <c r="E25" i="31"/>
  <c r="F25" i="31"/>
  <c r="G25" i="31"/>
  <c r="D26" i="31"/>
  <c r="E26" i="31"/>
  <c r="F26" i="31"/>
  <c r="I26" i="31" s="1"/>
  <c r="G26" i="31"/>
  <c r="C44" i="31"/>
  <c r="D45" i="31"/>
  <c r="E45" i="31"/>
  <c r="D46" i="31"/>
  <c r="E46" i="31"/>
  <c r="AZ42" i="29"/>
  <c r="AZ259" i="29" l="1"/>
  <c r="D317" i="29"/>
  <c r="H317" i="29" s="1"/>
  <c r="J317" i="29" s="1"/>
  <c r="L317" i="29" s="1"/>
  <c r="D266" i="29"/>
  <c r="H266" i="29" s="1"/>
  <c r="J266" i="29" s="1"/>
  <c r="L266" i="29" s="1"/>
  <c r="J174" i="29"/>
  <c r="L174" i="29" s="1"/>
  <c r="G38" i="47"/>
  <c r="G46" i="47" s="1"/>
  <c r="G49" i="47" s="1"/>
  <c r="E54" i="47" s="1"/>
  <c r="BL261" i="29"/>
  <c r="BL262" i="29" s="1"/>
  <c r="BP261" i="29"/>
  <c r="BP262" i="29" s="1"/>
  <c r="BI259" i="29"/>
  <c r="BM259" i="29"/>
  <c r="BQ259" i="29"/>
  <c r="D368" i="29"/>
  <c r="H368" i="29" s="1"/>
  <c r="J368" i="29" s="1"/>
  <c r="L368" i="29" s="1"/>
  <c r="J124" i="29"/>
  <c r="L124" i="29" s="1"/>
  <c r="J149" i="29"/>
  <c r="L149" i="29" s="1"/>
  <c r="AV261" i="29"/>
  <c r="AV262" i="29" s="1"/>
  <c r="AX260" i="29"/>
  <c r="BI260" i="29"/>
  <c r="AZ261" i="29"/>
  <c r="AZ262" i="29" s="1"/>
  <c r="AR261" i="29"/>
  <c r="AR262" i="29" s="1"/>
  <c r="AT266" i="29"/>
  <c r="AV260" i="29"/>
  <c r="AX259" i="29"/>
  <c r="BT261" i="29"/>
  <c r="BL267" i="29" s="1"/>
  <c r="AR259" i="29"/>
  <c r="AT259" i="29"/>
  <c r="AR260" i="29"/>
  <c r="AZ260" i="29"/>
  <c r="AX261" i="29"/>
  <c r="AX263" i="29" s="1"/>
  <c r="BM260" i="29"/>
  <c r="BK261" i="29"/>
  <c r="BK262" i="29" s="1"/>
  <c r="BO261" i="29"/>
  <c r="BO262" i="29" s="1"/>
  <c r="BS261" i="29"/>
  <c r="BS262" i="29" s="1"/>
  <c r="BI261" i="29"/>
  <c r="BI263" i="29" s="1"/>
  <c r="BM261" i="29"/>
  <c r="BM262" i="29" s="1"/>
  <c r="BQ261" i="29"/>
  <c r="BQ262" i="29" s="1"/>
  <c r="BJ260" i="29"/>
  <c r="BN260" i="29"/>
  <c r="AV259" i="29"/>
  <c r="AT260" i="29"/>
  <c r="BQ260" i="29"/>
  <c r="BN261" i="29"/>
  <c r="BN262" i="29" s="1"/>
  <c r="BR261" i="29"/>
  <c r="BR262" i="29" s="1"/>
  <c r="AT261" i="29"/>
  <c r="AT262" i="29" s="1"/>
  <c r="BB310" i="29"/>
  <c r="BE311" i="29" s="1"/>
  <c r="AX311" i="29"/>
  <c r="AS312" i="29"/>
  <c r="AS313" i="29" s="1"/>
  <c r="AW312" i="29"/>
  <c r="AW313" i="29" s="1"/>
  <c r="BA312" i="29"/>
  <c r="AT363" i="29"/>
  <c r="AT364" i="29" s="1"/>
  <c r="AX363" i="29"/>
  <c r="AX364" i="29" s="1"/>
  <c r="BJ312" i="29"/>
  <c r="BJ313" i="29" s="1"/>
  <c r="BN312" i="29"/>
  <c r="BN313" i="29" s="1"/>
  <c r="BR312" i="29"/>
  <c r="BR313" i="29" s="1"/>
  <c r="BJ363" i="29"/>
  <c r="BJ364" i="29" s="1"/>
  <c r="BN363" i="29"/>
  <c r="BN364" i="29" s="1"/>
  <c r="BR363" i="29"/>
  <c r="BR364" i="29" s="1"/>
  <c r="BA261" i="29"/>
  <c r="BA262" i="29" s="1"/>
  <c r="AW261" i="29"/>
  <c r="AW262" i="29" s="1"/>
  <c r="BT260" i="29"/>
  <c r="BX260" i="29" s="1"/>
  <c r="AQ261" i="29"/>
  <c r="AQ262" i="29" s="1"/>
  <c r="AS261" i="29"/>
  <c r="AS262" i="29" s="1"/>
  <c r="AY260" i="29"/>
  <c r="AU260" i="29"/>
  <c r="AT317" i="29"/>
  <c r="AU312" i="29"/>
  <c r="AU313" i="29" s="1"/>
  <c r="AY312" i="29"/>
  <c r="AY313" i="29" s="1"/>
  <c r="BB363" i="29"/>
  <c r="AT369" i="29" s="1"/>
  <c r="AU362" i="29"/>
  <c r="AY362" i="29"/>
  <c r="BK311" i="29"/>
  <c r="BO311" i="29"/>
  <c r="BS311" i="29"/>
  <c r="BK363" i="29"/>
  <c r="BK364" i="29" s="1"/>
  <c r="BO363" i="29"/>
  <c r="BO364" i="29" s="1"/>
  <c r="BS363" i="29"/>
  <c r="BI363" i="29"/>
  <c r="BI364" i="29" s="1"/>
  <c r="BM363" i="29"/>
  <c r="BM364" i="29" s="1"/>
  <c r="BQ363" i="29"/>
  <c r="BQ364" i="29" s="1"/>
  <c r="BJ362" i="29"/>
  <c r="BN361" i="29"/>
  <c r="BR361" i="29"/>
  <c r="AR312" i="29"/>
  <c r="AR313" i="29" s="1"/>
  <c r="AV312" i="29"/>
  <c r="AV313" i="29" s="1"/>
  <c r="AZ312" i="29"/>
  <c r="AZ313" i="29" s="1"/>
  <c r="AR363" i="29"/>
  <c r="AR364" i="29" s="1"/>
  <c r="AV363" i="29"/>
  <c r="AV364" i="29" s="1"/>
  <c r="AZ363" i="29"/>
  <c r="AZ364" i="29" s="1"/>
  <c r="BL311" i="29"/>
  <c r="BP310" i="29"/>
  <c r="BK312" i="29"/>
  <c r="BK314" i="29" s="1"/>
  <c r="BO312" i="29"/>
  <c r="BO314" i="29" s="1"/>
  <c r="BS312" i="29"/>
  <c r="BL363" i="29"/>
  <c r="BL364" i="29" s="1"/>
  <c r="BP363" i="29"/>
  <c r="BP364" i="29" s="1"/>
  <c r="BR260" i="29"/>
  <c r="AS311" i="29"/>
  <c r="AW311" i="29"/>
  <c r="BA311" i="29"/>
  <c r="AS363" i="29"/>
  <c r="AS364" i="29" s="1"/>
  <c r="AW363" i="29"/>
  <c r="AW364" i="29" s="1"/>
  <c r="BA363" i="29"/>
  <c r="BA364" i="29" s="1"/>
  <c r="AQ363" i="29"/>
  <c r="AQ364" i="29" s="1"/>
  <c r="AU363" i="29"/>
  <c r="AU364" i="29" s="1"/>
  <c r="AY363" i="29"/>
  <c r="AY364" i="29" s="1"/>
  <c r="AR361" i="29"/>
  <c r="AV361" i="29"/>
  <c r="AZ362" i="29"/>
  <c r="BL317" i="29"/>
  <c r="BM312" i="29"/>
  <c r="BM313" i="29" s="1"/>
  <c r="BQ312" i="29"/>
  <c r="BQ313" i="29" s="1"/>
  <c r="BT363" i="29"/>
  <c r="BT364" i="29" s="1"/>
  <c r="BM362" i="29"/>
  <c r="BQ362" i="29"/>
  <c r="BL260" i="29"/>
  <c r="BP260" i="29"/>
  <c r="BJ261" i="29"/>
  <c r="BJ262" i="29" s="1"/>
  <c r="J26" i="31"/>
  <c r="L13" i="31"/>
  <c r="L28" i="31" s="1"/>
  <c r="BO260" i="29"/>
  <c r="BJ259" i="29"/>
  <c r="BN259" i="29"/>
  <c r="BR259" i="29"/>
  <c r="BL266" i="29"/>
  <c r="BK259" i="29"/>
  <c r="BO259" i="29"/>
  <c r="BS259" i="29"/>
  <c r="BK260" i="29"/>
  <c r="BS260" i="29"/>
  <c r="BL259" i="29"/>
  <c r="BP259" i="29"/>
  <c r="BT259" i="29"/>
  <c r="BW260" i="29" s="1"/>
  <c r="AU259" i="29"/>
  <c r="AY259" i="29"/>
  <c r="AS260" i="29"/>
  <c r="AW260" i="29"/>
  <c r="BA260" i="29"/>
  <c r="AU261" i="29"/>
  <c r="AU262" i="29" s="1"/>
  <c r="AY261" i="29"/>
  <c r="AS259" i="29"/>
  <c r="AW259" i="29"/>
  <c r="BA259" i="29"/>
  <c r="BB261" i="29"/>
  <c r="AT267" i="29" s="1"/>
  <c r="BB259" i="29"/>
  <c r="BE260" i="29" s="1"/>
  <c r="BB260" i="29"/>
  <c r="BF260" i="29" s="1"/>
  <c r="AQ259" i="29"/>
  <c r="AQ260" i="29"/>
  <c r="E49" i="33"/>
  <c r="D52" i="33" s="1"/>
  <c r="D54" i="33" s="1"/>
  <c r="D49" i="33"/>
  <c r="C52" i="33" s="1"/>
  <c r="C75" i="33" s="1"/>
  <c r="H25" i="33"/>
  <c r="L13" i="33"/>
  <c r="L28" i="33" s="1"/>
  <c r="J49" i="31"/>
  <c r="E28" i="31"/>
  <c r="E49" i="31"/>
  <c r="E32" i="31"/>
  <c r="D49" i="31"/>
  <c r="E32" i="33"/>
  <c r="J33" i="33" s="1"/>
  <c r="E34" i="33" s="1"/>
  <c r="E28" i="33"/>
  <c r="D66" i="33"/>
  <c r="F68" i="33" s="1"/>
  <c r="J26" i="33"/>
  <c r="U28" i="33"/>
  <c r="E9" i="33"/>
  <c r="I25" i="33"/>
  <c r="J25" i="33" s="1"/>
  <c r="E38" i="33"/>
  <c r="J49" i="33"/>
  <c r="H26" i="33"/>
  <c r="G32" i="33"/>
  <c r="L33" i="33" s="1"/>
  <c r="G33" i="33"/>
  <c r="F17" i="33"/>
  <c r="K17" i="33" s="1"/>
  <c r="E51" i="33"/>
  <c r="BT310" i="29"/>
  <c r="BW311" i="29" s="1"/>
  <c r="BP311" i="29"/>
  <c r="BJ361" i="29"/>
  <c r="BR362" i="29"/>
  <c r="BI310" i="29"/>
  <c r="BM310" i="29"/>
  <c r="BQ310" i="29"/>
  <c r="BI311" i="29"/>
  <c r="BM311" i="29"/>
  <c r="BQ311" i="29"/>
  <c r="BL312" i="29"/>
  <c r="BP312" i="29"/>
  <c r="BT312" i="29"/>
  <c r="BK361" i="29"/>
  <c r="BO361" i="29"/>
  <c r="BS361" i="29"/>
  <c r="BK362" i="29"/>
  <c r="BO362" i="29"/>
  <c r="BS362" i="29"/>
  <c r="BL368" i="29"/>
  <c r="BT311" i="29"/>
  <c r="BX311" i="29" s="1"/>
  <c r="BN362" i="29"/>
  <c r="BJ310" i="29"/>
  <c r="BN310" i="29"/>
  <c r="BR310" i="29"/>
  <c r="BJ311" i="29"/>
  <c r="BJ314" i="29" s="1"/>
  <c r="BN311" i="29"/>
  <c r="BR311" i="29"/>
  <c r="BI312" i="29"/>
  <c r="BL361" i="29"/>
  <c r="BP361" i="29"/>
  <c r="BT361" i="29"/>
  <c r="BW362" i="29" s="1"/>
  <c r="BL362" i="29"/>
  <c r="BP362" i="29"/>
  <c r="BT362" i="29"/>
  <c r="BX362" i="29" s="1"/>
  <c r="BL310" i="29"/>
  <c r="BK310" i="29"/>
  <c r="BO310" i="29"/>
  <c r="BS310" i="29"/>
  <c r="BI361" i="29"/>
  <c r="BM361" i="29"/>
  <c r="BQ361" i="29"/>
  <c r="BI362" i="29"/>
  <c r="AX310" i="29"/>
  <c r="AT311" i="29"/>
  <c r="AR362" i="29"/>
  <c r="AQ310" i="29"/>
  <c r="AU310" i="29"/>
  <c r="AY310" i="29"/>
  <c r="AQ311" i="29"/>
  <c r="AU311" i="29"/>
  <c r="AY311" i="29"/>
  <c r="AT312" i="29"/>
  <c r="AX312" i="29"/>
  <c r="BB312" i="29"/>
  <c r="AS361" i="29"/>
  <c r="AW361" i="29"/>
  <c r="BA361" i="29"/>
  <c r="AS362" i="29"/>
  <c r="AW362" i="29"/>
  <c r="BA362" i="29"/>
  <c r="AT368" i="29"/>
  <c r="AT310" i="29"/>
  <c r="BB311" i="29"/>
  <c r="BF311" i="29" s="1"/>
  <c r="AZ361" i="29"/>
  <c r="AV362" i="29"/>
  <c r="AR310" i="29"/>
  <c r="AV310" i="29"/>
  <c r="AZ310" i="29"/>
  <c r="AR311" i="29"/>
  <c r="AV311" i="29"/>
  <c r="AZ311" i="29"/>
  <c r="AQ312" i="29"/>
  <c r="AT361" i="29"/>
  <c r="AX361" i="29"/>
  <c r="BB361" i="29"/>
  <c r="BE362" i="29" s="1"/>
  <c r="AT362" i="29"/>
  <c r="AX362" i="29"/>
  <c r="BB362" i="29"/>
  <c r="BF362" i="29" s="1"/>
  <c r="AS310" i="29"/>
  <c r="AW310" i="29"/>
  <c r="BA310" i="29"/>
  <c r="AQ361" i="29"/>
  <c r="AU361" i="29"/>
  <c r="AY361" i="29"/>
  <c r="AQ362" i="29"/>
  <c r="G33" i="31"/>
  <c r="G32" i="31"/>
  <c r="L33" i="31" s="1"/>
  <c r="H26" i="31"/>
  <c r="G21" i="31"/>
  <c r="J21" i="31" s="1"/>
  <c r="F42" i="31" s="1"/>
  <c r="K17" i="31"/>
  <c r="I19" i="31" s="1"/>
  <c r="F47" i="31" s="1"/>
  <c r="K49" i="31"/>
  <c r="E38" i="31"/>
  <c r="I25" i="31"/>
  <c r="J25" i="31" s="1"/>
  <c r="H25" i="31"/>
  <c r="E33" i="31"/>
  <c r="BL225" i="29"/>
  <c r="AT225" i="29"/>
  <c r="BT220" i="29"/>
  <c r="BT221" i="29" s="1"/>
  <c r="BS220" i="29"/>
  <c r="BR220" i="29"/>
  <c r="BQ220" i="29"/>
  <c r="BP220" i="29"/>
  <c r="BO220" i="29"/>
  <c r="BN220" i="29"/>
  <c r="BM220" i="29"/>
  <c r="BL220" i="29"/>
  <c r="BK220" i="29"/>
  <c r="BJ220" i="29"/>
  <c r="BI220" i="29"/>
  <c r="BB220" i="29"/>
  <c r="AT227" i="29" s="1"/>
  <c r="BA220" i="29"/>
  <c r="AZ220" i="29"/>
  <c r="AY220" i="29"/>
  <c r="AX220" i="29"/>
  <c r="AW220" i="29"/>
  <c r="AV220" i="29"/>
  <c r="AU220" i="29"/>
  <c r="AT220" i="29"/>
  <c r="AS220" i="29"/>
  <c r="AR220" i="29"/>
  <c r="AQ220" i="29"/>
  <c r="BT219" i="29"/>
  <c r="BX219" i="29" s="1"/>
  <c r="BS219" i="29"/>
  <c r="BR219" i="29"/>
  <c r="BQ219" i="29"/>
  <c r="BP219" i="29"/>
  <c r="BO219" i="29"/>
  <c r="BN219" i="29"/>
  <c r="BM219" i="29"/>
  <c r="BL219" i="29"/>
  <c r="BK219" i="29"/>
  <c r="BJ219" i="29"/>
  <c r="BI219" i="29"/>
  <c r="BB219" i="29"/>
  <c r="BF219" i="29" s="1"/>
  <c r="BA219" i="29"/>
  <c r="AZ219" i="29"/>
  <c r="AY219" i="29"/>
  <c r="AX219" i="29"/>
  <c r="AW219" i="29"/>
  <c r="AV219" i="29"/>
  <c r="AU219" i="29"/>
  <c r="AT219" i="29"/>
  <c r="AS219" i="29"/>
  <c r="AR219" i="29"/>
  <c r="AQ219" i="29"/>
  <c r="BT218" i="29"/>
  <c r="BW219" i="29" s="1"/>
  <c r="BS218" i="29"/>
  <c r="BR218" i="29"/>
  <c r="BQ218" i="29"/>
  <c r="BP218" i="29"/>
  <c r="BO218" i="29"/>
  <c r="BN218" i="29"/>
  <c r="BM218" i="29"/>
  <c r="BL218" i="29"/>
  <c r="BK218" i="29"/>
  <c r="BJ218" i="29"/>
  <c r="BI218" i="29"/>
  <c r="BB218" i="29"/>
  <c r="BE219" i="29" s="1"/>
  <c r="BA218" i="29"/>
  <c r="AZ218" i="29"/>
  <c r="AY218" i="29"/>
  <c r="AX218" i="29"/>
  <c r="AW218" i="29"/>
  <c r="AV218" i="29"/>
  <c r="AU218" i="29"/>
  <c r="AT218" i="29"/>
  <c r="AS218" i="29"/>
  <c r="AR218" i="29"/>
  <c r="AQ218" i="29"/>
  <c r="BL199" i="29"/>
  <c r="AT199" i="29"/>
  <c r="BT194" i="29"/>
  <c r="BT195" i="29" s="1"/>
  <c r="BS194" i="29"/>
  <c r="BR194" i="29"/>
  <c r="BR195" i="29" s="1"/>
  <c r="BQ194" i="29"/>
  <c r="BP194" i="29"/>
  <c r="BO194" i="29"/>
  <c r="BN194" i="29"/>
  <c r="BM194" i="29"/>
  <c r="BM195" i="29" s="1"/>
  <c r="BL194" i="29"/>
  <c r="BK194" i="29"/>
  <c r="BJ194" i="29"/>
  <c r="BI194" i="29"/>
  <c r="BB194" i="29"/>
  <c r="AT201" i="29" s="1"/>
  <c r="BA194" i="29"/>
  <c r="AZ194" i="29"/>
  <c r="AY194" i="29"/>
  <c r="AX194" i="29"/>
  <c r="AW194" i="29"/>
  <c r="AV194" i="29"/>
  <c r="AU194" i="29"/>
  <c r="AT194" i="29"/>
  <c r="AS194" i="29"/>
  <c r="AR194" i="29"/>
  <c r="AQ194" i="29"/>
  <c r="BT193" i="29"/>
  <c r="BX193" i="29" s="1"/>
  <c r="BS193" i="29"/>
  <c r="BR193" i="29"/>
  <c r="BQ193" i="29"/>
  <c r="BP193" i="29"/>
  <c r="BO193" i="29"/>
  <c r="BN193" i="29"/>
  <c r="BM193" i="29"/>
  <c r="BL193" i="29"/>
  <c r="BK193" i="29"/>
  <c r="BJ193" i="29"/>
  <c r="BI193" i="29"/>
  <c r="BB193" i="29"/>
  <c r="BF193" i="29" s="1"/>
  <c r="BA193" i="29"/>
  <c r="AZ193" i="29"/>
  <c r="AY193" i="29"/>
  <c r="AX193" i="29"/>
  <c r="AW193" i="29"/>
  <c r="AV193" i="29"/>
  <c r="AU193" i="29"/>
  <c r="AT193" i="29"/>
  <c r="AS193" i="29"/>
  <c r="AR193" i="29"/>
  <c r="AQ193" i="29"/>
  <c r="BT192" i="29"/>
  <c r="BW193" i="29" s="1"/>
  <c r="BS192" i="29"/>
  <c r="BR192" i="29"/>
  <c r="BQ192" i="29"/>
  <c r="BP192" i="29"/>
  <c r="BO192" i="29"/>
  <c r="BN192" i="29"/>
  <c r="BM192" i="29"/>
  <c r="BL192" i="29"/>
  <c r="BK192" i="29"/>
  <c r="BJ192" i="29"/>
  <c r="BI192" i="29"/>
  <c r="BB192" i="29"/>
  <c r="BE193" i="29" s="1"/>
  <c r="BA192" i="29"/>
  <c r="AZ192" i="29"/>
  <c r="AY192" i="29"/>
  <c r="AX192" i="29"/>
  <c r="AW192" i="29"/>
  <c r="AV192" i="29"/>
  <c r="AU192" i="29"/>
  <c r="AT192" i="29"/>
  <c r="AS192" i="29"/>
  <c r="AR192" i="29"/>
  <c r="AQ192" i="29"/>
  <c r="BL174" i="29"/>
  <c r="AT174" i="29"/>
  <c r="BT169" i="29"/>
  <c r="BT170" i="29" s="1"/>
  <c r="BS169" i="29"/>
  <c r="BR169" i="29"/>
  <c r="BQ169" i="29"/>
  <c r="BQ170" i="29" s="1"/>
  <c r="BP169" i="29"/>
  <c r="BO169" i="29"/>
  <c r="BN169" i="29"/>
  <c r="BM169" i="29"/>
  <c r="BL169" i="29"/>
  <c r="BK169" i="29"/>
  <c r="BJ169" i="29"/>
  <c r="BI169" i="29"/>
  <c r="BI170" i="29" s="1"/>
  <c r="BB169" i="29"/>
  <c r="AT176" i="29" s="1"/>
  <c r="BA169" i="29"/>
  <c r="AZ169" i="29"/>
  <c r="AY169" i="29"/>
  <c r="AX169" i="29"/>
  <c r="AW169" i="29"/>
  <c r="AV169" i="29"/>
  <c r="AU169" i="29"/>
  <c r="AT169" i="29"/>
  <c r="AS169" i="29"/>
  <c r="AR169" i="29"/>
  <c r="AQ169" i="29"/>
  <c r="BT168" i="29"/>
  <c r="BX168" i="29" s="1"/>
  <c r="BS168" i="29"/>
  <c r="BR168" i="29"/>
  <c r="BQ168" i="29"/>
  <c r="BP168" i="29"/>
  <c r="BO168" i="29"/>
  <c r="BN168" i="29"/>
  <c r="BM168" i="29"/>
  <c r="BL168" i="29"/>
  <c r="BK168" i="29"/>
  <c r="BJ168" i="29"/>
  <c r="BI168" i="29"/>
  <c r="BB168" i="29"/>
  <c r="BF168" i="29" s="1"/>
  <c r="BA168" i="29"/>
  <c r="AZ168" i="29"/>
  <c r="AY168" i="29"/>
  <c r="AX168" i="29"/>
  <c r="AW168" i="29"/>
  <c r="AV168" i="29"/>
  <c r="AU168" i="29"/>
  <c r="AT168" i="29"/>
  <c r="AS168" i="29"/>
  <c r="AR168" i="29"/>
  <c r="AQ168" i="29"/>
  <c r="BT167" i="29"/>
  <c r="BW168" i="29" s="1"/>
  <c r="BS167" i="29"/>
  <c r="BR167" i="29"/>
  <c r="BQ167" i="29"/>
  <c r="BP167" i="29"/>
  <c r="BO167" i="29"/>
  <c r="BN167" i="29"/>
  <c r="BM167" i="29"/>
  <c r="BL167" i="29"/>
  <c r="BK167" i="29"/>
  <c r="BJ167" i="29"/>
  <c r="BI167" i="29"/>
  <c r="BB167" i="29"/>
  <c r="BE168" i="29" s="1"/>
  <c r="BA167" i="29"/>
  <c r="AZ167" i="29"/>
  <c r="AY167" i="29"/>
  <c r="AX167" i="29"/>
  <c r="AW167" i="29"/>
  <c r="AV167" i="29"/>
  <c r="AU167" i="29"/>
  <c r="AT167" i="29"/>
  <c r="AS167" i="29"/>
  <c r="AR167" i="29"/>
  <c r="AQ167" i="29"/>
  <c r="BL149" i="29"/>
  <c r="AT149" i="29"/>
  <c r="BT144" i="29"/>
  <c r="BT145" i="29" s="1"/>
  <c r="BS144" i="29"/>
  <c r="BR144" i="29"/>
  <c r="BR145" i="29" s="1"/>
  <c r="BQ144" i="29"/>
  <c r="BP144" i="29"/>
  <c r="BO144" i="29"/>
  <c r="BN144" i="29"/>
  <c r="BM144" i="29"/>
  <c r="BL144" i="29"/>
  <c r="BK144" i="29"/>
  <c r="BJ144" i="29"/>
  <c r="BJ145" i="29" s="1"/>
  <c r="BI144" i="29"/>
  <c r="BB144" i="29"/>
  <c r="AT151" i="29" s="1"/>
  <c r="BA144" i="29"/>
  <c r="AZ144" i="29"/>
  <c r="AY144" i="29"/>
  <c r="AX144" i="29"/>
  <c r="AW144" i="29"/>
  <c r="AV144" i="29"/>
  <c r="AU144" i="29"/>
  <c r="AT144" i="29"/>
  <c r="AS144" i="29"/>
  <c r="AR144" i="29"/>
  <c r="AR145" i="29" s="1"/>
  <c r="AQ144" i="29"/>
  <c r="BT143" i="29"/>
  <c r="BX143" i="29" s="1"/>
  <c r="BS143" i="29"/>
  <c r="BR143" i="29"/>
  <c r="BQ143" i="29"/>
  <c r="BP143" i="29"/>
  <c r="BO143" i="29"/>
  <c r="BN143" i="29"/>
  <c r="BM143" i="29"/>
  <c r="BL143" i="29"/>
  <c r="BK143" i="29"/>
  <c r="BJ143" i="29"/>
  <c r="BI143" i="29"/>
  <c r="BB143" i="29"/>
  <c r="BF143" i="29" s="1"/>
  <c r="BA143" i="29"/>
  <c r="AZ143" i="29"/>
  <c r="AY143" i="29"/>
  <c r="AX143" i="29"/>
  <c r="AW143" i="29"/>
  <c r="AV143" i="29"/>
  <c r="AU143" i="29"/>
  <c r="AT143" i="29"/>
  <c r="AS143" i="29"/>
  <c r="AR143" i="29"/>
  <c r="AQ143" i="29"/>
  <c r="BT142" i="29"/>
  <c r="BW143" i="29" s="1"/>
  <c r="BS142" i="29"/>
  <c r="BR142" i="29"/>
  <c r="BQ142" i="29"/>
  <c r="BP142" i="29"/>
  <c r="BO142" i="29"/>
  <c r="BN142" i="29"/>
  <c r="BM142" i="29"/>
  <c r="BL142" i="29"/>
  <c r="BK142" i="29"/>
  <c r="BJ142" i="29"/>
  <c r="BI142" i="29"/>
  <c r="BB142" i="29"/>
  <c r="BE143" i="29" s="1"/>
  <c r="BA142" i="29"/>
  <c r="AZ142" i="29"/>
  <c r="AY142" i="29"/>
  <c r="AX142" i="29"/>
  <c r="AW142" i="29"/>
  <c r="AV142" i="29"/>
  <c r="AU142" i="29"/>
  <c r="AT142" i="29"/>
  <c r="AS142" i="29"/>
  <c r="AR142" i="29"/>
  <c r="AQ142" i="29"/>
  <c r="BL124" i="29"/>
  <c r="AT124" i="29"/>
  <c r="BT119" i="29"/>
  <c r="BT120" i="29" s="1"/>
  <c r="BS119" i="29"/>
  <c r="BR119" i="29"/>
  <c r="BQ119" i="29"/>
  <c r="BP119" i="29"/>
  <c r="BO119" i="29"/>
  <c r="BN119" i="29"/>
  <c r="BN120" i="29" s="1"/>
  <c r="BM119" i="29"/>
  <c r="BL119" i="29"/>
  <c r="BK119" i="29"/>
  <c r="BJ119" i="29"/>
  <c r="BI119" i="29"/>
  <c r="BB119" i="29"/>
  <c r="AT126" i="29" s="1"/>
  <c r="BA119" i="29"/>
  <c r="AZ119" i="29"/>
  <c r="AZ120" i="29" s="1"/>
  <c r="AY119" i="29"/>
  <c r="AX119" i="29"/>
  <c r="AW119" i="29"/>
  <c r="AV119" i="29"/>
  <c r="AU119" i="29"/>
  <c r="AT119" i="29"/>
  <c r="AS119" i="29"/>
  <c r="AR119" i="29"/>
  <c r="AR120" i="29" s="1"/>
  <c r="AQ119" i="29"/>
  <c r="AQ120" i="29" s="1"/>
  <c r="BT118" i="29"/>
  <c r="BX118" i="29" s="1"/>
  <c r="BS118" i="29"/>
  <c r="BR118" i="29"/>
  <c r="BQ118" i="29"/>
  <c r="BP118" i="29"/>
  <c r="BO118" i="29"/>
  <c r="BN118" i="29"/>
  <c r="BM118" i="29"/>
  <c r="BL118" i="29"/>
  <c r="BK118" i="29"/>
  <c r="BJ118" i="29"/>
  <c r="BI118" i="29"/>
  <c r="BB118" i="29"/>
  <c r="BF118" i="29" s="1"/>
  <c r="BA118" i="29"/>
  <c r="AZ118" i="29"/>
  <c r="AY118" i="29"/>
  <c r="AX118" i="29"/>
  <c r="AW118" i="29"/>
  <c r="AV118" i="29"/>
  <c r="AU118" i="29"/>
  <c r="AT118" i="29"/>
  <c r="AS118" i="29"/>
  <c r="AR118" i="29"/>
  <c r="AQ118" i="29"/>
  <c r="BT117" i="29"/>
  <c r="BW118" i="29" s="1"/>
  <c r="BS117" i="29"/>
  <c r="BR117" i="29"/>
  <c r="BQ117" i="29"/>
  <c r="BP117" i="29"/>
  <c r="BO117" i="29"/>
  <c r="BN117" i="29"/>
  <c r="BM117" i="29"/>
  <c r="BL117" i="29"/>
  <c r="BK117" i="29"/>
  <c r="BJ117" i="29"/>
  <c r="BI117" i="29"/>
  <c r="BB117" i="29"/>
  <c r="BE118" i="29" s="1"/>
  <c r="BA117" i="29"/>
  <c r="AZ117" i="29"/>
  <c r="AY117" i="29"/>
  <c r="AX117" i="29"/>
  <c r="AW117" i="29"/>
  <c r="AV117" i="29"/>
  <c r="AU117" i="29"/>
  <c r="AT117" i="29"/>
  <c r="AS117" i="29"/>
  <c r="AR117" i="29"/>
  <c r="AQ117" i="29"/>
  <c r="BL99" i="29"/>
  <c r="AT99" i="29"/>
  <c r="BT94" i="29"/>
  <c r="BT95" i="29" s="1"/>
  <c r="BS94" i="29"/>
  <c r="BR94" i="29"/>
  <c r="BQ94" i="29"/>
  <c r="BP94" i="29"/>
  <c r="BO94" i="29"/>
  <c r="BN94" i="29"/>
  <c r="BN95" i="29" s="1"/>
  <c r="BM94" i="29"/>
  <c r="BL94" i="29"/>
  <c r="BK94" i="29"/>
  <c r="BJ94" i="29"/>
  <c r="BI94" i="29"/>
  <c r="BI95" i="29" s="1"/>
  <c r="BB94" i="29"/>
  <c r="AT101" i="29" s="1"/>
  <c r="BA94" i="29"/>
  <c r="AZ94" i="29"/>
  <c r="AZ95" i="29" s="1"/>
  <c r="AY94" i="29"/>
  <c r="AY95" i="29" s="1"/>
  <c r="AX94" i="29"/>
  <c r="AW94" i="29"/>
  <c r="AV94" i="29"/>
  <c r="AU94" i="29"/>
  <c r="AT94" i="29"/>
  <c r="AS94" i="29"/>
  <c r="AR94" i="29"/>
  <c r="AQ94" i="29"/>
  <c r="BT93" i="29"/>
  <c r="BX93" i="29" s="1"/>
  <c r="BS93" i="29"/>
  <c r="BR93" i="29"/>
  <c r="BQ93" i="29"/>
  <c r="BP93" i="29"/>
  <c r="BO93" i="29"/>
  <c r="BN93" i="29"/>
  <c r="BM93" i="29"/>
  <c r="BL93" i="29"/>
  <c r="BK93" i="29"/>
  <c r="BJ93" i="29"/>
  <c r="BI93" i="29"/>
  <c r="BB93" i="29"/>
  <c r="BF93" i="29" s="1"/>
  <c r="BA93" i="29"/>
  <c r="AZ93" i="29"/>
  <c r="AY93" i="29"/>
  <c r="AX93" i="29"/>
  <c r="AW93" i="29"/>
  <c r="AV93" i="29"/>
  <c r="AU93" i="29"/>
  <c r="AT93" i="29"/>
  <c r="AS93" i="29"/>
  <c r="AR93" i="29"/>
  <c r="AQ93" i="29"/>
  <c r="BT92" i="29"/>
  <c r="BW93" i="29" s="1"/>
  <c r="BS92" i="29"/>
  <c r="BR92" i="29"/>
  <c r="BQ92" i="29"/>
  <c r="BP92" i="29"/>
  <c r="BO92" i="29"/>
  <c r="BN92" i="29"/>
  <c r="BM92" i="29"/>
  <c r="BL92" i="29"/>
  <c r="BK92" i="29"/>
  <c r="BJ92" i="29"/>
  <c r="BI92" i="29"/>
  <c r="BB92" i="29"/>
  <c r="BE93" i="29" s="1"/>
  <c r="BA92" i="29"/>
  <c r="AZ92" i="29"/>
  <c r="AY92" i="29"/>
  <c r="AX92" i="29"/>
  <c r="AW92" i="29"/>
  <c r="AV92" i="29"/>
  <c r="AU92" i="29"/>
  <c r="AT92" i="29"/>
  <c r="AS92" i="29"/>
  <c r="AR92" i="29"/>
  <c r="AQ92" i="29"/>
  <c r="BL74" i="29"/>
  <c r="AT74" i="29"/>
  <c r="BT69" i="29"/>
  <c r="BT70" i="29" s="1"/>
  <c r="BS69" i="29"/>
  <c r="BR69" i="29"/>
  <c r="BQ69" i="29"/>
  <c r="BP69" i="29"/>
  <c r="BO69" i="29"/>
  <c r="BN69" i="29"/>
  <c r="BM69" i="29"/>
  <c r="BL69" i="29"/>
  <c r="BK69" i="29"/>
  <c r="BJ69" i="29"/>
  <c r="BI69" i="29"/>
  <c r="BB69" i="29"/>
  <c r="AT76" i="29" s="1"/>
  <c r="BA69" i="29"/>
  <c r="AZ69" i="29"/>
  <c r="AY69" i="29"/>
  <c r="AX69" i="29"/>
  <c r="AW69" i="29"/>
  <c r="AV69" i="29"/>
  <c r="AU69" i="29"/>
  <c r="AT69" i="29"/>
  <c r="AS69" i="29"/>
  <c r="AR69" i="29"/>
  <c r="AQ69" i="29"/>
  <c r="BT68" i="29"/>
  <c r="BX68" i="29" s="1"/>
  <c r="BS68" i="29"/>
  <c r="BR68" i="29"/>
  <c r="BQ68" i="29"/>
  <c r="BP68" i="29"/>
  <c r="BO68" i="29"/>
  <c r="BN68" i="29"/>
  <c r="BM68" i="29"/>
  <c r="BL68" i="29"/>
  <c r="BK68" i="29"/>
  <c r="BJ68" i="29"/>
  <c r="BI68" i="29"/>
  <c r="BB68" i="29"/>
  <c r="BF68" i="29" s="1"/>
  <c r="BA68" i="29"/>
  <c r="AZ68" i="29"/>
  <c r="AY68" i="29"/>
  <c r="AX68" i="29"/>
  <c r="AW68" i="29"/>
  <c r="AV68" i="29"/>
  <c r="AU68" i="29"/>
  <c r="AT68" i="29"/>
  <c r="AS68" i="29"/>
  <c r="AR68" i="29"/>
  <c r="AQ68" i="29"/>
  <c r="BT67" i="29"/>
  <c r="BW68" i="29" s="1"/>
  <c r="BS67" i="29"/>
  <c r="BR67" i="29"/>
  <c r="BQ67" i="29"/>
  <c r="BP67" i="29"/>
  <c r="BO67" i="29"/>
  <c r="BN67" i="29"/>
  <c r="BM67" i="29"/>
  <c r="BL67" i="29"/>
  <c r="BK67" i="29"/>
  <c r="BJ67" i="29"/>
  <c r="BI67" i="29"/>
  <c r="BB67" i="29"/>
  <c r="BE68" i="29" s="1"/>
  <c r="BA67" i="29"/>
  <c r="AZ67" i="29"/>
  <c r="AY67" i="29"/>
  <c r="AX67" i="29"/>
  <c r="AW67" i="29"/>
  <c r="AV67" i="29"/>
  <c r="AU67" i="29"/>
  <c r="AT67" i="29"/>
  <c r="AS67" i="29"/>
  <c r="AR67" i="29"/>
  <c r="AQ67" i="29"/>
  <c r="BL49" i="29"/>
  <c r="AT49" i="29"/>
  <c r="BT44" i="29"/>
  <c r="BT45" i="29" s="1"/>
  <c r="BS44" i="29"/>
  <c r="BR44" i="29"/>
  <c r="BQ44" i="29"/>
  <c r="BP44" i="29"/>
  <c r="BO44" i="29"/>
  <c r="BN44" i="29"/>
  <c r="BM44" i="29"/>
  <c r="BM45" i="29" s="1"/>
  <c r="BL44" i="29"/>
  <c r="BK44" i="29"/>
  <c r="BJ44" i="29"/>
  <c r="BI44" i="29"/>
  <c r="BI45" i="29" s="1"/>
  <c r="BB44" i="29"/>
  <c r="AT51" i="29" s="1"/>
  <c r="BA44" i="29"/>
  <c r="AZ44" i="29"/>
  <c r="AY44" i="29"/>
  <c r="AX44" i="29"/>
  <c r="AW44" i="29"/>
  <c r="AV44" i="29"/>
  <c r="AU44" i="29"/>
  <c r="AU45" i="29" s="1"/>
  <c r="AT44" i="29"/>
  <c r="AS44" i="29"/>
  <c r="AR44" i="29"/>
  <c r="AQ44" i="29"/>
  <c r="AQ45" i="29" s="1"/>
  <c r="BT43" i="29"/>
  <c r="BX43" i="29" s="1"/>
  <c r="BS43" i="29"/>
  <c r="BR43" i="29"/>
  <c r="BQ43" i="29"/>
  <c r="BP43" i="29"/>
  <c r="BO43" i="29"/>
  <c r="BN43" i="29"/>
  <c r="BM43" i="29"/>
  <c r="BL43" i="29"/>
  <c r="BK43" i="29"/>
  <c r="BJ43" i="29"/>
  <c r="BI43" i="29"/>
  <c r="BB43" i="29"/>
  <c r="BA43" i="29"/>
  <c r="AZ43" i="29"/>
  <c r="AY43" i="29"/>
  <c r="AX43" i="29"/>
  <c r="AW43" i="29"/>
  <c r="AV43" i="29"/>
  <c r="AU43" i="29"/>
  <c r="AT43" i="29"/>
  <c r="AS43" i="29"/>
  <c r="AR43" i="29"/>
  <c r="AQ43" i="29"/>
  <c r="BT42" i="29"/>
  <c r="BW43" i="29" s="1"/>
  <c r="BS42" i="29"/>
  <c r="BR42" i="29"/>
  <c r="BQ42" i="29"/>
  <c r="BP42" i="29"/>
  <c r="BO42" i="29"/>
  <c r="BN42" i="29"/>
  <c r="BM42" i="29"/>
  <c r="BL42" i="29"/>
  <c r="BK42" i="29"/>
  <c r="BJ42" i="29"/>
  <c r="BI42" i="29"/>
  <c r="BB42" i="29"/>
  <c r="BE43" i="29" s="1"/>
  <c r="BA42" i="29"/>
  <c r="AY42" i="29"/>
  <c r="AX42" i="29"/>
  <c r="AW42" i="29"/>
  <c r="AV42" i="29"/>
  <c r="AU42" i="29"/>
  <c r="AT42" i="29"/>
  <c r="AS42" i="29"/>
  <c r="AR42" i="29"/>
  <c r="AQ42" i="29"/>
  <c r="BA313" i="29" l="1"/>
  <c r="G19" i="31"/>
  <c r="F46" i="31" s="1"/>
  <c r="F49" i="31" s="1"/>
  <c r="BL263" i="29"/>
  <c r="BN365" i="29"/>
  <c r="BQ263" i="29"/>
  <c r="BP263" i="29"/>
  <c r="G34" i="31"/>
  <c r="BO263" i="29"/>
  <c r="AT263" i="29"/>
  <c r="BV260" i="29"/>
  <c r="BJ268" i="29" s="1"/>
  <c r="BB364" i="29"/>
  <c r="BT262" i="29"/>
  <c r="BS314" i="29"/>
  <c r="AV314" i="29"/>
  <c r="AR263" i="29"/>
  <c r="BL268" i="29"/>
  <c r="AW314" i="29"/>
  <c r="AV263" i="29"/>
  <c r="AZ314" i="29"/>
  <c r="BM365" i="29"/>
  <c r="AR365" i="29"/>
  <c r="BN314" i="29"/>
  <c r="AQ263" i="29"/>
  <c r="BK313" i="29"/>
  <c r="BP365" i="29"/>
  <c r="AZ263" i="29"/>
  <c r="AX365" i="29"/>
  <c r="AR314" i="29"/>
  <c r="AY314" i="29"/>
  <c r="AW263" i="29"/>
  <c r="BK263" i="29"/>
  <c r="BQ365" i="29"/>
  <c r="BM263" i="29"/>
  <c r="AQ365" i="29"/>
  <c r="BO365" i="29"/>
  <c r="BQ314" i="29"/>
  <c r="AY263" i="29"/>
  <c r="AS314" i="29"/>
  <c r="AV365" i="29"/>
  <c r="BR263" i="29"/>
  <c r="BJ365" i="29"/>
  <c r="AT365" i="29"/>
  <c r="BK365" i="29"/>
  <c r="BI262" i="29"/>
  <c r="BL370" i="29"/>
  <c r="AS263" i="29"/>
  <c r="BN263" i="29"/>
  <c r="AU365" i="29"/>
  <c r="BA314" i="29"/>
  <c r="AS365" i="29"/>
  <c r="AU314" i="29"/>
  <c r="BL365" i="29"/>
  <c r="BL369" i="29"/>
  <c r="AZ365" i="29"/>
  <c r="BR314" i="29"/>
  <c r="BA263" i="29"/>
  <c r="AY365" i="29"/>
  <c r="BB262" i="29"/>
  <c r="AX262" i="29"/>
  <c r="BI365" i="29"/>
  <c r="BM314" i="29"/>
  <c r="BS263" i="29"/>
  <c r="BJ263" i="29"/>
  <c r="BS365" i="29"/>
  <c r="AT268" i="29"/>
  <c r="BR365" i="29"/>
  <c r="BS313" i="29"/>
  <c r="BA365" i="29"/>
  <c r="BD362" i="29"/>
  <c r="AR370" i="29" s="1"/>
  <c r="BD219" i="29"/>
  <c r="AR227" i="29" s="1"/>
  <c r="AV227" i="29" s="1"/>
  <c r="BV219" i="29"/>
  <c r="BJ227" i="29" s="1"/>
  <c r="BV362" i="29"/>
  <c r="BJ370" i="29" s="1"/>
  <c r="BO313" i="29"/>
  <c r="BS364" i="29"/>
  <c r="AU263" i="29"/>
  <c r="BD68" i="29"/>
  <c r="AR76" i="29" s="1"/>
  <c r="AV76" i="29" s="1"/>
  <c r="BV118" i="29"/>
  <c r="BJ126" i="29" s="1"/>
  <c r="BD168" i="29"/>
  <c r="AR176" i="29" s="1"/>
  <c r="AV176" i="29" s="1"/>
  <c r="BV168" i="29"/>
  <c r="BJ176" i="29" s="1"/>
  <c r="BD311" i="29"/>
  <c r="AR319" i="29" s="1"/>
  <c r="AY262" i="29"/>
  <c r="AT370" i="29"/>
  <c r="BV311" i="29"/>
  <c r="BJ319" i="29" s="1"/>
  <c r="BV68" i="29"/>
  <c r="BJ76" i="29" s="1"/>
  <c r="BD118" i="29"/>
  <c r="AR126" i="29" s="1"/>
  <c r="AV126" i="29" s="1"/>
  <c r="BD43" i="29"/>
  <c r="AR51" i="29" s="1"/>
  <c r="AV51" i="29" s="1"/>
  <c r="BF43" i="29"/>
  <c r="BV43" i="29"/>
  <c r="BJ51" i="29" s="1"/>
  <c r="BD93" i="29"/>
  <c r="AR101" i="29" s="1"/>
  <c r="AV101" i="29" s="1"/>
  <c r="BV93" i="29"/>
  <c r="BJ101" i="29" s="1"/>
  <c r="BD143" i="29"/>
  <c r="AR151" i="29" s="1"/>
  <c r="AV151" i="29" s="1"/>
  <c r="BV143" i="29"/>
  <c r="BJ151" i="29" s="1"/>
  <c r="BD193" i="29"/>
  <c r="AR201" i="29" s="1"/>
  <c r="AV201" i="29" s="1"/>
  <c r="BV193" i="29"/>
  <c r="BJ201" i="29" s="1"/>
  <c r="AW365" i="29"/>
  <c r="K26" i="31"/>
  <c r="M26" i="31" s="1"/>
  <c r="J36" i="31"/>
  <c r="G40" i="31" s="1"/>
  <c r="J32" i="31"/>
  <c r="D75" i="33"/>
  <c r="BD260" i="29"/>
  <c r="AR268" i="29" s="1"/>
  <c r="K25" i="33"/>
  <c r="M25" i="33" s="1"/>
  <c r="O22" i="33" s="1"/>
  <c r="Q22" i="33" s="1"/>
  <c r="C54" i="33"/>
  <c r="G34" i="33"/>
  <c r="K49" i="33"/>
  <c r="I52" i="33" s="1"/>
  <c r="I54" i="33" s="1"/>
  <c r="J33" i="31"/>
  <c r="E34" i="31" s="1"/>
  <c r="K26" i="33"/>
  <c r="N17" i="33"/>
  <c r="N18" i="33" s="1"/>
  <c r="N19" i="33" s="1"/>
  <c r="K45" i="33" s="1"/>
  <c r="G52" i="33" s="1"/>
  <c r="I19" i="33"/>
  <c r="G19" i="33"/>
  <c r="C70" i="33"/>
  <c r="C72" i="33" s="1"/>
  <c r="G68" i="33"/>
  <c r="K67" i="33" s="1"/>
  <c r="J36" i="33"/>
  <c r="G45" i="33"/>
  <c r="G21" i="33"/>
  <c r="J21" i="33" s="1"/>
  <c r="F42" i="33" s="1"/>
  <c r="F52" i="33" s="1"/>
  <c r="J32" i="33"/>
  <c r="BL318" i="29"/>
  <c r="BL319" i="29"/>
  <c r="BT313" i="29"/>
  <c r="BI314" i="29"/>
  <c r="BI313" i="29"/>
  <c r="BL314" i="29"/>
  <c r="BL313" i="29"/>
  <c r="BP314" i="29"/>
  <c r="BP313" i="29"/>
  <c r="AQ314" i="29"/>
  <c r="AQ313" i="29"/>
  <c r="AT314" i="29"/>
  <c r="AT313" i="29"/>
  <c r="AT318" i="29"/>
  <c r="AT319" i="29"/>
  <c r="BB313" i="29"/>
  <c r="AX314" i="29"/>
  <c r="AX313" i="29"/>
  <c r="K25" i="31"/>
  <c r="G45" i="31"/>
  <c r="AT200" i="29"/>
  <c r="BS196" i="29"/>
  <c r="BL196" i="29"/>
  <c r="BP196" i="29"/>
  <c r="BL200" i="29"/>
  <c r="BI196" i="29"/>
  <c r="BQ196" i="29"/>
  <c r="BK196" i="29"/>
  <c r="BO196" i="29"/>
  <c r="BJ196" i="29"/>
  <c r="BN196" i="29"/>
  <c r="BL50" i="29"/>
  <c r="AW196" i="29"/>
  <c r="AT196" i="29"/>
  <c r="AX196" i="29"/>
  <c r="AS196" i="29"/>
  <c r="BA196" i="29"/>
  <c r="AQ196" i="29"/>
  <c r="AU196" i="29"/>
  <c r="AY196" i="29"/>
  <c r="AR196" i="29"/>
  <c r="AV196" i="29"/>
  <c r="AZ196" i="29"/>
  <c r="BK222" i="29"/>
  <c r="BO222" i="29"/>
  <c r="BL222" i="29"/>
  <c r="BM222" i="29"/>
  <c r="BQ222" i="29"/>
  <c r="BS222" i="29"/>
  <c r="BP222" i="29"/>
  <c r="BJ222" i="29"/>
  <c r="BN222" i="29"/>
  <c r="BR222" i="29"/>
  <c r="AW222" i="29"/>
  <c r="AT222" i="29"/>
  <c r="AX222" i="29"/>
  <c r="AS222" i="29"/>
  <c r="BA222" i="29"/>
  <c r="AU222" i="29"/>
  <c r="AY222" i="29"/>
  <c r="AR222" i="29"/>
  <c r="AV222" i="29"/>
  <c r="AZ222" i="29"/>
  <c r="AQ222" i="29"/>
  <c r="BI222" i="29"/>
  <c r="BL226" i="29"/>
  <c r="AQ221" i="29"/>
  <c r="AY221" i="29"/>
  <c r="BM221" i="29"/>
  <c r="AR221" i="29"/>
  <c r="AV221" i="29"/>
  <c r="AZ221" i="29"/>
  <c r="BJ221" i="29"/>
  <c r="BN221" i="29"/>
  <c r="BR221" i="29"/>
  <c r="AT226" i="29"/>
  <c r="AS221" i="29"/>
  <c r="AW221" i="29"/>
  <c r="BA221" i="29"/>
  <c r="BK221" i="29"/>
  <c r="BO221" i="29"/>
  <c r="BS221" i="29"/>
  <c r="BL227" i="29"/>
  <c r="AU221" i="29"/>
  <c r="BI221" i="29"/>
  <c r="BQ221" i="29"/>
  <c r="AT221" i="29"/>
  <c r="AX221" i="29"/>
  <c r="BB221" i="29"/>
  <c r="BL221" i="29"/>
  <c r="BP221" i="29"/>
  <c r="AQ195" i="29"/>
  <c r="AY195" i="29"/>
  <c r="BM196" i="29"/>
  <c r="AR195" i="29"/>
  <c r="AZ195" i="29"/>
  <c r="BN195" i="29"/>
  <c r="BR196" i="29"/>
  <c r="AS195" i="29"/>
  <c r="AW195" i="29"/>
  <c r="BA195" i="29"/>
  <c r="BK195" i="29"/>
  <c r="BO195" i="29"/>
  <c r="BS195" i="29"/>
  <c r="BL201" i="29"/>
  <c r="AU195" i="29"/>
  <c r="BI195" i="29"/>
  <c r="BQ195" i="29"/>
  <c r="AV195" i="29"/>
  <c r="BJ195" i="29"/>
  <c r="AT195" i="29"/>
  <c r="AX195" i="29"/>
  <c r="BB195" i="29"/>
  <c r="BL195" i="29"/>
  <c r="BP195" i="29"/>
  <c r="BK46" i="29"/>
  <c r="AT71" i="29"/>
  <c r="BQ96" i="29"/>
  <c r="BI121" i="29"/>
  <c r="AQ146" i="29"/>
  <c r="BI146" i="29"/>
  <c r="BQ146" i="29"/>
  <c r="AQ171" i="29"/>
  <c r="AT46" i="29"/>
  <c r="AX46" i="29"/>
  <c r="BL46" i="29"/>
  <c r="BP46" i="29"/>
  <c r="AQ71" i="29"/>
  <c r="AU71" i="29"/>
  <c r="AY71" i="29"/>
  <c r="BI71" i="29"/>
  <c r="BM71" i="29"/>
  <c r="BQ71" i="29"/>
  <c r="AR96" i="29"/>
  <c r="AV96" i="29"/>
  <c r="BJ96" i="29"/>
  <c r="BR96" i="29"/>
  <c r="AV121" i="29"/>
  <c r="BJ121" i="29"/>
  <c r="BR121" i="29"/>
  <c r="AV146" i="29"/>
  <c r="AZ146" i="29"/>
  <c r="BN146" i="29"/>
  <c r="AR171" i="29"/>
  <c r="AV171" i="29"/>
  <c r="AZ171" i="29"/>
  <c r="BJ171" i="29"/>
  <c r="BN171" i="29"/>
  <c r="BR171" i="29"/>
  <c r="AW46" i="29"/>
  <c r="BO46" i="29"/>
  <c r="BP71" i="29"/>
  <c r="AQ96" i="29"/>
  <c r="AU121" i="29"/>
  <c r="BM121" i="29"/>
  <c r="AY146" i="29"/>
  <c r="BM146" i="29"/>
  <c r="AU171" i="29"/>
  <c r="AY171" i="29"/>
  <c r="BM171" i="29"/>
  <c r="AY46" i="29"/>
  <c r="BQ46" i="29"/>
  <c r="AR71" i="29"/>
  <c r="AV71" i="29"/>
  <c r="AZ71" i="29"/>
  <c r="BJ71" i="29"/>
  <c r="BN71" i="29"/>
  <c r="BR71" i="29"/>
  <c r="AS96" i="29"/>
  <c r="AW96" i="29"/>
  <c r="BA96" i="29"/>
  <c r="BK96" i="29"/>
  <c r="BO96" i="29"/>
  <c r="BS96" i="29"/>
  <c r="AT100" i="29"/>
  <c r="AS121" i="29"/>
  <c r="AW121" i="29"/>
  <c r="BA121" i="29"/>
  <c r="BK121" i="29"/>
  <c r="BO121" i="29"/>
  <c r="BS121" i="29"/>
  <c r="AT125" i="29"/>
  <c r="AS146" i="29"/>
  <c r="AW146" i="29"/>
  <c r="BA146" i="29"/>
  <c r="BK146" i="29"/>
  <c r="BO146" i="29"/>
  <c r="BS146" i="29"/>
  <c r="AT150" i="29"/>
  <c r="AS171" i="29"/>
  <c r="AW171" i="29"/>
  <c r="BA171" i="29"/>
  <c r="BK171" i="29"/>
  <c r="BO171" i="29"/>
  <c r="BS171" i="29"/>
  <c r="AT175" i="29"/>
  <c r="AS46" i="29"/>
  <c r="BA46" i="29"/>
  <c r="BS46" i="29"/>
  <c r="AX71" i="29"/>
  <c r="BL71" i="29"/>
  <c r="AU96" i="29"/>
  <c r="BM96" i="29"/>
  <c r="AY121" i="29"/>
  <c r="BQ121" i="29"/>
  <c r="AU146" i="29"/>
  <c r="AR46" i="29"/>
  <c r="AV46" i="29"/>
  <c r="AZ46" i="29"/>
  <c r="BJ46" i="29"/>
  <c r="BN46" i="29"/>
  <c r="BR46" i="29"/>
  <c r="AS71" i="29"/>
  <c r="AW71" i="29"/>
  <c r="BA71" i="29"/>
  <c r="BK71" i="29"/>
  <c r="BO71" i="29"/>
  <c r="BS71" i="29"/>
  <c r="BL75" i="29"/>
  <c r="AT96" i="29"/>
  <c r="AX96" i="29"/>
  <c r="BL96" i="29"/>
  <c r="BP96" i="29"/>
  <c r="BL100" i="29"/>
  <c r="AT121" i="29"/>
  <c r="AX121" i="29"/>
  <c r="BL121" i="29"/>
  <c r="BP121" i="29"/>
  <c r="BL125" i="29"/>
  <c r="AT146" i="29"/>
  <c r="AX146" i="29"/>
  <c r="BL146" i="29"/>
  <c r="BP146" i="29"/>
  <c r="BL150" i="29"/>
  <c r="AT171" i="29"/>
  <c r="AX171" i="29"/>
  <c r="BL171" i="29"/>
  <c r="BP171" i="29"/>
  <c r="BL175" i="29"/>
  <c r="AQ170" i="29"/>
  <c r="AY170" i="29"/>
  <c r="BM170" i="29"/>
  <c r="BI171" i="29"/>
  <c r="BQ171" i="29"/>
  <c r="AS170" i="29"/>
  <c r="AW170" i="29"/>
  <c r="BA170" i="29"/>
  <c r="BK170" i="29"/>
  <c r="BO170" i="29"/>
  <c r="BS170" i="29"/>
  <c r="BL176" i="29"/>
  <c r="AU170" i="29"/>
  <c r="AR170" i="29"/>
  <c r="AV170" i="29"/>
  <c r="AZ170" i="29"/>
  <c r="BJ170" i="29"/>
  <c r="BN170" i="29"/>
  <c r="BR170" i="29"/>
  <c r="AT170" i="29"/>
  <c r="AX170" i="29"/>
  <c r="BB170" i="29"/>
  <c r="BL170" i="29"/>
  <c r="BP170" i="29"/>
  <c r="AQ145" i="29"/>
  <c r="AY145" i="29"/>
  <c r="BM145" i="29"/>
  <c r="AV145" i="29"/>
  <c r="AZ145" i="29"/>
  <c r="BN145" i="29"/>
  <c r="AR146" i="29"/>
  <c r="BJ146" i="29"/>
  <c r="BR146" i="29"/>
  <c r="AS145" i="29"/>
  <c r="AW145" i="29"/>
  <c r="BA145" i="29"/>
  <c r="BK145" i="29"/>
  <c r="BO145" i="29"/>
  <c r="BS145" i="29"/>
  <c r="BL151" i="29"/>
  <c r="AU145" i="29"/>
  <c r="BI145" i="29"/>
  <c r="BQ145" i="29"/>
  <c r="AT145" i="29"/>
  <c r="AX145" i="29"/>
  <c r="BB145" i="29"/>
  <c r="BL145" i="29"/>
  <c r="BP145" i="29"/>
  <c r="AY120" i="29"/>
  <c r="BM120" i="29"/>
  <c r="AQ121" i="29"/>
  <c r="AV120" i="29"/>
  <c r="BJ120" i="29"/>
  <c r="BR120" i="29"/>
  <c r="AR121" i="29"/>
  <c r="AZ121" i="29"/>
  <c r="BN121" i="29"/>
  <c r="AS120" i="29"/>
  <c r="AW120" i="29"/>
  <c r="BA120" i="29"/>
  <c r="BK120" i="29"/>
  <c r="BO120" i="29"/>
  <c r="BS120" i="29"/>
  <c r="BL126" i="29"/>
  <c r="AU120" i="29"/>
  <c r="BI120" i="29"/>
  <c r="BQ120" i="29"/>
  <c r="AT120" i="29"/>
  <c r="AX120" i="29"/>
  <c r="BB120" i="29"/>
  <c r="BL120" i="29"/>
  <c r="BP120" i="29"/>
  <c r="AU95" i="29"/>
  <c r="BM95" i="29"/>
  <c r="AY96" i="29"/>
  <c r="AZ96" i="29"/>
  <c r="BQ95" i="29"/>
  <c r="BI96" i="29"/>
  <c r="AV95" i="29"/>
  <c r="BJ95" i="29"/>
  <c r="BR95" i="29"/>
  <c r="BN96" i="29"/>
  <c r="AS95" i="29"/>
  <c r="AW95" i="29"/>
  <c r="BA95" i="29"/>
  <c r="BK95" i="29"/>
  <c r="BO95" i="29"/>
  <c r="BS95" i="29"/>
  <c r="BL101" i="29"/>
  <c r="AQ95" i="29"/>
  <c r="AR95" i="29"/>
  <c r="AT95" i="29"/>
  <c r="AX95" i="29"/>
  <c r="BB95" i="29"/>
  <c r="BL95" i="29"/>
  <c r="BP95" i="29"/>
  <c r="AQ70" i="29"/>
  <c r="AU70" i="29"/>
  <c r="AY70" i="29"/>
  <c r="BI70" i="29"/>
  <c r="BM70" i="29"/>
  <c r="BQ70" i="29"/>
  <c r="AR70" i="29"/>
  <c r="AV70" i="29"/>
  <c r="AZ70" i="29"/>
  <c r="BJ70" i="29"/>
  <c r="BN70" i="29"/>
  <c r="BR70" i="29"/>
  <c r="AT75" i="29"/>
  <c r="AS70" i="29"/>
  <c r="AW70" i="29"/>
  <c r="BA70" i="29"/>
  <c r="BK70" i="29"/>
  <c r="BO70" i="29"/>
  <c r="BS70" i="29"/>
  <c r="BL76" i="29"/>
  <c r="AT70" i="29"/>
  <c r="AX70" i="29"/>
  <c r="BB70" i="29"/>
  <c r="BL70" i="29"/>
  <c r="BP70" i="29"/>
  <c r="AY45" i="29"/>
  <c r="AQ46" i="29"/>
  <c r="BI46" i="29"/>
  <c r="AR45" i="29"/>
  <c r="AV45" i="29"/>
  <c r="AZ45" i="29"/>
  <c r="BJ45" i="29"/>
  <c r="BN45" i="29"/>
  <c r="BR45" i="29"/>
  <c r="AT50" i="29"/>
  <c r="AU46" i="29"/>
  <c r="BM46" i="29"/>
  <c r="AS45" i="29"/>
  <c r="AW45" i="29"/>
  <c r="BA45" i="29"/>
  <c r="BK45" i="29"/>
  <c r="BO45" i="29"/>
  <c r="BS45" i="29"/>
  <c r="BL51" i="29"/>
  <c r="BQ45" i="29"/>
  <c r="AT45" i="29"/>
  <c r="AX45" i="29"/>
  <c r="BB45" i="29"/>
  <c r="BL45" i="29"/>
  <c r="BP45" i="29"/>
  <c r="BN319" i="29" l="1"/>
  <c r="L25" i="33"/>
  <c r="L26" i="31"/>
  <c r="AV370" i="29"/>
  <c r="BN370" i="29"/>
  <c r="BN268" i="29"/>
  <c r="BN227" i="29"/>
  <c r="BN126" i="29"/>
  <c r="BN176" i="29"/>
  <c r="BN101" i="29"/>
  <c r="BN201" i="29"/>
  <c r="BB263" i="29"/>
  <c r="AR267" i="29" s="1"/>
  <c r="AV267" i="29" s="1"/>
  <c r="BT365" i="29"/>
  <c r="BJ369" i="29" s="1"/>
  <c r="BT263" i="29"/>
  <c r="BJ267" i="29" s="1"/>
  <c r="BJ266" i="29" s="1"/>
  <c r="BN266" i="29" s="1"/>
  <c r="BN51" i="29"/>
  <c r="BN151" i="29"/>
  <c r="BN76" i="29"/>
  <c r="BB365" i="29"/>
  <c r="AR369" i="29" s="1"/>
  <c r="AR368" i="29" s="1"/>
  <c r="AV368" i="29" s="1"/>
  <c r="AV319" i="29"/>
  <c r="E35" i="31"/>
  <c r="F36" i="31" s="1"/>
  <c r="L36" i="31" s="1"/>
  <c r="G38" i="31" s="1"/>
  <c r="G46" i="31" s="1"/>
  <c r="E35" i="33"/>
  <c r="F36" i="33" s="1"/>
  <c r="N30" i="33" s="1"/>
  <c r="N31" i="33" s="1"/>
  <c r="N32" i="33" s="1"/>
  <c r="K46" i="33" s="1"/>
  <c r="G54" i="33" s="1"/>
  <c r="AV268" i="29"/>
  <c r="K69" i="33"/>
  <c r="G40" i="33"/>
  <c r="M26" i="33"/>
  <c r="L26" i="33"/>
  <c r="D70" i="33"/>
  <c r="D72" i="33" s="1"/>
  <c r="F46" i="33"/>
  <c r="F47" i="33"/>
  <c r="E70" i="33"/>
  <c r="E72" i="33" s="1"/>
  <c r="BT314" i="29"/>
  <c r="BJ318" i="29" s="1"/>
  <c r="BB314" i="29"/>
  <c r="AR318" i="29" s="1"/>
  <c r="L25" i="31"/>
  <c r="M25" i="31"/>
  <c r="O22" i="31" s="1"/>
  <c r="Q22" i="31" s="1"/>
  <c r="BT121" i="29"/>
  <c r="BJ125" i="29" s="1"/>
  <c r="BJ124" i="29" s="1"/>
  <c r="BN124" i="29" s="1"/>
  <c r="BT196" i="29"/>
  <c r="BJ200" i="29" s="1"/>
  <c r="BJ199" i="29" s="1"/>
  <c r="BN199" i="29" s="1"/>
  <c r="BB96" i="29"/>
  <c r="AR100" i="29" s="1"/>
  <c r="BT222" i="29"/>
  <c r="BJ226" i="29" s="1"/>
  <c r="BB196" i="29"/>
  <c r="AR200" i="29" s="1"/>
  <c r="BB222" i="29"/>
  <c r="AR226" i="29" s="1"/>
  <c r="BT71" i="29"/>
  <c r="BJ75" i="29" s="1"/>
  <c r="BB71" i="29"/>
  <c r="AR75" i="29" s="1"/>
  <c r="AR74" i="29" s="1"/>
  <c r="AV74" i="29" s="1"/>
  <c r="BB146" i="29"/>
  <c r="AR150" i="29" s="1"/>
  <c r="AV150" i="29" s="1"/>
  <c r="BB171" i="29"/>
  <c r="AR175" i="29" s="1"/>
  <c r="BT146" i="29"/>
  <c r="BJ150" i="29" s="1"/>
  <c r="BJ149" i="29" s="1"/>
  <c r="BN149" i="29" s="1"/>
  <c r="BT171" i="29"/>
  <c r="BJ175" i="29" s="1"/>
  <c r="BB121" i="29"/>
  <c r="AR125" i="29" s="1"/>
  <c r="BT96" i="29"/>
  <c r="BJ100" i="29" s="1"/>
  <c r="BB46" i="29"/>
  <c r="AR50" i="29" s="1"/>
  <c r="BT46" i="29"/>
  <c r="BJ50" i="29" s="1"/>
  <c r="BN267" i="29" l="1"/>
  <c r="BP266" i="29" s="1"/>
  <c r="BR266" i="29" s="1"/>
  <c r="BJ368" i="29"/>
  <c r="BN368" i="29" s="1"/>
  <c r="AV369" i="29"/>
  <c r="AX368" i="29" s="1"/>
  <c r="BN369" i="29"/>
  <c r="AR266" i="29"/>
  <c r="AV266" i="29" s="1"/>
  <c r="AX266" i="29" s="1"/>
  <c r="BN125" i="29"/>
  <c r="BP124" i="29" s="1"/>
  <c r="BR124" i="29" s="1"/>
  <c r="J40" i="31"/>
  <c r="I42" i="31" s="1"/>
  <c r="I38" i="31"/>
  <c r="G47" i="31" s="1"/>
  <c r="G49" i="31" s="1"/>
  <c r="J40" i="33"/>
  <c r="I42" i="33" s="1"/>
  <c r="F54" i="33" s="1"/>
  <c r="L36" i="33"/>
  <c r="G38" i="33" s="1"/>
  <c r="G46" i="33" s="1"/>
  <c r="F72" i="33"/>
  <c r="E75" i="33" s="1"/>
  <c r="F49" i="33"/>
  <c r="E52" i="33" s="1"/>
  <c r="BN318" i="29"/>
  <c r="BJ317" i="29"/>
  <c r="BN317" i="29" s="1"/>
  <c r="AV318" i="29"/>
  <c r="AR317" i="29"/>
  <c r="AV317" i="29" s="1"/>
  <c r="AR99" i="29"/>
  <c r="AV99" i="29" s="1"/>
  <c r="AV100" i="29"/>
  <c r="BN200" i="29"/>
  <c r="BP199" i="29" s="1"/>
  <c r="BR199" i="29" s="1"/>
  <c r="BN226" i="29"/>
  <c r="AV75" i="29"/>
  <c r="AX74" i="29" s="1"/>
  <c r="AZ74" i="29" s="1"/>
  <c r="BJ225" i="29"/>
  <c r="BN225" i="29" s="1"/>
  <c r="BJ74" i="29"/>
  <c r="BN74" i="29" s="1"/>
  <c r="AR225" i="29"/>
  <c r="AV225" i="29" s="1"/>
  <c r="AR199" i="29"/>
  <c r="AV199" i="29" s="1"/>
  <c r="AV200" i="29"/>
  <c r="AV226" i="29"/>
  <c r="BN75" i="29"/>
  <c r="BN150" i="29"/>
  <c r="BP149" i="29" s="1"/>
  <c r="BR149" i="29" s="1"/>
  <c r="AR149" i="29"/>
  <c r="AV149" i="29" s="1"/>
  <c r="AX149" i="29" s="1"/>
  <c r="AV175" i="29"/>
  <c r="AR174" i="29"/>
  <c r="AV174" i="29" s="1"/>
  <c r="BN175" i="29"/>
  <c r="BJ174" i="29"/>
  <c r="BN174" i="29" s="1"/>
  <c r="AV125" i="29"/>
  <c r="AR124" i="29"/>
  <c r="AV124" i="29" s="1"/>
  <c r="BN100" i="29"/>
  <c r="BJ99" i="29"/>
  <c r="BN99" i="29" s="1"/>
  <c r="BN50" i="29"/>
  <c r="BJ49" i="29"/>
  <c r="BN49" i="29" s="1"/>
  <c r="AV50" i="29"/>
  <c r="AR49" i="29"/>
  <c r="AV49" i="29" s="1"/>
  <c r="AZ149" i="29" l="1"/>
  <c r="AZ266" i="29"/>
  <c r="AZ368" i="29"/>
  <c r="BP368" i="29"/>
  <c r="BR368" i="29" s="1"/>
  <c r="BP317" i="29"/>
  <c r="BR317" i="29" s="1"/>
  <c r="AX317" i="29"/>
  <c r="I38" i="33"/>
  <c r="G47" i="33" s="1"/>
  <c r="G49" i="33" s="1"/>
  <c r="E54" i="33" s="1"/>
  <c r="AX99" i="29"/>
  <c r="BP225" i="29"/>
  <c r="BR225" i="29" s="1"/>
  <c r="BP74" i="29"/>
  <c r="BR74" i="29" s="1"/>
  <c r="AX225" i="29"/>
  <c r="AX199" i="29"/>
  <c r="AX49" i="29"/>
  <c r="AX174" i="29"/>
  <c r="BP49" i="29"/>
  <c r="BR49" i="29" s="1"/>
  <c r="BP99" i="29"/>
  <c r="BP174" i="29"/>
  <c r="BR174" i="29" s="1"/>
  <c r="AX124" i="29"/>
  <c r="AZ124" i="29" s="1"/>
  <c r="BR99" i="29" l="1"/>
  <c r="AZ49" i="29"/>
  <c r="AZ199" i="29"/>
  <c r="AZ225" i="29"/>
  <c r="AZ99" i="29"/>
  <c r="AZ174" i="29"/>
  <c r="AZ317" i="29"/>
  <c r="BL24" i="29" l="1"/>
  <c r="BT19" i="29"/>
  <c r="BT20" i="29" s="1"/>
  <c r="BS19" i="29"/>
  <c r="BR19" i="29"/>
  <c r="BQ19" i="29"/>
  <c r="BP19" i="29"/>
  <c r="BO19" i="29"/>
  <c r="BN19" i="29"/>
  <c r="BM19" i="29"/>
  <c r="BL19" i="29"/>
  <c r="BK19" i="29"/>
  <c r="BJ19" i="29"/>
  <c r="BI19" i="29"/>
  <c r="BT18" i="29"/>
  <c r="BX18" i="29" s="1"/>
  <c r="BS18" i="29"/>
  <c r="BR18" i="29"/>
  <c r="BQ18" i="29"/>
  <c r="BP18" i="29"/>
  <c r="BO18" i="29"/>
  <c r="BN18" i="29"/>
  <c r="BM18" i="29"/>
  <c r="BL18" i="29"/>
  <c r="BK18" i="29"/>
  <c r="BJ18" i="29"/>
  <c r="BI18" i="29"/>
  <c r="BT17" i="29"/>
  <c r="BW18" i="29" s="1"/>
  <c r="BS17" i="29"/>
  <c r="BR17" i="29"/>
  <c r="BQ17" i="29"/>
  <c r="BP17" i="29"/>
  <c r="BO17" i="29"/>
  <c r="BN17" i="29"/>
  <c r="BM17" i="29"/>
  <c r="BL17" i="29"/>
  <c r="BK17" i="29"/>
  <c r="BJ17" i="29"/>
  <c r="BI17" i="29"/>
  <c r="BV18" i="29" l="1"/>
  <c r="BJ26" i="29" s="1"/>
  <c r="BL26" i="29"/>
  <c r="BS21" i="29"/>
  <c r="BL21" i="29"/>
  <c r="BP21" i="29"/>
  <c r="BO21" i="29"/>
  <c r="BI21" i="29"/>
  <c r="BM21" i="29"/>
  <c r="BQ21" i="29"/>
  <c r="BK21" i="29"/>
  <c r="BJ21" i="29"/>
  <c r="BN21" i="29"/>
  <c r="BR21" i="29"/>
  <c r="BI20" i="29"/>
  <c r="BJ20" i="29"/>
  <c r="BN20" i="29"/>
  <c r="BR20" i="29"/>
  <c r="BL25" i="29"/>
  <c r="BQ20" i="29"/>
  <c r="BK20" i="29"/>
  <c r="BO20" i="29"/>
  <c r="BS20" i="29"/>
  <c r="BM20" i="29"/>
  <c r="BL20" i="29"/>
  <c r="BP20" i="29"/>
  <c r="E74" i="31"/>
  <c r="BN26" i="29" l="1"/>
  <c r="BT21" i="29"/>
  <c r="BJ25" i="29" s="1"/>
  <c r="E51" i="31"/>
  <c r="D64" i="31"/>
  <c r="D65" i="31"/>
  <c r="D9" i="31"/>
  <c r="BA17" i="29"/>
  <c r="AY17" i="29"/>
  <c r="AY18" i="29"/>
  <c r="AY19" i="29"/>
  <c r="AY20" i="29" s="1"/>
  <c r="AT24" i="29"/>
  <c r="BB19" i="29"/>
  <c r="AT25" i="29" s="1"/>
  <c r="BA19" i="29"/>
  <c r="BA20" i="29" s="1"/>
  <c r="AZ19" i="29"/>
  <c r="AZ20" i="29" s="1"/>
  <c r="AX19" i="29"/>
  <c r="AX20" i="29" s="1"/>
  <c r="AW19" i="29"/>
  <c r="AW20" i="29" s="1"/>
  <c r="AV19" i="29"/>
  <c r="AV20" i="29" s="1"/>
  <c r="AU19" i="29"/>
  <c r="AU20" i="29" s="1"/>
  <c r="AT19" i="29"/>
  <c r="AT20" i="29" s="1"/>
  <c r="AS19" i="29"/>
  <c r="AS20" i="29" s="1"/>
  <c r="AR19" i="29"/>
  <c r="AR20" i="29" s="1"/>
  <c r="AQ19" i="29"/>
  <c r="AQ20" i="29" s="1"/>
  <c r="BB18" i="29"/>
  <c r="BF18" i="29" s="1"/>
  <c r="BA18" i="29"/>
  <c r="AZ18" i="29"/>
  <c r="AX18" i="29"/>
  <c r="AW18" i="29"/>
  <c r="AV18" i="29"/>
  <c r="AU18" i="29"/>
  <c r="AT18" i="29"/>
  <c r="AS18" i="29"/>
  <c r="AR18" i="29"/>
  <c r="AQ18" i="29"/>
  <c r="BB17" i="29"/>
  <c r="BE18" i="29" s="1"/>
  <c r="AZ17" i="29"/>
  <c r="AX17" i="29"/>
  <c r="AW17" i="29"/>
  <c r="AV17" i="29"/>
  <c r="AU17" i="29"/>
  <c r="AT17" i="29"/>
  <c r="AS17" i="29"/>
  <c r="AR17" i="29"/>
  <c r="AQ17" i="29"/>
  <c r="AS21" i="29" l="1"/>
  <c r="BD18" i="29"/>
  <c r="AR26" i="29" s="1"/>
  <c r="AW21" i="29"/>
  <c r="U28" i="31"/>
  <c r="N30" i="31" s="1"/>
  <c r="N31" i="31" s="1"/>
  <c r="N32" i="31" s="1"/>
  <c r="K46" i="31" s="1"/>
  <c r="U16" i="31"/>
  <c r="N17" i="31" s="1"/>
  <c r="N18" i="31" s="1"/>
  <c r="N19" i="31" s="1"/>
  <c r="K45" i="31" s="1"/>
  <c r="D66" i="31"/>
  <c r="BJ24" i="29"/>
  <c r="BN24" i="29" s="1"/>
  <c r="BN25" i="29"/>
  <c r="E64" i="31"/>
  <c r="F64" i="31" s="1"/>
  <c r="E65" i="31"/>
  <c r="F65" i="31" s="1"/>
  <c r="D52" i="31"/>
  <c r="C52" i="31"/>
  <c r="F9" i="31"/>
  <c r="AY21" i="29"/>
  <c r="AR21" i="29"/>
  <c r="AV21" i="29"/>
  <c r="BA21" i="29"/>
  <c r="BB20" i="29"/>
  <c r="AT21" i="29"/>
  <c r="AX21" i="29"/>
  <c r="AT26" i="29"/>
  <c r="AQ21" i="29"/>
  <c r="AU21" i="29"/>
  <c r="AZ21" i="29"/>
  <c r="AV26" i="29" l="1"/>
  <c r="BP24" i="29"/>
  <c r="BR24" i="29" s="1"/>
  <c r="D54" i="31"/>
  <c r="D75" i="31"/>
  <c r="E67" i="31"/>
  <c r="F68" i="31" s="1"/>
  <c r="E9" i="31"/>
  <c r="F52" i="31"/>
  <c r="C54" i="31"/>
  <c r="C75" i="31"/>
  <c r="BB21" i="29"/>
  <c r="AR25" i="29" s="1"/>
  <c r="G52" i="31" l="1"/>
  <c r="I52" i="31"/>
  <c r="I54" i="31" s="1"/>
  <c r="G68" i="31"/>
  <c r="K69" i="31" s="1"/>
  <c r="C70" i="31"/>
  <c r="C72" i="31" s="1"/>
  <c r="AV25" i="29"/>
  <c r="AR24" i="29"/>
  <c r="AV24" i="29" s="1"/>
  <c r="AX24" i="29" l="1"/>
  <c r="AZ24" i="29" s="1"/>
  <c r="E70" i="31"/>
  <c r="E72" i="31" s="1"/>
  <c r="K67" i="31"/>
  <c r="D70" i="31"/>
  <c r="D72" i="31" s="1"/>
  <c r="E52" i="31" l="1"/>
  <c r="F72" i="31"/>
  <c r="E75" i="31" s="1"/>
  <c r="F54" i="31"/>
  <c r="G54" i="31" l="1"/>
  <c r="E54" i="31" l="1"/>
</calcChain>
</file>

<file path=xl/sharedStrings.xml><?xml version="1.0" encoding="utf-8"?>
<sst xmlns="http://schemas.openxmlformats.org/spreadsheetml/2006/main" count="3202" uniqueCount="358">
  <si>
    <t>GI</t>
  </si>
  <si>
    <t>GC</t>
  </si>
  <si>
    <t>EIR</t>
  </si>
  <si>
    <t>OFT</t>
  </si>
  <si>
    <t>ENF</t>
  </si>
  <si>
    <t>MED</t>
  </si>
  <si>
    <t>grupo</t>
  </si>
  <si>
    <t>GO</t>
  </si>
  <si>
    <t xml:space="preserve"> </t>
  </si>
  <si>
    <t>MIR</t>
  </si>
  <si>
    <t>TOTAL</t>
  </si>
  <si>
    <r>
      <t>Medias "m" de a</t>
    </r>
    <r>
      <rPr>
        <vertAlign val="subscript"/>
        <sz val="10"/>
        <rFont val="Calibri"/>
        <family val="2"/>
      </rPr>
      <t>j</t>
    </r>
  </si>
  <si>
    <r>
      <t>SC</t>
    </r>
    <r>
      <rPr>
        <vertAlign val="subscript"/>
        <sz val="10"/>
        <rFont val="Calibri"/>
        <family val="2"/>
      </rPr>
      <t>total</t>
    </r>
    <r>
      <rPr>
        <sz val="10"/>
        <rFont val="Calibri"/>
        <family val="2"/>
      </rPr>
      <t xml:space="preserve"> = s</t>
    </r>
    <r>
      <rPr>
        <vertAlign val="superscript"/>
        <sz val="10"/>
        <rFont val="Calibri"/>
        <family val="2"/>
      </rPr>
      <t>2</t>
    </r>
    <r>
      <rPr>
        <vertAlign val="subscript"/>
        <sz val="10"/>
        <rFont val="Calibri"/>
        <family val="2"/>
      </rPr>
      <t>t</t>
    </r>
    <r>
      <rPr>
        <sz val="10"/>
        <rFont val="Calibri"/>
        <family val="2"/>
      </rPr>
      <t xml:space="preserve"> * N-1 = 0,743 * 17  = </t>
    </r>
  </si>
  <si>
    <r>
      <t>n</t>
    </r>
    <r>
      <rPr>
        <vertAlign val="subscript"/>
        <sz val="10"/>
        <rFont val="Calibri"/>
        <family val="2"/>
      </rPr>
      <t>i</t>
    </r>
    <r>
      <rPr>
        <sz val="10"/>
        <rFont val="Calibri"/>
        <family val="2"/>
      </rPr>
      <t xml:space="preserve"> = nº sujetos</t>
    </r>
  </si>
  <si>
    <t>g.l.</t>
  </si>
  <si>
    <r>
      <t>SC</t>
    </r>
    <r>
      <rPr>
        <vertAlign val="subscript"/>
        <sz val="10"/>
        <rFont val="Calibri"/>
        <family val="2"/>
      </rPr>
      <t>intra</t>
    </r>
    <r>
      <rPr>
        <sz val="10"/>
        <rFont val="Calibri"/>
        <family val="2"/>
      </rPr>
      <t xml:space="preserve"> = </t>
    </r>
    <r>
      <rPr>
        <i/>
        <sz val="10"/>
        <rFont val="Calibri"/>
        <family val="2"/>
      </rPr>
      <t>s</t>
    </r>
    <r>
      <rPr>
        <vertAlign val="subscript"/>
        <sz val="10"/>
        <rFont val="Calibri"/>
        <family val="2"/>
      </rPr>
      <t>i</t>
    </r>
    <r>
      <rPr>
        <vertAlign val="superscript"/>
        <sz val="10"/>
        <rFont val="Calibri"/>
        <family val="2"/>
      </rPr>
      <t xml:space="preserve">2 </t>
    </r>
    <r>
      <rPr>
        <sz val="10"/>
        <rFont val="Calibri"/>
        <family val="2"/>
      </rPr>
      <t>* n-1</t>
    </r>
  </si>
  <si>
    <t>FUENTE</t>
  </si>
  <si>
    <t>SUMA DE CUADRADOS; SC = (N-1)*s^2</t>
  </si>
  <si>
    <t>GRADOS DE LIBERTAD; g.l.</t>
  </si>
  <si>
    <t>MEDIAS CUADRÁTICAS = CUASIVARIANZAS</t>
  </si>
  <si>
    <t>Test F, "F" (obtenido)</t>
  </si>
  <si>
    <t>INTER: Entre los grupos</t>
  </si>
  <si>
    <r>
      <t>SC</t>
    </r>
    <r>
      <rPr>
        <vertAlign val="subscript"/>
        <sz val="9"/>
        <rFont val="Calibri"/>
        <family val="2"/>
      </rPr>
      <t>inter</t>
    </r>
    <r>
      <rPr>
        <sz val="9"/>
        <rFont val="Calibri"/>
        <family val="2"/>
      </rPr>
      <t>= SC</t>
    </r>
    <r>
      <rPr>
        <vertAlign val="subscript"/>
        <sz val="9"/>
        <rFont val="Calibri"/>
        <family val="2"/>
      </rPr>
      <t>total</t>
    </r>
    <r>
      <rPr>
        <sz val="9"/>
        <rFont val="Calibri"/>
        <family val="2"/>
      </rPr>
      <t xml:space="preserve"> - SC</t>
    </r>
    <r>
      <rPr>
        <vertAlign val="subscript"/>
        <sz val="9"/>
        <rFont val="Calibri"/>
        <family val="2"/>
      </rPr>
      <t>intra</t>
    </r>
    <r>
      <rPr>
        <sz val="9"/>
        <rFont val="Calibri"/>
        <family val="2"/>
      </rPr>
      <t xml:space="preserve"> ó tb Sumat n</t>
    </r>
    <r>
      <rPr>
        <vertAlign val="subscript"/>
        <sz val="9"/>
        <rFont val="Calibri"/>
        <family val="2"/>
      </rPr>
      <t xml:space="preserve">i </t>
    </r>
    <r>
      <rPr>
        <sz val="9"/>
        <rFont val="Calibri"/>
        <family val="2"/>
      </rPr>
      <t>*</t>
    </r>
    <r>
      <rPr>
        <vertAlign val="subscript"/>
        <sz val="9"/>
        <rFont val="Calibri"/>
        <family val="2"/>
      </rPr>
      <t xml:space="preserve"> </t>
    </r>
    <r>
      <rPr>
        <sz val="9"/>
        <rFont val="Calibri"/>
        <family val="2"/>
      </rPr>
      <t>(media a</t>
    </r>
    <r>
      <rPr>
        <vertAlign val="subscript"/>
        <sz val="9"/>
        <rFont val="Calibri"/>
        <family val="2"/>
      </rPr>
      <t>j</t>
    </r>
    <r>
      <rPr>
        <sz val="9"/>
        <rFont val="Calibri"/>
        <family val="2"/>
      </rPr>
      <t>-media</t>
    </r>
    <r>
      <rPr>
        <vertAlign val="subscript"/>
        <sz val="9"/>
        <rFont val="Calibri"/>
        <family val="2"/>
      </rPr>
      <t>t</t>
    </r>
    <r>
      <rPr>
        <sz val="9"/>
        <rFont val="Calibri"/>
        <family val="2"/>
      </rPr>
      <t>)</t>
    </r>
    <r>
      <rPr>
        <vertAlign val="superscript"/>
        <sz val="9"/>
        <rFont val="Calibri"/>
        <family val="2"/>
      </rPr>
      <t>2</t>
    </r>
  </si>
  <si>
    <t>a - 1</t>
  </si>
  <si>
    <r>
      <rPr>
        <b/>
        <sz val="10"/>
        <rFont val="Calibri"/>
        <family val="2"/>
      </rPr>
      <t>MC</t>
    </r>
    <r>
      <rPr>
        <b/>
        <i/>
        <sz val="10"/>
        <rFont val="Calibri"/>
        <family val="2"/>
      </rPr>
      <t xml:space="preserve"> </t>
    </r>
    <r>
      <rPr>
        <vertAlign val="subscript"/>
        <sz val="10"/>
        <rFont val="Calibri"/>
        <family val="2"/>
      </rPr>
      <t>inter</t>
    </r>
    <r>
      <rPr>
        <sz val="10"/>
        <rFont val="Calibri"/>
        <family val="2"/>
      </rPr>
      <t xml:space="preserve"> = SC</t>
    </r>
    <r>
      <rPr>
        <vertAlign val="subscript"/>
        <sz val="10"/>
        <rFont val="Calibri"/>
        <family val="2"/>
      </rPr>
      <t>inter</t>
    </r>
    <r>
      <rPr>
        <sz val="10"/>
        <rFont val="Calibri"/>
        <family val="2"/>
      </rPr>
      <t xml:space="preserve"> / a-1; que corresponde al "efecto" (="señal")</t>
    </r>
  </si>
  <si>
    <r>
      <t xml:space="preserve">F = </t>
    </r>
    <r>
      <rPr>
        <b/>
        <sz val="9"/>
        <rFont val="Calibri"/>
        <family val="2"/>
      </rPr>
      <t>MC</t>
    </r>
    <r>
      <rPr>
        <b/>
        <sz val="9"/>
        <rFont val="Calibri"/>
        <family val="2"/>
      </rPr>
      <t xml:space="preserve"> </t>
    </r>
    <r>
      <rPr>
        <vertAlign val="subscript"/>
        <sz val="9"/>
        <rFont val="Calibri"/>
        <family val="2"/>
      </rPr>
      <t>inter</t>
    </r>
    <r>
      <rPr>
        <sz val="9"/>
        <rFont val="Calibri"/>
        <family val="2"/>
      </rPr>
      <t xml:space="preserve"> / </t>
    </r>
    <r>
      <rPr>
        <b/>
        <sz val="9"/>
        <rFont val="Calibri"/>
        <family val="2"/>
      </rPr>
      <t xml:space="preserve">MC </t>
    </r>
    <r>
      <rPr>
        <vertAlign val="subscript"/>
        <sz val="9"/>
        <rFont val="Calibri"/>
        <family val="2"/>
      </rPr>
      <t>intra o residual</t>
    </r>
    <r>
      <rPr>
        <sz val="9"/>
        <rFont val="Calibri"/>
        <family val="2"/>
      </rPr>
      <t xml:space="preserve"> = señal o efecto / ruido o residuo</t>
    </r>
  </si>
  <si>
    <t>INTRA: Dentro de los grupos  = Residual</t>
  </si>
  <si>
    <r>
      <t>SC</t>
    </r>
    <r>
      <rPr>
        <vertAlign val="subscript"/>
        <sz val="9"/>
        <rFont val="Calibri"/>
        <family val="2"/>
      </rPr>
      <t>intra</t>
    </r>
    <r>
      <rPr>
        <sz val="9"/>
        <rFont val="Calibri"/>
        <family val="2"/>
      </rPr>
      <t xml:space="preserve"> </t>
    </r>
    <r>
      <rPr>
        <vertAlign val="subscript"/>
        <sz val="9"/>
        <rFont val="Calibri"/>
        <family val="2"/>
      </rPr>
      <t>= residual</t>
    </r>
    <r>
      <rPr>
        <sz val="9"/>
        <rFont val="Calibri"/>
        <family val="2"/>
      </rPr>
      <t>= s</t>
    </r>
    <r>
      <rPr>
        <vertAlign val="superscript"/>
        <sz val="9"/>
        <rFont val="Calibri"/>
        <family val="2"/>
      </rPr>
      <t>2</t>
    </r>
    <r>
      <rPr>
        <vertAlign val="subscript"/>
        <sz val="9"/>
        <rFont val="Calibri"/>
        <family val="2"/>
      </rPr>
      <t>intra = residual</t>
    </r>
    <r>
      <rPr>
        <sz val="9"/>
        <rFont val="Calibri"/>
        <family val="2"/>
      </rPr>
      <t xml:space="preserve"> * N-k =</t>
    </r>
  </si>
  <si>
    <t>N - a</t>
  </si>
  <si>
    <r>
      <t>MC</t>
    </r>
    <r>
      <rPr>
        <vertAlign val="subscript"/>
        <sz val="10"/>
        <rFont val="Calibri"/>
        <family val="2"/>
      </rPr>
      <t>intra = residual</t>
    </r>
    <r>
      <rPr>
        <sz val="10"/>
        <rFont val="Calibri"/>
        <family val="2"/>
      </rPr>
      <t xml:space="preserve"> = SC</t>
    </r>
    <r>
      <rPr>
        <vertAlign val="subscript"/>
        <sz val="10"/>
        <rFont val="Calibri"/>
        <family val="2"/>
      </rPr>
      <t>intra</t>
    </r>
    <r>
      <rPr>
        <sz val="10"/>
        <rFont val="Calibri"/>
        <family val="2"/>
      </rPr>
      <t xml:space="preserve"> / N-a; que corresponde al "ruido" (="error")</t>
    </r>
  </si>
  <si>
    <r>
      <t>SC</t>
    </r>
    <r>
      <rPr>
        <vertAlign val="subscript"/>
        <sz val="9"/>
        <rFont val="Calibri"/>
        <family val="2"/>
      </rPr>
      <t>total</t>
    </r>
    <r>
      <rPr>
        <sz val="9"/>
        <rFont val="Calibri"/>
        <family val="2"/>
      </rPr>
      <t xml:space="preserve"> = s</t>
    </r>
    <r>
      <rPr>
        <vertAlign val="superscript"/>
        <sz val="9"/>
        <rFont val="Calibri"/>
        <family val="2"/>
      </rPr>
      <t>2</t>
    </r>
    <r>
      <rPr>
        <vertAlign val="subscript"/>
        <sz val="9"/>
        <rFont val="Calibri"/>
        <family val="2"/>
      </rPr>
      <t>t</t>
    </r>
    <r>
      <rPr>
        <sz val="9"/>
        <rFont val="Calibri"/>
        <family val="2"/>
      </rPr>
      <t xml:space="preserve"> * N-k</t>
    </r>
  </si>
  <si>
    <t>N - 1</t>
  </si>
  <si>
    <r>
      <t>MC</t>
    </r>
    <r>
      <rPr>
        <vertAlign val="superscript"/>
        <sz val="10"/>
        <rFont val="Calibri"/>
        <family val="2"/>
      </rPr>
      <t>2</t>
    </r>
    <r>
      <rPr>
        <vertAlign val="subscript"/>
        <sz val="10"/>
        <rFont val="Calibri"/>
        <family val="2"/>
      </rPr>
      <t>t</t>
    </r>
    <r>
      <rPr>
        <sz val="10"/>
        <rFont val="Calibri"/>
        <family val="2"/>
      </rPr>
      <t xml:space="preserve"> = SC</t>
    </r>
    <r>
      <rPr>
        <vertAlign val="subscript"/>
        <sz val="10"/>
        <rFont val="Calibri"/>
        <family val="2"/>
      </rPr>
      <t>total</t>
    </r>
    <r>
      <rPr>
        <sz val="10"/>
        <rFont val="Calibri"/>
        <family val="2"/>
      </rPr>
      <t xml:space="preserve"> / N-1</t>
    </r>
  </si>
  <si>
    <t>Media</t>
  </si>
  <si>
    <t>EE</t>
  </si>
  <si>
    <t>Diferencia de Medias (IC) para dos grupos independientes</t>
  </si>
  <si>
    <t>IC</t>
  </si>
  <si>
    <r>
      <rPr>
        <b/>
        <sz val="10"/>
        <color indexed="12"/>
        <rFont val="Calibri"/>
        <family val="2"/>
      </rPr>
      <t>Abreviaturas</t>
    </r>
    <r>
      <rPr>
        <sz val="10"/>
        <rFont val="Calibri"/>
        <family val="2"/>
      </rPr>
      <t xml:space="preserve">: </t>
    </r>
    <r>
      <rPr>
        <b/>
        <sz val="10"/>
        <rFont val="Calibri"/>
        <family val="2"/>
      </rPr>
      <t>Dif</t>
    </r>
    <r>
      <rPr>
        <sz val="10"/>
        <rFont val="Calibri"/>
        <family val="2"/>
      </rPr>
      <t xml:space="preserve">: diferencia; </t>
    </r>
    <r>
      <rPr>
        <b/>
        <sz val="10"/>
        <rFont val="Calibri"/>
        <family val="2"/>
      </rPr>
      <t>s</t>
    </r>
    <r>
      <rPr>
        <sz val="10"/>
        <rFont val="Calibri"/>
        <family val="2"/>
      </rPr>
      <t xml:space="preserve">: Desviación Estándar (= DE); IC: intervalo de confianza; </t>
    </r>
    <r>
      <rPr>
        <b/>
        <sz val="10"/>
        <rFont val="Calibri"/>
        <family val="2"/>
      </rPr>
      <t>n</t>
    </r>
    <r>
      <rPr>
        <sz val="10"/>
        <rFont val="Calibri"/>
        <family val="2"/>
      </rPr>
      <t>: número de pacientes de cada grupo.</t>
    </r>
  </si>
  <si>
    <r>
      <rPr>
        <b/>
        <sz val="10"/>
        <color indexed="12"/>
        <rFont val="Calibri"/>
        <family val="2"/>
      </rPr>
      <t>NOTA</t>
    </r>
    <r>
      <rPr>
        <b/>
        <sz val="10"/>
        <rFont val="Calibri"/>
        <family val="2"/>
      </rPr>
      <t>:</t>
    </r>
    <r>
      <rPr>
        <sz val="10"/>
        <rFont val="Calibri"/>
        <family val="2"/>
      </rPr>
      <t xml:space="preserve"> La fila que dice "Válido si homocedasticidad" es el test </t>
    </r>
    <r>
      <rPr>
        <i/>
        <sz val="10"/>
        <rFont val="Calibri"/>
        <family val="2"/>
      </rPr>
      <t>t</t>
    </r>
    <r>
      <rPr>
        <sz val="10"/>
        <rFont val="Calibri"/>
        <family val="2"/>
      </rPr>
      <t xml:space="preserve"> de Student, y "Válido si heterocedasticidad" es el test de Welch.</t>
    </r>
  </si>
  <si>
    <t>Media muestral</t>
  </si>
  <si>
    <t>s = DE</t>
  </si>
  <si>
    <r>
      <t>n =  t</t>
    </r>
    <r>
      <rPr>
        <b/>
        <sz val="11"/>
        <color indexed="8"/>
        <rFont val="Calibri"/>
        <family val="2"/>
      </rPr>
      <t>amaño muestra</t>
    </r>
  </si>
  <si>
    <t>Diferencia de medias</t>
  </si>
  <si>
    <t>SI SE CUMPLEN: a) Normalidad o n &gt; 30 (pues a partir de aquí se comportar como normal); y b) HOMOCEDASTICIDAD: varianzas aproximadamente iguales (que se comprueba con el test F)</t>
  </si>
  <si>
    <r>
      <t>t</t>
    </r>
    <r>
      <rPr>
        <b/>
        <sz val="11"/>
        <color indexed="12"/>
        <rFont val="Calibri"/>
        <family val="2"/>
      </rPr>
      <t xml:space="preserve"> = (diferencia de medias) / EE (diferencia de medias). Todo consiste en dividir la diferencia observada por un término de error que estima la variabilidad biológica aleatoria</t>
    </r>
  </si>
  <si>
    <t>0)</t>
  </si>
  <si>
    <r>
      <t>"F observada</t>
    </r>
    <r>
      <rPr>
        <sz val="11"/>
        <rFont val="Calibri"/>
        <family val="2"/>
      </rPr>
      <t>"= s</t>
    </r>
    <r>
      <rPr>
        <vertAlign val="subscript"/>
        <sz val="11"/>
        <rFont val="Calibri"/>
        <family val="2"/>
      </rPr>
      <t>2</t>
    </r>
    <r>
      <rPr>
        <sz val="11"/>
        <rFont val="Calibri"/>
        <family val="2"/>
      </rPr>
      <t xml:space="preserve"> mayor / s</t>
    </r>
    <r>
      <rPr>
        <vertAlign val="subscript"/>
        <sz val="11"/>
        <rFont val="Calibri"/>
        <family val="2"/>
      </rPr>
      <t>2</t>
    </r>
    <r>
      <rPr>
        <sz val="11"/>
        <rFont val="Calibri"/>
        <family val="2"/>
      </rPr>
      <t xml:space="preserve"> menor =</t>
    </r>
  </si>
  <si>
    <t>numerador / denominador</t>
  </si>
  <si>
    <r>
      <t xml:space="preserve">p </t>
    </r>
    <r>
      <rPr>
        <sz val="11"/>
        <rFont val="Calibri"/>
        <family val="2"/>
      </rPr>
      <t>"=DISTR.F("F obtenida;g.l. num;g.l. denom)=</t>
    </r>
  </si>
  <si>
    <t>1)</t>
  </si>
  <si>
    <r>
      <t>Se calcula la</t>
    </r>
    <r>
      <rPr>
        <b/>
        <sz val="11"/>
        <rFont val="Calibri"/>
        <family val="2"/>
      </rPr>
      <t xml:space="preserve"> s</t>
    </r>
    <r>
      <rPr>
        <b/>
        <vertAlign val="superscript"/>
        <sz val="11"/>
        <rFont val="Calibri"/>
        <family val="2"/>
      </rPr>
      <t>2</t>
    </r>
    <r>
      <rPr>
        <b/>
        <sz val="11"/>
        <rFont val="Calibri"/>
        <family val="2"/>
      </rPr>
      <t xml:space="preserve"> ponderada, que es la media ponderada entre las dos varianzas, que se ponderan por sus grados de libertad.</t>
    </r>
  </si>
  <si>
    <r>
      <rPr>
        <sz val="11"/>
        <rFont val="Calibri"/>
        <family val="2"/>
      </rPr>
      <t>s</t>
    </r>
    <r>
      <rPr>
        <vertAlign val="superscript"/>
        <sz val="11"/>
        <rFont val="Calibri"/>
        <family val="2"/>
      </rPr>
      <t>2</t>
    </r>
    <r>
      <rPr>
        <vertAlign val="subscript"/>
        <sz val="11"/>
        <rFont val="Calibri"/>
        <family val="2"/>
      </rPr>
      <t>pond</t>
    </r>
    <r>
      <rPr>
        <sz val="11"/>
        <rFont val="Calibri"/>
        <family val="2"/>
      </rPr>
      <t xml:space="preserve"> </t>
    </r>
    <r>
      <rPr>
        <vertAlign val="subscript"/>
        <sz val="11"/>
        <rFont val="Calibri"/>
        <family val="2"/>
      </rPr>
      <t>dif medias</t>
    </r>
    <r>
      <rPr>
        <sz val="11"/>
        <rFont val="Calibri"/>
        <family val="2"/>
      </rPr>
      <t xml:space="preserve"> = [s</t>
    </r>
    <r>
      <rPr>
        <vertAlign val="subscript"/>
        <sz val="11"/>
        <rFont val="Calibri"/>
        <family val="2"/>
      </rPr>
      <t>1</t>
    </r>
    <r>
      <rPr>
        <vertAlign val="superscript"/>
        <sz val="11"/>
        <rFont val="Calibri"/>
        <family val="2"/>
      </rPr>
      <t xml:space="preserve">2 </t>
    </r>
    <r>
      <rPr>
        <sz val="11"/>
        <rFont val="Calibri"/>
        <family val="2"/>
      </rPr>
      <t>*  (n</t>
    </r>
    <r>
      <rPr>
        <vertAlign val="subscript"/>
        <sz val="11"/>
        <rFont val="Calibri"/>
        <family val="2"/>
      </rPr>
      <t>1</t>
    </r>
    <r>
      <rPr>
        <sz val="11"/>
        <rFont val="Calibri"/>
        <family val="2"/>
      </rPr>
      <t>-1) + s</t>
    </r>
    <r>
      <rPr>
        <vertAlign val="subscript"/>
        <sz val="11"/>
        <rFont val="Calibri"/>
        <family val="2"/>
      </rPr>
      <t>2</t>
    </r>
    <r>
      <rPr>
        <vertAlign val="superscript"/>
        <sz val="11"/>
        <rFont val="Calibri"/>
        <family val="2"/>
      </rPr>
      <t xml:space="preserve">2 </t>
    </r>
    <r>
      <rPr>
        <sz val="11"/>
        <rFont val="Calibri"/>
        <family val="2"/>
      </rPr>
      <t>*  (n</t>
    </r>
    <r>
      <rPr>
        <vertAlign val="subscript"/>
        <sz val="11"/>
        <rFont val="Calibri"/>
        <family val="2"/>
      </rPr>
      <t>2</t>
    </r>
    <r>
      <rPr>
        <sz val="11"/>
        <rFont val="Calibri"/>
        <family val="2"/>
      </rPr>
      <t>-1)] / (n</t>
    </r>
    <r>
      <rPr>
        <vertAlign val="subscript"/>
        <sz val="11"/>
        <rFont val="Calibri"/>
        <family val="2"/>
      </rPr>
      <t>1</t>
    </r>
    <r>
      <rPr>
        <sz val="11"/>
        <rFont val="Calibri"/>
        <family val="2"/>
      </rPr>
      <t>+n</t>
    </r>
    <r>
      <rPr>
        <vertAlign val="subscript"/>
        <sz val="11"/>
        <rFont val="Calibri"/>
        <family val="2"/>
      </rPr>
      <t>2</t>
    </r>
    <r>
      <rPr>
        <sz val="11"/>
        <rFont val="Calibri"/>
        <family val="2"/>
      </rPr>
      <t xml:space="preserve">-2) = </t>
    </r>
  </si>
  <si>
    <r>
      <t>DE ponderada de la diferencia de medias = s</t>
    </r>
    <r>
      <rPr>
        <b/>
        <vertAlign val="subscript"/>
        <sz val="11"/>
        <rFont val="Calibri"/>
        <family val="2"/>
        <scheme val="minor"/>
      </rPr>
      <t>pond dif med</t>
    </r>
    <r>
      <rPr>
        <b/>
        <sz val="11"/>
        <rFont val="Calibri"/>
        <family val="2"/>
      </rPr>
      <t xml:space="preserve"> =</t>
    </r>
  </si>
  <si>
    <r>
      <t>Raiz(s</t>
    </r>
    <r>
      <rPr>
        <vertAlign val="superscript"/>
        <sz val="11"/>
        <rFont val="Calibri"/>
        <family val="2"/>
        <scheme val="minor"/>
      </rPr>
      <t>2</t>
    </r>
    <r>
      <rPr>
        <vertAlign val="subscript"/>
        <sz val="11"/>
        <rFont val="Calibri"/>
        <family val="2"/>
        <scheme val="minor"/>
      </rPr>
      <t xml:space="preserve">pond dif med </t>
    </r>
    <r>
      <rPr>
        <sz val="11"/>
        <rFont val="Calibri"/>
        <family val="2"/>
        <scheme val="minor"/>
      </rPr>
      <t>)=</t>
    </r>
  </si>
  <si>
    <t>grados de libertad (n1+n2-2)=</t>
  </si>
  <si>
    <t xml:space="preserve">Potencia de contraste si homocedasticidad: </t>
  </si>
  <si>
    <r>
      <t xml:space="preserve">1 -β =  p (rechazar Ho </t>
    </r>
    <r>
      <rPr>
        <sz val="10"/>
        <rFont val="Calibri"/>
        <family val="2"/>
      </rPr>
      <t>│ Ho falsa)</t>
    </r>
  </si>
  <si>
    <t>DM: diferencia de medias</t>
  </si>
  <si>
    <t xml:space="preserve">2) </t>
  </si>
  <si>
    <r>
      <t xml:space="preserve">El IC para la diferencia de medias es: </t>
    </r>
    <r>
      <rPr>
        <b/>
        <sz val="11"/>
        <rFont val="Calibri"/>
        <family val="2"/>
      </rPr>
      <t>(media x</t>
    </r>
    <r>
      <rPr>
        <b/>
        <vertAlign val="subscript"/>
        <sz val="11"/>
        <rFont val="Calibri"/>
        <family val="2"/>
      </rPr>
      <t>1</t>
    </r>
    <r>
      <rPr>
        <b/>
        <sz val="11"/>
        <rFont val="Calibri"/>
        <family val="2"/>
      </rPr>
      <t xml:space="preserve"> - media x</t>
    </r>
    <r>
      <rPr>
        <b/>
        <vertAlign val="subscript"/>
        <sz val="11"/>
        <rFont val="Calibri"/>
        <family val="2"/>
      </rPr>
      <t>2</t>
    </r>
    <r>
      <rPr>
        <b/>
        <sz val="11"/>
        <rFont val="Calibri"/>
        <family val="2"/>
      </rPr>
      <t xml:space="preserve">) ± t teórica </t>
    </r>
    <r>
      <rPr>
        <b/>
        <vertAlign val="subscript"/>
        <sz val="11"/>
        <rFont val="Calibri"/>
        <family val="2"/>
      </rPr>
      <t>(g.l; 1- α/2)</t>
    </r>
    <r>
      <rPr>
        <b/>
        <sz val="11"/>
        <rFont val="Calibri"/>
        <family val="2"/>
      </rPr>
      <t xml:space="preserve"> × EE </t>
    </r>
    <r>
      <rPr>
        <b/>
        <vertAlign val="subscript"/>
        <sz val="11"/>
        <rFont val="Calibri"/>
        <family val="2"/>
      </rPr>
      <t>dif medias</t>
    </r>
  </si>
  <si>
    <r>
      <t>t</t>
    </r>
    <r>
      <rPr>
        <vertAlign val="subscript"/>
        <sz val="10"/>
        <rFont val="Calibri"/>
        <family val="2"/>
        <scheme val="minor"/>
      </rPr>
      <t>1-</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</si>
  <si>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t>=&gt;</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</si>
  <si>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 DM</t>
    </r>
  </si>
  <si>
    <t>=&gt;   DM siempre en negativo  =</t>
  </si>
  <si>
    <r>
      <t xml:space="preserve">EE </t>
    </r>
    <r>
      <rPr>
        <b/>
        <vertAlign val="subscript"/>
        <sz val="10"/>
        <rFont val="Calibri"/>
        <family val="2"/>
        <scheme val="minor"/>
      </rPr>
      <t>dif medias</t>
    </r>
    <r>
      <rPr>
        <b/>
        <sz val="10"/>
        <rFont val="Calibri"/>
        <family val="2"/>
        <scheme val="minor"/>
      </rPr>
      <t xml:space="preserve"> = s </t>
    </r>
    <r>
      <rPr>
        <b/>
        <vertAlign val="subscript"/>
        <sz val="10"/>
        <rFont val="Calibri"/>
        <family val="2"/>
        <scheme val="minor"/>
      </rPr>
      <t>pond dif med</t>
    </r>
    <r>
      <rPr>
        <b/>
        <sz val="10"/>
        <rFont val="Calibri"/>
        <family val="2"/>
        <scheme val="minor"/>
      </rPr>
      <t xml:space="preserve"> * Raíz [ (1/n</t>
    </r>
    <r>
      <rPr>
        <b/>
        <vertAlign val="subscript"/>
        <sz val="10"/>
        <rFont val="Calibri"/>
        <family val="2"/>
        <scheme val="minor"/>
      </rPr>
      <t>1</t>
    </r>
    <r>
      <rPr>
        <b/>
        <sz val="10"/>
        <rFont val="Calibri"/>
        <family val="2"/>
        <scheme val="minor"/>
      </rPr>
      <t>) + (1/n</t>
    </r>
    <r>
      <rPr>
        <b/>
        <vertAlign val="subscript"/>
        <sz val="10"/>
        <rFont val="Calibri"/>
        <family val="2"/>
        <scheme val="minor"/>
      </rPr>
      <t>2</t>
    </r>
    <r>
      <rPr>
        <b/>
        <sz val="10"/>
        <rFont val="Calibri"/>
        <family val="2"/>
        <scheme val="minor"/>
      </rPr>
      <t>) ] =</t>
    </r>
  </si>
  <si>
    <r>
      <t>t</t>
    </r>
    <r>
      <rPr>
        <b/>
        <sz val="10"/>
        <rFont val="Calibri"/>
        <family val="2"/>
      </rPr>
      <t xml:space="preserve"> </t>
    </r>
    <r>
      <rPr>
        <sz val="10"/>
        <rFont val="Calibri"/>
        <family val="2"/>
      </rPr>
      <t>teórica</t>
    </r>
    <r>
      <rPr>
        <b/>
        <sz val="10"/>
        <rFont val="Calibri"/>
        <family val="2"/>
      </rPr>
      <t>"</t>
    </r>
    <r>
      <rPr>
        <sz val="10"/>
        <rFont val="Calibri"/>
        <family val="2"/>
      </rPr>
      <t xml:space="preserve">= </t>
    </r>
    <r>
      <rPr>
        <b/>
        <i/>
        <sz val="10"/>
        <rFont val="Calibri"/>
        <family val="2"/>
      </rPr>
      <t xml:space="preserve"> t</t>
    </r>
    <r>
      <rPr>
        <vertAlign val="subscript"/>
        <sz val="10"/>
        <rFont val="Calibri"/>
        <family val="2"/>
      </rPr>
      <t>(n1+n2-2; 1- α/2)</t>
    </r>
    <r>
      <rPr>
        <sz val="10"/>
        <rFont val="Calibri"/>
        <family val="2"/>
      </rPr>
      <t xml:space="preserve"> =</t>
    </r>
  </si>
  <si>
    <t>1/2 IC=</t>
  </si>
  <si>
    <r>
      <t>t</t>
    </r>
    <r>
      <rPr>
        <vertAlign val="subscript"/>
        <sz val="10"/>
        <rFont val="Calibri"/>
        <family val="2"/>
      </rPr>
      <t>β</t>
    </r>
    <r>
      <rPr>
        <sz val="10"/>
        <rFont val="Calibri"/>
        <family val="2"/>
      </rPr>
      <t xml:space="preserve">  =  (DM/EE</t>
    </r>
    <r>
      <rPr>
        <vertAlign val="subscript"/>
        <sz val="10"/>
        <rFont val="Calibri"/>
        <family val="2"/>
      </rPr>
      <t>DM</t>
    </r>
    <r>
      <rPr>
        <sz val="10"/>
        <rFont val="Calibri"/>
        <family val="2"/>
      </rPr>
      <t>) - t</t>
    </r>
    <r>
      <rPr>
        <vertAlign val="subscript"/>
        <sz val="10"/>
        <rFont val="Calibri"/>
        <family val="2"/>
      </rPr>
      <t>1-α/2</t>
    </r>
    <r>
      <rPr>
        <sz val="10"/>
        <rFont val="Calibri"/>
        <family val="2"/>
      </rPr>
      <t xml:space="preserve"> </t>
    </r>
  </si>
  <si>
    <t>β = probabliidad o riesgo de cometer un error β =&gt; probabilidad de no detectar una diferencia que sí exista.</t>
  </si>
  <si>
    <t>3)</t>
  </si>
  <si>
    <t>Diferencia medias =</t>
  </si>
  <si>
    <t>a</t>
  </si>
  <si>
    <t>1 -β =  potencia estadística resultante =  p de detectar una diferencia entre ambos, en caso de que exista</t>
  </si>
  <si>
    <t>4)</t>
  </si>
  <si>
    <r>
      <t xml:space="preserve">t observada = </t>
    </r>
    <r>
      <rPr>
        <b/>
        <sz val="11"/>
        <rFont val="Calibri"/>
        <family val="2"/>
      </rPr>
      <t>(media x</t>
    </r>
    <r>
      <rPr>
        <b/>
        <vertAlign val="subscript"/>
        <sz val="11"/>
        <rFont val="Calibri"/>
        <family val="2"/>
      </rPr>
      <t>1</t>
    </r>
    <r>
      <rPr>
        <b/>
        <sz val="11"/>
        <rFont val="Calibri"/>
        <family val="2"/>
      </rPr>
      <t xml:space="preserve"> - media x</t>
    </r>
    <r>
      <rPr>
        <b/>
        <vertAlign val="subscript"/>
        <sz val="11"/>
        <rFont val="Calibri"/>
        <family val="2"/>
      </rPr>
      <t>2</t>
    </r>
    <r>
      <rPr>
        <b/>
        <sz val="11"/>
        <rFont val="Calibri"/>
        <family val="2"/>
      </rPr>
      <t xml:space="preserve">) / EE </t>
    </r>
    <r>
      <rPr>
        <b/>
        <vertAlign val="subscript"/>
        <sz val="11"/>
        <rFont val="Calibri"/>
        <family val="2"/>
      </rPr>
      <t>dif medias</t>
    </r>
    <r>
      <rPr>
        <sz val="11"/>
        <rFont val="Calibri"/>
        <family val="2"/>
        <scheme val="minor"/>
      </rPr>
      <t xml:space="preserve"> =</t>
    </r>
  </si>
  <si>
    <t xml:space="preserve"> ==&gt;</t>
  </si>
  <si>
    <t xml:space="preserve">p = </t>
  </si>
  <si>
    <t>"=DISTR.T(t,grad lib;colas)</t>
  </si>
  <si>
    <t>Cálculo de la potencia, tomando en cuenta sólo el grupo de intervención (Datos 2, pág 75):</t>
  </si>
  <si>
    <r>
      <t>Z</t>
    </r>
    <r>
      <rPr>
        <vertAlign val="subscript"/>
        <sz val="10"/>
        <rFont val="Calibri"/>
        <family val="2"/>
      </rPr>
      <t>β</t>
    </r>
    <r>
      <rPr>
        <sz val="10"/>
        <rFont val="Calibri"/>
        <family val="2"/>
      </rPr>
      <t xml:space="preserve"> = </t>
    </r>
  </si>
  <si>
    <t>1 -β =</t>
  </si>
  <si>
    <t>Caso de heterocedasticidad (varianzas desiguales y muestras pequeñas).</t>
  </si>
  <si>
    <t>s = Desv Est</t>
  </si>
  <si>
    <r>
      <t>n=  t</t>
    </r>
    <r>
      <rPr>
        <sz val="11"/>
        <color indexed="8"/>
        <rFont val="Calibri"/>
        <family val="2"/>
      </rPr>
      <t>amaño muestra</t>
    </r>
  </si>
  <si>
    <t>Nivel de confianza</t>
  </si>
  <si>
    <t>g. l.</t>
  </si>
  <si>
    <r>
      <t xml:space="preserve">"t teórica </t>
    </r>
    <r>
      <rPr>
        <vertAlign val="subscript"/>
        <sz val="11"/>
        <color theme="1"/>
        <rFont val="Calibri"/>
        <family val="2"/>
        <scheme val="minor"/>
      </rPr>
      <t>α/2; g l.</t>
    </r>
  </si>
  <si>
    <t xml:space="preserve">LI IC </t>
  </si>
  <si>
    <t>LS IC</t>
  </si>
  <si>
    <t xml:space="preserve"> Muestra Población A</t>
  </si>
  <si>
    <t xml:space="preserve"> Muestra Población B</t>
  </si>
  <si>
    <t xml:space="preserve">Potencia de contraste si heterocedasticidad: </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</si>
  <si>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xml:space="preserve"> = DM</t>
    </r>
  </si>
  <si>
    <t xml:space="preserve">1) </t>
  </si>
  <si>
    <t>En el test t de Student se usa una única varianza ponderada. Aquí se deben usar las varianzas de cada grupo separadamente para calcular el error estándar.</t>
  </si>
  <si>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t>
    </r>
  </si>
  <si>
    <r>
      <t>t</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</si>
  <si>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r>
      <t>Z</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Zβ  * EE</t>
    </r>
    <r>
      <rPr>
        <vertAlign val="subscript"/>
        <sz val="10"/>
        <rFont val="Calibri"/>
        <family val="2"/>
      </rPr>
      <t>DM</t>
    </r>
    <r>
      <rPr>
        <sz val="10"/>
        <rFont val="Calibri"/>
        <family val="2"/>
      </rPr>
      <t xml:space="preserve"> = DM</t>
    </r>
  </si>
  <si>
    <t>2)</t>
  </si>
  <si>
    <r>
      <t>Donde los grados de libertad "g.l." =</t>
    </r>
    <r>
      <rPr>
        <sz val="11"/>
        <rFont val="Calibri"/>
        <family val="2"/>
      </rPr>
      <t xml:space="preserve">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t>
    </r>
    <r>
      <rPr>
        <b/>
        <sz val="11"/>
        <rFont val="Calibri"/>
        <family val="2"/>
      </rPr>
      <t xml:space="preserve"> / </t>
    </r>
    <r>
      <rPr>
        <sz val="11"/>
        <rFont val="Calibri"/>
        <family val="2"/>
      </rPr>
      <t>{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t>
    </r>
    <r>
      <rPr>
        <vertAlign val="superscript"/>
        <sz val="11"/>
        <rFont val="Calibri"/>
        <family val="2"/>
      </rPr>
      <t>2</t>
    </r>
    <r>
      <rPr>
        <sz val="11"/>
        <rFont val="Calibri"/>
        <family val="2"/>
      </rPr>
      <t>) / (n</t>
    </r>
    <r>
      <rPr>
        <vertAlign val="subscript"/>
        <sz val="11"/>
        <rFont val="Calibri"/>
        <family val="2"/>
      </rPr>
      <t>1</t>
    </r>
    <r>
      <rPr>
        <sz val="11"/>
        <rFont val="Calibri"/>
        <family val="2"/>
      </rPr>
      <t>+1) ] +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t>
    </r>
    <r>
      <rPr>
        <vertAlign val="superscript"/>
        <sz val="11"/>
        <rFont val="Calibri"/>
        <family val="2"/>
      </rPr>
      <t>2</t>
    </r>
    <r>
      <rPr>
        <sz val="11"/>
        <rFont val="Calibri"/>
        <family val="2"/>
      </rPr>
      <t>) / (n</t>
    </r>
    <r>
      <rPr>
        <vertAlign val="subscript"/>
        <sz val="11"/>
        <rFont val="Calibri"/>
        <family val="2"/>
      </rPr>
      <t>2</t>
    </r>
    <r>
      <rPr>
        <sz val="11"/>
        <rFont val="Calibri"/>
        <family val="2"/>
      </rPr>
      <t>+1) ] }</t>
    </r>
  </si>
  <si>
    <t>Operando:</t>
  </si>
  <si>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</si>
  <si>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 </t>
    </r>
    <r>
      <rPr>
        <sz val="11"/>
        <rFont val="Calibri"/>
        <family val="2"/>
        <scheme val="minor"/>
      </rPr>
      <t>=</t>
    </r>
  </si>
  <si>
    <r>
      <rPr>
        <sz val="11"/>
        <rFont val="Calibri"/>
        <family val="2"/>
      </rPr>
      <t>[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t>
    </r>
    <r>
      <rPr>
        <b/>
        <sz val="11"/>
        <rFont val="Calibri"/>
        <family val="2"/>
      </rPr>
      <t xml:space="preserve"> =</t>
    </r>
  </si>
  <si>
    <r>
      <t>(n</t>
    </r>
    <r>
      <rPr>
        <vertAlign val="subscript"/>
        <sz val="11"/>
        <rFont val="Calibri"/>
        <family val="2"/>
        <scheme val="minor"/>
      </rPr>
      <t>1</t>
    </r>
    <r>
      <rPr>
        <sz val="11"/>
        <rFont val="Calibri"/>
        <family val="2"/>
        <scheme val="minor"/>
      </rPr>
      <t>+1) =</t>
    </r>
  </si>
  <si>
    <r>
      <t>(n</t>
    </r>
    <r>
      <rPr>
        <vertAlign val="subscript"/>
        <sz val="11"/>
        <rFont val="Calibri"/>
        <family val="2"/>
        <scheme val="minor"/>
      </rPr>
      <t>2</t>
    </r>
    <r>
      <rPr>
        <sz val="11"/>
        <rFont val="Calibri"/>
        <family val="2"/>
        <scheme val="minor"/>
      </rPr>
      <t>+1)=</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</si>
  <si>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</si>
  <si>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2 </t>
    </r>
    <r>
      <rPr>
        <sz val="11"/>
        <rFont val="Calibri"/>
        <family val="2"/>
        <scheme val="minor"/>
      </rPr>
      <t>=</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</si>
  <si>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1</t>
    </r>
    <r>
      <rPr>
        <sz val="11"/>
        <rFont val="Calibri"/>
        <family val="2"/>
        <scheme val="minor"/>
      </rPr>
      <t>+1)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</si>
  <si>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2</t>
    </r>
    <r>
      <rPr>
        <sz val="11"/>
        <rFont val="Calibri"/>
        <family val="2"/>
        <scheme val="minor"/>
      </rPr>
      <t>+1) =</t>
    </r>
  </si>
  <si>
    <t>Y así los grados de libertad "g.l." =</t>
  </si>
  <si>
    <t>(se tomará el número más cercano al obtenido y se mira en la tabla el valor t)</t>
  </si>
  <si>
    <t>t teórica =DISTR.T.INV(0,05;"g,.l.") =</t>
  </si>
  <si>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 =</t>
    </r>
  </si>
  <si>
    <r>
      <t>Valor de</t>
    </r>
    <r>
      <rPr>
        <i/>
        <sz val="11"/>
        <rFont val="Calibri"/>
        <family val="2"/>
      </rPr>
      <t xml:space="preserve"> p</t>
    </r>
  </si>
  <si>
    <t>Si homocedasticidad =</t>
  </si>
  <si>
    <t xml:space="preserve">Si heterocedasticidad= </t>
  </si>
  <si>
    <t>Dif Medias</t>
  </si>
  <si>
    <t>(</t>
  </si>
  <si>
    <t xml:space="preserve">Potencia si heterocedasticidad: </t>
  </si>
  <si>
    <t>-</t>
  </si>
  <si>
    <t>Potencia si homocedasticidad:</t>
  </si>
  <si>
    <t>)</t>
  </si>
  <si>
    <t>DE</t>
  </si>
  <si>
    <t>%</t>
  </si>
  <si>
    <t>Media A</t>
  </si>
  <si>
    <t>Media B</t>
  </si>
  <si>
    <t>Dif Med Student</t>
  </si>
  <si>
    <t>Dif Med Welch</t>
  </si>
  <si>
    <t>F observada</t>
  </si>
  <si>
    <t>p Dif Desv Est</t>
  </si>
  <si>
    <r>
      <t>p</t>
    </r>
    <r>
      <rPr>
        <b/>
        <sz val="11"/>
        <rFont val="Calibri"/>
        <family val="2"/>
      </rPr>
      <t xml:space="preserve"> de Dif Medias</t>
    </r>
  </si>
  <si>
    <t>Potencia resultante</t>
  </si>
  <si>
    <r>
      <t>p</t>
    </r>
    <r>
      <rPr>
        <b/>
        <sz val="10"/>
        <rFont val="Calibri"/>
        <family val="2"/>
      </rPr>
      <t xml:space="preserve"> Dif Desv Est (prueba de Levene)</t>
    </r>
  </si>
  <si>
    <t>Válido si homocedasticidad</t>
  </si>
  <si>
    <t>Si es &gt; 0,05 =&gt; homocedascicidad (las varianzas son homogéneas)</t>
  </si>
  <si>
    <t>Válido si heterocedasticidad</t>
  </si>
  <si>
    <t>Si es &lt; 0,05 =&gt; heterocedascicidad (las varianzas NO son homogéneas)</t>
  </si>
  <si>
    <t>DIFERENCIA DE MEDIAS ESTANDARIZADA = TAMAÑO DEL EFECTO (d de Cohen)</t>
  </si>
  <si>
    <r>
      <t xml:space="preserve">La </t>
    </r>
    <r>
      <rPr>
        <i/>
        <sz val="11"/>
        <rFont val="Calibri"/>
        <family val="2"/>
      </rPr>
      <t>d</t>
    </r>
    <r>
      <rPr>
        <sz val="11"/>
        <rFont val="Calibri"/>
        <family val="2"/>
      </rPr>
      <t xml:space="preserve"> de Cohen es una medida del tamaño del efecto como diferencia de medias estandarizada. Es decir, nos informa de cuántas desviaciones típicas de diferencia hay entre los resultados de los dos grupos que se comparan (grupo experimental y grupo de control, o el mismo grupo antes y después de la intervención). Se ve afectada de un intervalo de confianza, que será más estrecho cuanto mayor sea el número en cada grupo.</t>
    </r>
  </si>
  <si>
    <t>http://clbe.wordpress.com/2011/10/26/la-d-de-cohen-como-tamano-del-efecto/</t>
  </si>
  <si>
    <t>Las diferencias estadarizadas son menos sensibles al tamaño de las muestras que los tradicionales test de hipótesis. Éstas porporcionan una medida de la diferencia entre grupos respecto a la desviación estándar agrupada. Una diferencia estadarizada de 0,1 (ó 10%) fue considerada como diferencia significativa en 20161020-EstRet 30d, old [antiDepr2ª vs no], Hosp hipoNa NND 76, +delir 6583. Gandhi . Gandhi S, Shariff SZ, Al-Jaishi A, et al. Second-Generation Antidepressants and Hyponatremia Risk: A Population-Based Cohort Study of Older Adults. Am J Kidney Dis. 2016 Oct 20. pii: S0272-6386(16)30480-2.</t>
  </si>
  <si>
    <t>Para la estimación puntual</t>
  </si>
  <si>
    <t>Media (M)</t>
  </si>
  <si>
    <t>DE = s</t>
  </si>
  <si>
    <r>
      <t>varianza = s</t>
    </r>
    <r>
      <rPr>
        <b/>
        <vertAlign val="superscript"/>
        <sz val="11"/>
        <rFont val="Calibri"/>
        <family val="2"/>
      </rPr>
      <t>2</t>
    </r>
  </si>
  <si>
    <t>Intervención</t>
  </si>
  <si>
    <t>Control</t>
  </si>
  <si>
    <t>M2 - M1=</t>
  </si>
  <si>
    <r>
      <t>s conjunta = Raíz [ s</t>
    </r>
    <r>
      <rPr>
        <vertAlign val="subscript"/>
        <sz val="10"/>
        <rFont val="Calibri"/>
        <family val="2"/>
        <scheme val="minor"/>
      </rPr>
      <t>1</t>
    </r>
    <r>
      <rPr>
        <vertAlign val="superscript"/>
        <sz val="10"/>
        <rFont val="Calibri"/>
        <family val="2"/>
        <scheme val="minor"/>
      </rPr>
      <t>2</t>
    </r>
    <r>
      <rPr>
        <sz val="10"/>
        <rFont val="Calibri"/>
        <family val="2"/>
        <scheme val="minor"/>
      </rPr>
      <t xml:space="preserve"> * (n</t>
    </r>
    <r>
      <rPr>
        <vertAlign val="subscript"/>
        <sz val="10"/>
        <rFont val="Calibri"/>
        <family val="2"/>
      </rPr>
      <t>1</t>
    </r>
    <r>
      <rPr>
        <sz val="10"/>
        <rFont val="Calibri"/>
        <family val="2"/>
      </rPr>
      <t>*s</t>
    </r>
    <r>
      <rPr>
        <vertAlign val="superscript"/>
        <sz val="10"/>
        <rFont val="Calibri"/>
        <family val="2"/>
      </rPr>
      <t>2</t>
    </r>
    <r>
      <rPr>
        <vertAlign val="subscript"/>
        <sz val="10"/>
        <rFont val="Calibri"/>
        <family val="2"/>
      </rPr>
      <t>1</t>
    </r>
    <r>
      <rPr>
        <sz val="10"/>
        <rFont val="Calibri"/>
        <family val="2"/>
      </rPr>
      <t>) + s</t>
    </r>
    <r>
      <rPr>
        <vertAlign val="subscript"/>
        <sz val="10"/>
        <rFont val="Calibri"/>
        <family val="2"/>
      </rPr>
      <t>2</t>
    </r>
    <r>
      <rPr>
        <vertAlign val="superscript"/>
        <sz val="10"/>
        <rFont val="Calibri"/>
        <family val="2"/>
      </rPr>
      <t>2</t>
    </r>
    <r>
      <rPr>
        <sz val="10"/>
        <rFont val="Calibri"/>
        <family val="2"/>
      </rPr>
      <t xml:space="preserve"> * (n</t>
    </r>
    <r>
      <rPr>
        <vertAlign val="subscript"/>
        <sz val="10"/>
        <rFont val="Calibri"/>
        <family val="2"/>
      </rPr>
      <t>2</t>
    </r>
    <r>
      <rPr>
        <sz val="10"/>
        <rFont val="Calibri"/>
        <family val="2"/>
      </rPr>
      <t>*s</t>
    </r>
    <r>
      <rPr>
        <vertAlign val="superscript"/>
        <sz val="10"/>
        <rFont val="Calibri"/>
        <family val="2"/>
      </rPr>
      <t>2</t>
    </r>
    <r>
      <rPr>
        <vertAlign val="subscript"/>
        <sz val="10"/>
        <rFont val="Calibri"/>
        <family val="2"/>
      </rPr>
      <t>2</t>
    </r>
    <r>
      <rPr>
        <sz val="10"/>
        <rFont val="Calibri"/>
        <family val="2"/>
      </rPr>
      <t>) / n</t>
    </r>
    <r>
      <rPr>
        <vertAlign val="subscript"/>
        <sz val="10"/>
        <rFont val="Calibri"/>
        <family val="2"/>
      </rPr>
      <t>1</t>
    </r>
    <r>
      <rPr>
        <sz val="10"/>
        <rFont val="Calibri"/>
        <family val="2"/>
      </rPr>
      <t>+n</t>
    </r>
    <r>
      <rPr>
        <vertAlign val="subscript"/>
        <sz val="10"/>
        <rFont val="Calibri"/>
        <family val="2"/>
      </rPr>
      <t>2</t>
    </r>
    <r>
      <rPr>
        <sz val="10"/>
        <rFont val="Calibri"/>
        <family val="2"/>
      </rPr>
      <t>-2 ]</t>
    </r>
  </si>
  <si>
    <t>Z</t>
  </si>
  <si>
    <t>p 1 cola</t>
  </si>
  <si>
    <t>Si Z es positivo</t>
  </si>
  <si>
    <t xml:space="preserve"> =&gt;    el</t>
  </si>
  <si>
    <t>de los individuos del grupo B tienen una media mayor que la media que tiene el grupo A</t>
  </si>
  <si>
    <t>D de Cohen</t>
  </si>
  <si>
    <t>Si Z es negativo</t>
  </si>
  <si>
    <t>de los individuos del grupo B tienen una media menor que la media que tiene el grupo A</t>
  </si>
  <si>
    <t>Dif Medias Estandarizada o D de Cohen</t>
  </si>
  <si>
    <r>
      <t xml:space="preserve">Tamaño del efecto según la </t>
    </r>
    <r>
      <rPr>
        <b/>
        <i/>
        <sz val="11"/>
        <color indexed="36"/>
        <rFont val="Calibri"/>
        <family val="2"/>
      </rPr>
      <t>d</t>
    </r>
    <r>
      <rPr>
        <b/>
        <sz val="11"/>
        <color indexed="36"/>
        <rFont val="Calibri"/>
        <family val="2"/>
      </rPr>
      <t>:</t>
    </r>
    <r>
      <rPr>
        <sz val="11"/>
        <color indexed="36"/>
        <rFont val="Calibri"/>
        <family val="2"/>
      </rPr>
      <t xml:space="preserve"> 0,20 (pequeño); 0,50 (mediano); 0,80 (grande)</t>
    </r>
  </si>
  <si>
    <r>
      <rPr>
        <i/>
        <sz val="11"/>
        <rFont val="Calibri"/>
        <family val="2"/>
        <scheme val="minor"/>
      </rPr>
      <t>s</t>
    </r>
    <r>
      <rPr>
        <sz val="10"/>
        <rFont val="Calibri"/>
        <family val="2"/>
        <scheme val="minor"/>
      </rPr>
      <t xml:space="preserve"> insesgada (DE insesg)</t>
    </r>
  </si>
  <si>
    <t>0,02 (-0,02 a 0,06)</t>
  </si>
  <si>
    <t>V de Cramer</t>
  </si>
  <si>
    <t>Cfte Consistencia</t>
  </si>
  <si>
    <t>En las que coinciden</t>
  </si>
  <si>
    <t>Tabla…: Medias de las "V de Cramner", tomando sucesivamente a los 11 oftalmólogos como referencia, en el estudio de concordancia la estimación de "SI-Patológica, NO-Patológica o NO-Valorable" en 210 retinografías de pacientes diabéticos.</t>
  </si>
  <si>
    <t xml:space="preserve">MED </t>
  </si>
  <si>
    <t>Homogeneidad</t>
  </si>
  <si>
    <t>De 210 coinciden en</t>
  </si>
  <si>
    <t>n</t>
  </si>
  <si>
    <t>GO, OFT; Coinciden en 0,78 (DE 0,06), n= 10</t>
  </si>
  <si>
    <t>GI, MED; Coinciden en 0,71 (DE 0,10), n= 9</t>
  </si>
  <si>
    <t>GI, MIR; Coinciden en 0,75 (DE 0,06), n= 8</t>
  </si>
  <si>
    <t>GI, ENF; Coinciden en 0,76 (DE 0,05), n= 8</t>
  </si>
  <si>
    <t>GI, EIR; Coinciden en 0,72 (DE 0,07), n= 7</t>
  </si>
  <si>
    <t>GC, MED; Coinciden en 0,66 (DE 0,07), n= 7</t>
  </si>
  <si>
    <t>GC, MIR; Coinciden en 0,71 (DE 0,08), n= 9</t>
  </si>
  <si>
    <t>GC, ENF; Coinciden en 0,72 (DE 0,07), n= 8</t>
  </si>
  <si>
    <t>GC, EIR; Coinciden en 0,70 (DE 0,11), n= 11</t>
  </si>
  <si>
    <t>0,07 (-0,01 a 0,14)</t>
  </si>
  <si>
    <t>0,03 (-0,03 a 0,09)</t>
  </si>
  <si>
    <t>0,02 (-0,04 a 0,07)</t>
  </si>
  <si>
    <t>0,06 (0 a 0,13)</t>
  </si>
  <si>
    <t>0,12 (0,05 a 0,19)</t>
  </si>
  <si>
    <t>0,07 (0 a 0,14)</t>
  </si>
  <si>
    <t>0,06 (-0,01 a 0,12)</t>
  </si>
  <si>
    <t>0,08 (0 a 0,17)</t>
  </si>
  <si>
    <t>-0,04 (-0,12 a 0,04)</t>
  </si>
  <si>
    <t>-0,05 (-0,13 a 0,03)</t>
  </si>
  <si>
    <t>0 (-0,09 a 0,09)</t>
  </si>
  <si>
    <t>0,05 (-0,04 a 0,14)</t>
  </si>
  <si>
    <t>-0,01 (-0,1 a 0,08)</t>
  </si>
  <si>
    <t>0,02 (-0,08 a 0,11)</t>
  </si>
  <si>
    <t>-0,01 (-0,07 a 0,04)</t>
  </si>
  <si>
    <t>0,04 (-0,03 a 0,11)</t>
  </si>
  <si>
    <t>0,09 (0,02 a 0,16)</t>
  </si>
  <si>
    <t>0,04 (-0,03 a 0,12)</t>
  </si>
  <si>
    <t>0,03 (-0,04 a 0,1)</t>
  </si>
  <si>
    <t>0,06 (-0,03 a 0,15)</t>
  </si>
  <si>
    <t>0,05 (-0,03 a 0,13)</t>
  </si>
  <si>
    <t>0,05 (-0,02 a 0,11)</t>
  </si>
  <si>
    <t>0,1 (0,03 a 0,17)</t>
  </si>
  <si>
    <t>0,05 (-0,02 a 0,13)</t>
  </si>
  <si>
    <t>0,04 (-0,02 a 0,1)</t>
  </si>
  <si>
    <t>0,07 (-0,02 a 0,15)</t>
  </si>
  <si>
    <t>0,01 (-0,08 a 0,09)</t>
  </si>
  <si>
    <t>-0,01 (-0,08 a 0,07)</t>
  </si>
  <si>
    <t>0,02 (-0,08 a 0,12)</t>
  </si>
  <si>
    <t>-0,03 (-0,13 a 0,07)</t>
  </si>
  <si>
    <t>-0,05 (-0,14 a 0,04)</t>
  </si>
  <si>
    <t>-0,05 (-0,13 a 0,04)</t>
  </si>
  <si>
    <t>-0,06 (-0,14 a 0,02)</t>
  </si>
  <si>
    <t>-0,01 (-0,09 a 0,06)</t>
  </si>
  <si>
    <t>0,01 (-0,08 a 0,11)</t>
  </si>
  <si>
    <t>0,03 (-0,06 a 0,12)</t>
  </si>
  <si>
    <t>-0,06 (-0,15 a 0,03)</t>
  </si>
  <si>
    <r>
      <rPr>
        <sz val="10"/>
        <color rgb="FF0000FF"/>
        <rFont val="Calibri"/>
        <family val="2"/>
        <scheme val="minor"/>
      </rPr>
      <t xml:space="preserve">(*) </t>
    </r>
    <r>
      <rPr>
        <sz val="10"/>
        <rFont val="Calibri"/>
        <family val="2"/>
        <scheme val="minor"/>
      </rPr>
      <t xml:space="preserve">Para facilitar la lectura, hemos expresado las coincidencias en tanto por uno, en lugar de tanto por ciento. Los distintos promedios expresados en porcentajes se constituyen en una variable aleatoria continua, cuyos elementos pueden compararse mediante la diferencia de medias para variables continuas (por ejemplo, con el test t de Studento o el test de Welch si las varianzas no son homogénas). </t>
    </r>
  </si>
  <si>
    <t>en tanto por uno</t>
  </si>
  <si>
    <t>MED+MIR+ENF+EIR</t>
  </si>
  <si>
    <t>GI, MED+MIR+ENF+EIR; Coinciden en 0,74 (DE 0,07), n= 32</t>
  </si>
  <si>
    <t>GC, MED+ENF+MIR+EIR; Coinciden en 0,70 (DE 0,09), n= 35</t>
  </si>
  <si>
    <t>GI, MED+MIR+ENF+EIR; Cfte Consistencia 0,74 (DE 0,07), n= 32</t>
  </si>
  <si>
    <t>GC, MED+ENF+MIR+EIR; Cfte Consistencia 0,70 (DE 0,09), n= 35</t>
  </si>
  <si>
    <t>0,08 (-0,01 a 0,17)</t>
  </si>
  <si>
    <t>0,03 (-0,02 a 0,08)</t>
  </si>
  <si>
    <t>0,05 (-0,01 a 0,1)</t>
  </si>
  <si>
    <t>0,12 (0,07 a 0,18)</t>
  </si>
  <si>
    <t>0,08 (0,01 a 0,14)</t>
  </si>
  <si>
    <t>0,08 (0,02 a 0,13)</t>
  </si>
  <si>
    <t>0,09 (-0,01 a 0,2)</t>
  </si>
  <si>
    <t>0,04 (-0,06 a 0,15)</t>
  </si>
  <si>
    <t>0 (-0,1 a 0,09)</t>
  </si>
  <si>
    <t>0,01 (-0,11 a 0,14)</t>
  </si>
  <si>
    <t>-0,01 (-0,06 a 0,04)</t>
  </si>
  <si>
    <t>0,01 (-0,05 a 0,08)</t>
  </si>
  <si>
    <t>0,09 (0,03 a 0,16)</t>
  </si>
  <si>
    <t>0,04 (-0,02 a 0,11)</t>
  </si>
  <si>
    <t>0,06 (-0,04 a 0,17)</t>
  </si>
  <si>
    <t>0,03 (-0,03 a 0,08)</t>
  </si>
  <si>
    <t>0,1 (0,04 a 0,16)</t>
  </si>
  <si>
    <t>0,08 (-0,03 a 0,18)</t>
  </si>
  <si>
    <t>0,05 (-0,08 a 0,18)</t>
  </si>
  <si>
    <t>0,08 (0 a 0,15)</t>
  </si>
  <si>
    <t>0,03 (-0,05 a 0,11)</t>
  </si>
  <si>
    <t>-0,03 (-0,16 a 0,1)</t>
  </si>
  <si>
    <t>0,02 (-0,09 a 0,13)</t>
  </si>
  <si>
    <t>0 (-0,08 a 0,08)</t>
  </si>
  <si>
    <t>GI, MED; Cfte Consistencia 0,59 (DE 0,11), n= 9</t>
  </si>
  <si>
    <t>GI, MIR; Cfte Consistencia 0,64 (DE 0,05), n= 8</t>
  </si>
  <si>
    <t>GI, ENF; Cfte Consistencia 0,65 (DE 0,04), n= 8</t>
  </si>
  <si>
    <t>GI, EIR; Cfte Consistencia 0,63 (DE 0,06), n= 7</t>
  </si>
  <si>
    <t>GC, MED; Cfte Consistencia 0,55 (DE 0,07), n= 7</t>
  </si>
  <si>
    <t>GC, MIR; Cfte Consistencia 0,59 (DE 0,08), n= 9</t>
  </si>
  <si>
    <t>GC, ENF; Cfte Consistencia 0,60 (DE 0,08), n= 8</t>
  </si>
  <si>
    <t>GC, EIR; Cfte Consistencia 0,58 (DE 0,15), n= 11</t>
  </si>
  <si>
    <t>0,02 (-0,1 a 0,14)</t>
  </si>
  <si>
    <t>0,04 (0,01 a 0,08)</t>
  </si>
  <si>
    <t>0,09 (0,05 a 0,14)</t>
  </si>
  <si>
    <t>0,05 (0,02 a 0,09)</t>
  </si>
  <si>
    <t>Tabla…: Media de los % en que Coinciden, tomando sucesivamente a los 11 oftalmólogos como referencia, en el estudio de concordancia la estimación de "SI-Patológica, NO-Patológica o NO-Valorable", tras observar 210 retinografías de pacientes diabéticos.</t>
  </si>
  <si>
    <t>SUMA DE CUADRADOS; SC</t>
  </si>
  <si>
    <r>
      <t>SC</t>
    </r>
    <r>
      <rPr>
        <vertAlign val="subscript"/>
        <sz val="9"/>
        <rFont val="Calibri"/>
        <family val="2"/>
      </rPr>
      <t>inter</t>
    </r>
    <r>
      <rPr>
        <sz val="9"/>
        <rFont val="Calibri"/>
        <family val="2"/>
      </rPr>
      <t>= SC</t>
    </r>
    <r>
      <rPr>
        <vertAlign val="subscript"/>
        <sz val="9"/>
        <rFont val="Calibri"/>
        <family val="2"/>
      </rPr>
      <t>total</t>
    </r>
    <r>
      <rPr>
        <sz val="9"/>
        <rFont val="Calibri"/>
        <family val="2"/>
      </rPr>
      <t xml:space="preserve"> - Scintra</t>
    </r>
  </si>
  <si>
    <r>
      <t>SC</t>
    </r>
    <r>
      <rPr>
        <vertAlign val="subscript"/>
        <sz val="9"/>
        <rFont val="Calibri"/>
        <family val="2"/>
      </rPr>
      <t>intra</t>
    </r>
    <r>
      <rPr>
        <sz val="9"/>
        <rFont val="Calibri"/>
        <family val="2"/>
      </rPr>
      <t xml:space="preserve"> </t>
    </r>
    <r>
      <rPr>
        <vertAlign val="subscript"/>
        <sz val="9"/>
        <rFont val="Calibri"/>
        <family val="2"/>
      </rPr>
      <t>= residual</t>
    </r>
    <r>
      <rPr>
        <sz val="9"/>
        <rFont val="Calibri"/>
        <family val="2"/>
      </rPr>
      <t/>
    </r>
  </si>
  <si>
    <r>
      <t>SC</t>
    </r>
    <r>
      <rPr>
        <vertAlign val="subscript"/>
        <sz val="9"/>
        <rFont val="Calibri"/>
        <family val="2"/>
      </rPr>
      <t>total</t>
    </r>
    <r>
      <rPr>
        <sz val="9"/>
        <rFont val="Calibri"/>
        <family val="2"/>
      </rPr>
      <t xml:space="preserve"> </t>
    </r>
  </si>
  <si>
    <r>
      <t xml:space="preserve">Valor de </t>
    </r>
    <r>
      <rPr>
        <b/>
        <i/>
        <sz val="9"/>
        <rFont val="Calibri"/>
        <family val="2"/>
        <scheme val="minor"/>
      </rPr>
      <t>p</t>
    </r>
  </si>
  <si>
    <t>Valor de p</t>
  </si>
  <si>
    <t>kappa de Cohen</t>
  </si>
  <si>
    <r>
      <rPr>
        <b/>
        <sz val="12"/>
        <color rgb="FF993300"/>
        <rFont val="Calibri"/>
        <family val="2"/>
        <scheme val="minor"/>
      </rPr>
      <t xml:space="preserve">Tabla…: </t>
    </r>
    <r>
      <rPr>
        <b/>
        <sz val="12"/>
        <rFont val="Calibri"/>
        <family val="2"/>
        <scheme val="minor"/>
      </rPr>
      <t>Diferencias de Medias entre las 11 medias de los Índices kappa de Cohen de cada Subgrupo en la estimación de "SI-Patológica", "NO-Patológica, o "NO-valorable" tras la observación de 210 retinografías, tomando sucesivamente a los 11 oftalmólogos como referencia.</t>
    </r>
  </si>
  <si>
    <t>GI, MED; kappa Cohen 0,51 (DE 0,15), n= 9</t>
  </si>
  <si>
    <t>GI, MIR; kappa Cohen 0,59 (DE 0,15), n= 8</t>
  </si>
  <si>
    <t>GI, ENF; kappa Cohen 0,60 (DE 0,07), n= 8</t>
  </si>
  <si>
    <t>GI, EIR; kappa Cohen 0,54 (DE 0,10), n= 7</t>
  </si>
  <si>
    <t>GC, MED; kappa Cohen 0,43 (DE 0,10), n= 7</t>
  </si>
  <si>
    <t>GC, MIR; kappa Cohen 0,49 (DE 0,10), n= 9</t>
  </si>
  <si>
    <t>GC, ENF; kappa Cohen 0,51 (DE 0,12), n= 8</t>
  </si>
  <si>
    <t>GC, EIR; kappa Cohen 0,49 (DE 0,17), n= 11</t>
  </si>
  <si>
    <t>GI, MED+MIR+ENF+EIR; kappa Cohen 0,56 (DE 0,11), n= 32</t>
  </si>
  <si>
    <t>GC, MED+ENF+MIR+EIR; kappa Cohen 0,48 (DE 0,14), n= 35</t>
  </si>
  <si>
    <t>Diferencia de Medias (IC 95%) entre la Fila menos la Columna</t>
  </si>
  <si>
    <t>Fila</t>
  </si>
  <si>
    <t>Columna</t>
  </si>
  <si>
    <r>
      <t>n =  t</t>
    </r>
    <r>
      <rPr>
        <b/>
        <sz val="11"/>
        <color indexed="8"/>
        <rFont val="Calibri"/>
        <family val="2"/>
      </rPr>
      <t xml:space="preserve">amaño </t>
    </r>
  </si>
  <si>
    <t>0,12 (-0,0002 a 0,24)</t>
  </si>
  <si>
    <t>0,03 (-0,05 a 0,12)</t>
  </si>
  <si>
    <t>0,09 (-0,01 a 0,19)</t>
  </si>
  <si>
    <t>0,2 (0,1 a 0,3)</t>
  </si>
  <si>
    <t>0,14 (0,02 a 0,26)</t>
  </si>
  <si>
    <t>0,12 (0,02 a 0,23)</t>
  </si>
  <si>
    <t>0,14 (0,03 a 0,24)</t>
  </si>
  <si>
    <t>-0,07 (-0,2 a 0,06)</t>
  </si>
  <si>
    <t>-0,09 (-0,21 a 0,04)</t>
  </si>
  <si>
    <t>-0,03 (-0,17 a 0,11)</t>
  </si>
  <si>
    <t>0,08 (-0,06 a 0,22)</t>
  </si>
  <si>
    <t>0,02 (-0,13 a 0,17)</t>
  </si>
  <si>
    <t>0 (-0,14 a 0,15)</t>
  </si>
  <si>
    <t>-0,02 (-0,1 a 0,07)</t>
  </si>
  <si>
    <t>0,04 (-0,06 a 0,14)</t>
  </si>
  <si>
    <t>0,15 (0,05 a 0,25)</t>
  </si>
  <si>
    <t>0,09 (-0,04 a 0,22)</t>
  </si>
  <si>
    <t>0,07 (-0,03 a 0,18)</t>
  </si>
  <si>
    <t>0,09 (-0,04 a 0,21)</t>
  </si>
  <si>
    <t>0,06 (-0,04 a 0,15)</t>
  </si>
  <si>
    <t>0,17 (0,07 a 0,27)</t>
  </si>
  <si>
    <t>0,11 (-0,02 a 0,23)</t>
  </si>
  <si>
    <t>0,11 (-0,03 a 0,23)</t>
  </si>
  <si>
    <t>0,05 (-0,09 a 0,19)</t>
  </si>
  <si>
    <t>0,04 (-0,09 a 0,16)</t>
  </si>
  <si>
    <t>0,05 (-0,1 a 0,2)</t>
  </si>
  <si>
    <t>-0,06 (-0,22 a 0,09)</t>
  </si>
  <si>
    <t>-0,06 (-0,2 a 0,08)</t>
  </si>
  <si>
    <t>-0,08 (-0,2 a 0,05)</t>
  </si>
  <si>
    <t>-0,02 (-0,16 a 0,12)</t>
  </si>
  <si>
    <t>0 (-0,16 a 0,15)</t>
  </si>
  <si>
    <t>0,01 (-0,13 a 0,16)</t>
  </si>
  <si>
    <t>0,11 (- 0,03 a 0,24)</t>
  </si>
  <si>
    <t>0,07 (-0,01 a 0,15)</t>
  </si>
  <si>
    <t>0,07 (0,01 a 0,14)</t>
  </si>
  <si>
    <t>categoría</t>
  </si>
  <si>
    <t>kappa Cohen</t>
  </si>
  <si>
    <t>Concordancia InterObservador en 210 imágenes</t>
  </si>
  <si>
    <t>Coef Consistencia</t>
  </si>
  <si>
    <r>
      <rPr>
        <b/>
        <sz val="12"/>
        <color rgb="FF993300"/>
        <rFont val="Calibri"/>
        <family val="2"/>
        <scheme val="minor"/>
      </rPr>
      <t xml:space="preserve">Tabla…: </t>
    </r>
    <r>
      <rPr>
        <b/>
        <sz val="12"/>
        <rFont val="Calibri"/>
        <family val="2"/>
        <scheme val="minor"/>
      </rPr>
      <t xml:space="preserve">Diferencias de Medias entre las 11 medias de los "% de Conicidencias" </t>
    </r>
    <r>
      <rPr>
        <sz val="12"/>
        <color rgb="FF0000FF"/>
        <rFont val="Calibri"/>
        <family val="2"/>
        <scheme val="minor"/>
      </rPr>
      <t>(*)</t>
    </r>
    <r>
      <rPr>
        <b/>
        <sz val="12"/>
        <rFont val="Calibri"/>
        <family val="2"/>
        <scheme val="minor"/>
      </rPr>
      <t xml:space="preserve"> de cada Subgrupo en la estimación de "SI-Patológica", "NO-Patológica, o "NO-valorable" tras la observación de 210 retinografías, tomando sucesivamente a los 11 oftalmólogos como referencia.</t>
    </r>
  </si>
  <si>
    <t>GO, OFT; Coinciden en 0,78 (DE 0,06), n= 11</t>
  </si>
  <si>
    <t>GO, OFT; Cfte Consistencia 0,67 (DE 0,04), n= 11</t>
  </si>
  <si>
    <t>GO, OFT; Cfte Consistencia 0,78 (DE 0,06), n= 11</t>
  </si>
  <si>
    <t>GO, OFT; kappa Cohen 0,63 (DE 0,09), n= 11</t>
  </si>
  <si>
    <t>Ref OFT 1º</t>
  </si>
  <si>
    <t>Ref OFT 2º</t>
  </si>
  <si>
    <t>Ref OFT 3º</t>
  </si>
  <si>
    <t>Ref OFT 4º</t>
  </si>
  <si>
    <t>Ref OFT 5º</t>
  </si>
  <si>
    <t>Ref OFT 6º</t>
  </si>
  <si>
    <t>Ref OFT 7º</t>
  </si>
  <si>
    <t>Ref OFT 8º</t>
  </si>
  <si>
    <t>Ref OFT 9º</t>
  </si>
  <si>
    <t>Ref OFT 10º</t>
  </si>
  <si>
    <t>Ref OFT 11º</t>
  </si>
  <si>
    <t>GO, OFT; Coinciden en un 78% (DE 6%), n= 11</t>
  </si>
  <si>
    <t>GI, MED+MIR+ENF+EIR; Coinciden en un 74% (DE 7%), n= 32</t>
  </si>
  <si>
    <t>GC, MED+ENF+MIR+EIR; Coinciden en un 70% (DE 9%), n= 35</t>
  </si>
  <si>
    <r>
      <rPr>
        <b/>
        <sz val="11"/>
        <color rgb="FF993300"/>
        <rFont val="Calibri"/>
        <family val="2"/>
        <scheme val="minor"/>
      </rPr>
      <t xml:space="preserve">Tabla Dif CONC %-2a: </t>
    </r>
    <r>
      <rPr>
        <b/>
        <sz val="11"/>
        <rFont val="Calibri"/>
        <family val="2"/>
        <scheme val="minor"/>
      </rPr>
      <t>Diferencias de Medias por Grupo entre los Porcentajes de Conicidencias (Desviación Estándar) respecto al OFTALMÓLOGO REFERENTE PROMEDIO, en la categorización de las 210 retinografías como: "SI-Patológica", "NO-Patológica, o "NO-valorable".</t>
    </r>
  </si>
  <si>
    <t>4% (-1% a 10%)</t>
  </si>
  <si>
    <t>8% (2% a 14%)</t>
  </si>
  <si>
    <t>4% (-3% a 8%)</t>
  </si>
  <si>
    <r>
      <rPr>
        <b/>
        <sz val="11"/>
        <color rgb="FF993300"/>
        <rFont val="Calibri"/>
        <family val="2"/>
        <scheme val="minor"/>
      </rPr>
      <t xml:space="preserve">Tabla Dif CONC k-2b: </t>
    </r>
    <r>
      <rPr>
        <b/>
        <sz val="11"/>
        <rFont val="Calibri"/>
        <family val="2"/>
        <scheme val="minor"/>
      </rPr>
      <t>Diferencias de Medias por Grupo entre los Índices kappa de Cohen (Desviación Estándar) respecto al OFTALMÓLOGO REFERENTE PROMEDIO, en la categorización de las 210 retinografías como: "SI-Patológica", "NO-Patológica, o "NO-valorable".</t>
    </r>
  </si>
  <si>
    <t>3 GRUPOS</t>
  </si>
  <si>
    <r>
      <t>n =  t</t>
    </r>
    <r>
      <rPr>
        <sz val="10"/>
        <color indexed="8"/>
        <rFont val="Calibri"/>
        <family val="2"/>
      </rPr>
      <t>amaño muestra</t>
    </r>
  </si>
  <si>
    <t>Tabla…: Medias de los índices "kappa de Cohen", tomando sucesivamente a los 11 oftalmólogos como referencia, en el estudio de concordancia la estimación de "SI-Patológica, NO-Patológica o NO-Valorable" en 210 retinografías de pacientes diabéticos.</t>
  </si>
  <si>
    <t>Heterogeneidad</t>
  </si>
  <si>
    <t>Heterogeniedad</t>
  </si>
  <si>
    <t xml:space="preserve">Tabla…: Diferencias de Medias entre las 11 medias de los Coeficientes de Consistencia de cada Subgrupo en la estimación de "SI-Patológica", "NO-Patológica, o "NO-valorable" tras la observación de 210 retinografías, tomando sucesivamente a los 11 oftalmólogos como referencia. El Máximo en el Coeficiente de Consistencia es 0,82 en una tabla 3X3 como la utilizada en este medición. </t>
  </si>
  <si>
    <t xml:space="preserve">Tabla…: Medias de los "Coeficientes de Consistencia", tomando sucesivamente a los 11 oftalmólogos como referencia, en el estudio de concordancia la estimación de "SI-Patológica, NO-Patológica o NO-Valorable" en 210 retinografías de pacientes diabéticos. El Máximo en el Coeficiente de Consistencia es 0,82 en una tabla 3X3 como la utilizada en esta medición. </t>
  </si>
  <si>
    <t xml:space="preserve">Tabla…: Medias de los "Coeficientes de Consistencia", tomando sucesivamente a los 11 oftalmólogos como referencia, en el estudio de concordancia la estimación de "SI-Patológica, NO-Patológica o NO-Valorable" en 210 retinografías de pacientes diabéticos. El Máximo en el Coeficiente de Consistencia es 0,82 en una tabla 3X3 como la utilizada en esta medición.  </t>
  </si>
  <si>
    <t>9 SUBGRUPOS</t>
  </si>
  <si>
    <r>
      <t xml:space="preserve">Tabla…: </t>
    </r>
    <r>
      <rPr>
        <b/>
        <sz val="11"/>
        <rFont val="Calibri"/>
        <family val="2"/>
        <scheme val="minor"/>
      </rPr>
      <t xml:space="preserve">Diferencias de Medias entre las 11 medias de los Coeficientes de Consistencia de cada Subgrupo en la estimación de "SI-Patológica", "NO-Patológica, o "NO-valorable" tras la observación de 210 retinografías, tomando sucesivamente a los 11 oftalmólogos como referencia. El Máximo en el Coeficiente de Consistencia es 0,82 en una tabla 3X3 como la utilizada en este medición. </t>
    </r>
  </si>
  <si>
    <r>
      <rPr>
        <u/>
        <sz val="9"/>
        <color theme="1"/>
        <rFont val="Calibri"/>
        <family val="2"/>
        <scheme val="minor"/>
      </rPr>
      <t>Abreviaturas</t>
    </r>
    <r>
      <rPr>
        <sz val="9"/>
        <color theme="1"/>
        <rFont val="Calibri"/>
        <family val="2"/>
        <scheme val="minor"/>
      </rPr>
      <t>:</t>
    </r>
    <r>
      <rPr>
        <b/>
        <sz val="9"/>
        <color theme="1"/>
        <rFont val="Calibri"/>
        <family val="2"/>
        <scheme val="minor"/>
      </rPr>
      <t xml:space="preserve"> DE: </t>
    </r>
    <r>
      <rPr>
        <sz val="9"/>
        <color theme="1"/>
        <rFont val="Calibri"/>
        <family val="2"/>
        <scheme val="minor"/>
      </rPr>
      <t xml:space="preserve">desviación estándar; </t>
    </r>
    <r>
      <rPr>
        <b/>
        <sz val="9"/>
        <color theme="1"/>
        <rFont val="Calibri"/>
        <family val="2"/>
        <scheme val="minor"/>
      </rPr>
      <t>GO:</t>
    </r>
    <r>
      <rPr>
        <sz val="9"/>
        <color theme="1"/>
        <rFont val="Calibri"/>
        <family val="2"/>
        <scheme val="minor"/>
      </rPr>
      <t xml:space="preserve"> grupo de oftalmólogos; </t>
    </r>
    <r>
      <rPr>
        <b/>
        <sz val="9"/>
        <color theme="1"/>
        <rFont val="Calibri"/>
        <family val="2"/>
        <scheme val="minor"/>
      </rPr>
      <t xml:space="preserve">GI: </t>
    </r>
    <r>
      <rPr>
        <sz val="9"/>
        <color theme="1"/>
        <rFont val="Calibri"/>
        <family val="2"/>
        <scheme val="minor"/>
      </rPr>
      <t xml:space="preserve">grupo de intervención que recibe curso de formación; </t>
    </r>
    <r>
      <rPr>
        <b/>
        <sz val="9"/>
        <rFont val="Calibri"/>
        <family val="2"/>
        <scheme val="minor"/>
      </rPr>
      <t xml:space="preserve">GC: </t>
    </r>
    <r>
      <rPr>
        <sz val="9"/>
        <color theme="1"/>
        <rFont val="Calibri"/>
        <family val="2"/>
        <scheme val="minor"/>
      </rPr>
      <t xml:space="preserve">grupo de control sin curso de formación; OFT: oftalmólogo; </t>
    </r>
    <r>
      <rPr>
        <b/>
        <sz val="9"/>
        <color theme="1"/>
        <rFont val="Calibri"/>
        <family val="2"/>
        <scheme val="minor"/>
      </rPr>
      <t>MED:</t>
    </r>
    <r>
      <rPr>
        <sz val="9"/>
        <color theme="1"/>
        <rFont val="Calibri"/>
        <family val="2"/>
        <scheme val="minor"/>
      </rPr>
      <t xml:space="preserve"> médico; </t>
    </r>
    <r>
      <rPr>
        <b/>
        <sz val="9"/>
        <color theme="1"/>
        <rFont val="Calibri"/>
        <family val="2"/>
        <scheme val="minor"/>
      </rPr>
      <t>MIR:</t>
    </r>
    <r>
      <rPr>
        <sz val="9"/>
        <color theme="1"/>
        <rFont val="Calibri"/>
        <family val="2"/>
        <scheme val="minor"/>
      </rPr>
      <t xml:space="preserve"> médico interno residente; </t>
    </r>
    <r>
      <rPr>
        <b/>
        <sz val="9"/>
        <color theme="1"/>
        <rFont val="Calibri"/>
        <family val="2"/>
        <scheme val="minor"/>
      </rPr>
      <t>ENF:</t>
    </r>
    <r>
      <rPr>
        <sz val="9"/>
        <color theme="1"/>
        <rFont val="Calibri"/>
        <family val="2"/>
        <scheme val="minor"/>
      </rPr>
      <t xml:space="preserve"> enfermera; </t>
    </r>
    <r>
      <rPr>
        <b/>
        <sz val="9"/>
        <color theme="1"/>
        <rFont val="Calibri"/>
        <family val="2"/>
        <scheme val="minor"/>
      </rPr>
      <t xml:space="preserve">EIR: </t>
    </r>
    <r>
      <rPr>
        <sz val="9"/>
        <color theme="1"/>
        <rFont val="Calibri"/>
        <family val="2"/>
        <scheme val="minor"/>
      </rPr>
      <t xml:space="preserve">enfermera interna residente; </t>
    </r>
    <r>
      <rPr>
        <b/>
        <sz val="9"/>
        <color theme="1"/>
        <rFont val="Calibri"/>
        <family val="2"/>
        <scheme val="minor"/>
      </rPr>
      <t>IC 95%:</t>
    </r>
    <r>
      <rPr>
        <sz val="9"/>
        <color theme="1"/>
        <rFont val="Calibri"/>
        <family val="2"/>
        <scheme val="minor"/>
      </rPr>
      <t xml:space="preserve"> intervalo con un nivel de confianza del 95%, </t>
    </r>
    <r>
      <rPr>
        <b/>
        <sz val="9"/>
        <color theme="1"/>
        <rFont val="Calibri"/>
        <family val="2"/>
        <scheme val="minor"/>
      </rPr>
      <t>kappa Cohen</t>
    </r>
    <r>
      <rPr>
        <sz val="9"/>
        <color theme="1"/>
        <rFont val="Calibri"/>
        <family val="2"/>
        <scheme val="minor"/>
      </rPr>
      <t>: índice kappa de Cohen.</t>
    </r>
  </si>
  <si>
    <r>
      <rPr>
        <u/>
        <sz val="9"/>
        <color theme="1"/>
        <rFont val="Calibri"/>
        <family val="2"/>
        <scheme val="minor"/>
      </rPr>
      <t>Abreviaturas</t>
    </r>
    <r>
      <rPr>
        <sz val="9"/>
        <color theme="1"/>
        <rFont val="Calibri"/>
        <family val="2"/>
        <scheme val="minor"/>
      </rPr>
      <t xml:space="preserve">: </t>
    </r>
    <r>
      <rPr>
        <b/>
        <sz val="9"/>
        <color theme="1"/>
        <rFont val="Calibri"/>
        <family val="2"/>
        <scheme val="minor"/>
      </rPr>
      <t>DE:</t>
    </r>
    <r>
      <rPr>
        <sz val="9"/>
        <color theme="1"/>
        <rFont val="Calibri"/>
        <family val="2"/>
        <scheme val="minor"/>
      </rPr>
      <t xml:space="preserve"> desviación estándar; </t>
    </r>
    <r>
      <rPr>
        <b/>
        <sz val="9"/>
        <color theme="1"/>
        <rFont val="Calibri"/>
        <family val="2"/>
        <scheme val="minor"/>
      </rPr>
      <t xml:space="preserve">GO: </t>
    </r>
    <r>
      <rPr>
        <sz val="9"/>
        <color theme="1"/>
        <rFont val="Calibri"/>
        <family val="2"/>
        <scheme val="minor"/>
      </rPr>
      <t>grupo de oftalmólogo</t>
    </r>
    <r>
      <rPr>
        <b/>
        <sz val="9"/>
        <color theme="1"/>
        <rFont val="Calibri"/>
        <family val="2"/>
        <scheme val="minor"/>
      </rPr>
      <t xml:space="preserve">s; GI: </t>
    </r>
    <r>
      <rPr>
        <sz val="9"/>
        <color theme="1"/>
        <rFont val="Calibri"/>
        <family val="2"/>
        <scheme val="minor"/>
      </rPr>
      <t xml:space="preserve">grupo de intervención que recibe el curso de formación; </t>
    </r>
    <r>
      <rPr>
        <b/>
        <sz val="9"/>
        <color theme="1"/>
        <rFont val="Calibri"/>
        <family val="2"/>
        <scheme val="minor"/>
      </rPr>
      <t xml:space="preserve">GC: </t>
    </r>
    <r>
      <rPr>
        <sz val="9"/>
        <color theme="1"/>
        <rFont val="Calibri"/>
        <family val="2"/>
        <scheme val="minor"/>
      </rPr>
      <t xml:space="preserve">grupo de control sin curso de formación; </t>
    </r>
    <r>
      <rPr>
        <b/>
        <sz val="9"/>
        <color theme="1"/>
        <rFont val="Calibri"/>
        <family val="2"/>
        <scheme val="minor"/>
      </rPr>
      <t xml:space="preserve">OFT: </t>
    </r>
    <r>
      <rPr>
        <sz val="9"/>
        <color theme="1"/>
        <rFont val="Calibri"/>
        <family val="2"/>
        <scheme val="minor"/>
      </rPr>
      <t xml:space="preserve">oftalmólogo; </t>
    </r>
    <r>
      <rPr>
        <b/>
        <sz val="9"/>
        <color theme="1"/>
        <rFont val="Calibri"/>
        <family val="2"/>
        <scheme val="minor"/>
      </rPr>
      <t xml:space="preserve">MED: </t>
    </r>
    <r>
      <rPr>
        <sz val="9"/>
        <color theme="1"/>
        <rFont val="Calibri"/>
        <family val="2"/>
        <scheme val="minor"/>
      </rPr>
      <t xml:space="preserve">médico; </t>
    </r>
    <r>
      <rPr>
        <b/>
        <sz val="9"/>
        <color theme="1"/>
        <rFont val="Calibri"/>
        <family val="2"/>
        <scheme val="minor"/>
      </rPr>
      <t xml:space="preserve">MIR: </t>
    </r>
    <r>
      <rPr>
        <sz val="9"/>
        <color theme="1"/>
        <rFont val="Calibri"/>
        <family val="2"/>
        <scheme val="minor"/>
      </rPr>
      <t xml:space="preserve">médico interno residente; </t>
    </r>
    <r>
      <rPr>
        <b/>
        <sz val="9"/>
        <color theme="1"/>
        <rFont val="Calibri"/>
        <family val="2"/>
        <scheme val="minor"/>
      </rPr>
      <t xml:space="preserve">ENF: </t>
    </r>
    <r>
      <rPr>
        <sz val="9"/>
        <color theme="1"/>
        <rFont val="Calibri"/>
        <family val="2"/>
        <scheme val="minor"/>
      </rPr>
      <t>enfermera;</t>
    </r>
    <r>
      <rPr>
        <b/>
        <sz val="9"/>
        <color theme="1"/>
        <rFont val="Calibri"/>
        <family val="2"/>
        <scheme val="minor"/>
      </rPr>
      <t xml:space="preserve"> EIR: </t>
    </r>
    <r>
      <rPr>
        <sz val="9"/>
        <color theme="1"/>
        <rFont val="Calibri"/>
        <family val="2"/>
        <scheme val="minor"/>
      </rPr>
      <t xml:space="preserve">enfermera interna residente; </t>
    </r>
    <r>
      <rPr>
        <b/>
        <sz val="9"/>
        <color theme="1"/>
        <rFont val="Calibri"/>
        <family val="2"/>
        <scheme val="minor"/>
      </rPr>
      <t>Cfte:</t>
    </r>
    <r>
      <rPr>
        <sz val="9"/>
        <color theme="1"/>
        <rFont val="Calibri"/>
        <family val="2"/>
        <scheme val="minor"/>
      </rPr>
      <t xml:space="preserve"> Coeficiente; </t>
    </r>
    <r>
      <rPr>
        <b/>
        <sz val="9"/>
        <color theme="1"/>
        <rFont val="Calibri"/>
        <family val="2"/>
        <scheme val="minor"/>
      </rPr>
      <t>Cfte Consistencia Máximo:</t>
    </r>
    <r>
      <rPr>
        <sz val="9"/>
        <color theme="1"/>
        <rFont val="Calibri"/>
        <family val="2"/>
        <scheme val="minor"/>
      </rPr>
      <t xml:space="preserve"> valor teórico máximo que puede alcanzar el Coeficiente de Consistencia (ej. en una tabla 3 x 3 es 0,82).</t>
    </r>
  </si>
  <si>
    <r>
      <rPr>
        <u/>
        <sz val="9"/>
        <color theme="1"/>
        <rFont val="Calibri"/>
        <family val="2"/>
        <scheme val="minor"/>
      </rPr>
      <t>Abreviaturas</t>
    </r>
    <r>
      <rPr>
        <sz val="9"/>
        <color theme="1"/>
        <rFont val="Calibri"/>
        <family val="2"/>
        <scheme val="minor"/>
      </rPr>
      <t>:</t>
    </r>
    <r>
      <rPr>
        <b/>
        <sz val="9"/>
        <color theme="1"/>
        <rFont val="Calibri"/>
        <family val="2"/>
        <scheme val="minor"/>
      </rPr>
      <t xml:space="preserve"> DE: </t>
    </r>
    <r>
      <rPr>
        <sz val="9"/>
        <color theme="1"/>
        <rFont val="Calibri"/>
        <family val="2"/>
        <scheme val="minor"/>
      </rPr>
      <t xml:space="preserve">desviación estándar; </t>
    </r>
    <r>
      <rPr>
        <b/>
        <sz val="9"/>
        <color theme="1"/>
        <rFont val="Calibri"/>
        <family val="2"/>
        <scheme val="minor"/>
      </rPr>
      <t>GO:</t>
    </r>
    <r>
      <rPr>
        <sz val="9"/>
        <color theme="1"/>
        <rFont val="Calibri"/>
        <family val="2"/>
        <scheme val="minor"/>
      </rPr>
      <t xml:space="preserve"> grupo de oftalmólogos; </t>
    </r>
    <r>
      <rPr>
        <b/>
        <sz val="9"/>
        <color theme="1"/>
        <rFont val="Calibri"/>
        <family val="2"/>
        <scheme val="minor"/>
      </rPr>
      <t xml:space="preserve">GI: </t>
    </r>
    <r>
      <rPr>
        <sz val="9"/>
        <color theme="1"/>
        <rFont val="Calibri"/>
        <family val="2"/>
        <scheme val="minor"/>
      </rPr>
      <t xml:space="preserve">grupo de intervención que recibe curso de formación; </t>
    </r>
    <r>
      <rPr>
        <b/>
        <sz val="9"/>
        <rFont val="Calibri"/>
        <family val="2"/>
        <scheme val="minor"/>
      </rPr>
      <t xml:space="preserve">GC: </t>
    </r>
    <r>
      <rPr>
        <sz val="9"/>
        <color theme="1"/>
        <rFont val="Calibri"/>
        <family val="2"/>
        <scheme val="minor"/>
      </rPr>
      <t xml:space="preserve">grupo de control sin curso de formación; OFT: oftalmólogo; </t>
    </r>
    <r>
      <rPr>
        <b/>
        <sz val="9"/>
        <color theme="1"/>
        <rFont val="Calibri"/>
        <family val="2"/>
        <scheme val="minor"/>
      </rPr>
      <t>MED:</t>
    </r>
    <r>
      <rPr>
        <sz val="9"/>
        <color theme="1"/>
        <rFont val="Calibri"/>
        <family val="2"/>
        <scheme val="minor"/>
      </rPr>
      <t xml:space="preserve"> médico; </t>
    </r>
    <r>
      <rPr>
        <b/>
        <sz val="9"/>
        <color theme="1"/>
        <rFont val="Calibri"/>
        <family val="2"/>
        <scheme val="minor"/>
      </rPr>
      <t>MIR:</t>
    </r>
    <r>
      <rPr>
        <sz val="9"/>
        <color theme="1"/>
        <rFont val="Calibri"/>
        <family val="2"/>
        <scheme val="minor"/>
      </rPr>
      <t xml:space="preserve"> médico interno residente; </t>
    </r>
    <r>
      <rPr>
        <b/>
        <sz val="9"/>
        <color theme="1"/>
        <rFont val="Calibri"/>
        <family val="2"/>
        <scheme val="minor"/>
      </rPr>
      <t>ENF:</t>
    </r>
    <r>
      <rPr>
        <sz val="9"/>
        <color theme="1"/>
        <rFont val="Calibri"/>
        <family val="2"/>
        <scheme val="minor"/>
      </rPr>
      <t xml:space="preserve"> enfermera; </t>
    </r>
    <r>
      <rPr>
        <b/>
        <sz val="9"/>
        <color theme="1"/>
        <rFont val="Calibri"/>
        <family val="2"/>
        <scheme val="minor"/>
      </rPr>
      <t xml:space="preserve">EIR: </t>
    </r>
    <r>
      <rPr>
        <sz val="9"/>
        <color theme="1"/>
        <rFont val="Calibri"/>
        <family val="2"/>
        <scheme val="minor"/>
      </rPr>
      <t xml:space="preserve">enfermera interna residente; </t>
    </r>
    <r>
      <rPr>
        <b/>
        <sz val="9"/>
        <color theme="1"/>
        <rFont val="Calibri"/>
        <family val="2"/>
        <scheme val="minor"/>
      </rPr>
      <t>IC 95%:</t>
    </r>
    <r>
      <rPr>
        <sz val="9"/>
        <color theme="1"/>
        <rFont val="Calibri"/>
        <family val="2"/>
        <scheme val="minor"/>
      </rPr>
      <t xml:space="preserve"> intervalo con un nivel de confianza del 95%.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</si>
</sst>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 _€_-;\-* #,##0.00\ _€_-;_-* &quot;-&quot;??\ _€_-;_-@_-"/>
    <numFmt numFmtId="164" formatCode="0.0000"/>
    <numFmt numFmtId="165" formatCode="0.0%"/>
    <numFmt numFmtId="166" formatCode="0.0"/>
    <numFmt numFmtId="167" formatCode="0.000000000"/>
    <numFmt numFmtId="168" formatCode="0.000"/>
    <numFmt numFmtId="169" formatCode="_-* #,##0.0000\ _€_-;\-* #,##0.0000\ _€_-;_-* &quot;-&quot;??\ _€_-;_-@_-"/>
    <numFmt numFmtId="170" formatCode="_-* #,##0.0\ _€_-;\-* #,##0.0\ _€_-;_-* &quot;-&quot;??\ _€_-;_-@_-"/>
    <numFmt numFmtId="171" formatCode="_-* #,##0.000000\ _€_-;\-* #,##0.000000\ _€_-;_-* &quot;-&quot;??\ _€_-;_-@_-"/>
    <numFmt numFmtId="172" formatCode="#,##0.00_ ;\-#,##0.00\ "/>
    <numFmt numFmtId="173" formatCode="_-* #,##0.000\ _€_-;\-* #,##0.000\ _€_-;_-* &quot;-&quot;???\ _€_-;_-@_-"/>
    <numFmt numFmtId="174" formatCode="0.00000"/>
    <numFmt numFmtId="175" formatCode="_-* #,##0.0000000\ _€_-;\-* #,##0.0000000\ _€_-;_-* &quot;-&quot;??\ _€_-;_-@_-"/>
    <numFmt numFmtId="176" formatCode="_-* #,##0\ _€_-;\-* #,##0\ _€_-;_-* &quot;-&quot;??\ _€_-;_-@_-"/>
    <numFmt numFmtId="177" formatCode="#,##0.000_ ;\-#,##0.000\ "/>
  </numFmts>
  <fonts count="104" x14ac:knownFonts="1">
    <font>
      <sz val="11"/>
      <color theme="1"/>
      <name val="Calibri"/>
      <family val="2"/>
      <scheme val="minor"/>
    </font>
    <font>
      <sz val="11"/>
      <color rgb="FF000000"/>
      <name val="Calibri"/>
      <family val="2"/>
      <charset val="1"/>
    </font>
    <font>
      <sz val="11"/>
      <color indexed="8"/>
      <name val="Calibri"/>
      <family val="2"/>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u/>
      <sz val="10"/>
      <color indexed="12"/>
      <name val="Calibri"/>
      <family val="2"/>
    </font>
    <font>
      <sz val="10"/>
      <color indexed="17"/>
      <name val="Calibri"/>
      <family val="2"/>
    </font>
    <font>
      <sz val="10"/>
      <color indexed="19"/>
      <name val="Calibri"/>
      <family val="2"/>
    </font>
    <font>
      <sz val="10"/>
      <color indexed="10"/>
      <name val="Calibri"/>
      <family val="2"/>
    </font>
    <font>
      <b/>
      <sz val="10"/>
      <color indexed="9"/>
      <name val="Calibri"/>
      <family val="2"/>
    </font>
    <font>
      <b/>
      <sz val="10"/>
      <color indexed="8"/>
      <name val="Calibri"/>
      <family val="2"/>
    </font>
    <font>
      <sz val="10"/>
      <color indexed="9"/>
      <name val="Calibri"/>
      <family val="2"/>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u/>
      <sz val="10"/>
      <color rgb="FF0000EE"/>
      <name val="Calibri"/>
      <family val="2"/>
      <charset val="1"/>
    </font>
    <font>
      <sz val="10"/>
      <color rgb="FF333333"/>
      <name val="Calibri"/>
      <family val="2"/>
      <charset val="1"/>
    </font>
    <font>
      <sz val="11"/>
      <color theme="1"/>
      <name val="Calibri"/>
      <family val="2"/>
      <scheme val="minor"/>
    </font>
    <font>
      <sz val="10"/>
      <name val="Calibri"/>
      <family val="2"/>
      <scheme val="minor"/>
    </font>
    <font>
      <sz val="9"/>
      <color theme="1"/>
      <name val="Calibri"/>
      <family val="2"/>
      <scheme val="minor"/>
    </font>
    <font>
      <sz val="9"/>
      <name val="Calibri"/>
      <family val="2"/>
      <scheme val="minor"/>
    </font>
    <font>
      <sz val="8"/>
      <name val="Calibri"/>
      <family val="2"/>
      <scheme val="minor"/>
    </font>
    <font>
      <b/>
      <sz val="10"/>
      <name val="Calibri"/>
      <family val="2"/>
      <scheme val="minor"/>
    </font>
    <font>
      <b/>
      <sz val="10"/>
      <color rgb="FF0070C0"/>
      <name val="Calibri"/>
      <family val="2"/>
      <scheme val="minor"/>
    </font>
    <font>
      <vertAlign val="subscript"/>
      <sz val="10"/>
      <name val="Calibri"/>
      <family val="2"/>
    </font>
    <font>
      <sz val="10"/>
      <color theme="9" tint="-0.249977111117893"/>
      <name val="Calibri"/>
      <family val="2"/>
      <scheme val="minor"/>
    </font>
    <font>
      <sz val="10"/>
      <name val="Calibri"/>
      <family val="2"/>
    </font>
    <font>
      <vertAlign val="superscript"/>
      <sz val="10"/>
      <name val="Calibri"/>
      <family val="2"/>
    </font>
    <font>
      <i/>
      <sz val="10"/>
      <name val="Calibri"/>
      <family val="2"/>
    </font>
    <font>
      <sz val="10"/>
      <color theme="9" tint="-0.249977111117893"/>
      <name val="Calibri"/>
      <family val="2"/>
    </font>
    <font>
      <b/>
      <sz val="10"/>
      <color theme="9" tint="-0.249977111117893"/>
      <name val="Calibri"/>
      <family val="2"/>
      <scheme val="minor"/>
    </font>
    <font>
      <sz val="10"/>
      <color rgb="FF0000FF"/>
      <name val="Calibri"/>
      <family val="2"/>
      <scheme val="minor"/>
    </font>
    <font>
      <b/>
      <sz val="9"/>
      <name val="Calibri"/>
      <family val="2"/>
      <scheme val="minor"/>
    </font>
    <font>
      <vertAlign val="subscript"/>
      <sz val="9"/>
      <name val="Calibri"/>
      <family val="2"/>
    </font>
    <font>
      <sz val="9"/>
      <name val="Calibri"/>
      <family val="2"/>
    </font>
    <font>
      <vertAlign val="superscript"/>
      <sz val="9"/>
      <name val="Calibri"/>
      <family val="2"/>
    </font>
    <font>
      <b/>
      <i/>
      <sz val="10"/>
      <name val="Calibri"/>
      <family val="2"/>
      <scheme val="minor"/>
    </font>
    <font>
      <b/>
      <sz val="10"/>
      <name val="Calibri"/>
      <family val="2"/>
    </font>
    <font>
      <b/>
      <i/>
      <sz val="10"/>
      <name val="Calibri"/>
      <family val="2"/>
    </font>
    <font>
      <b/>
      <sz val="9"/>
      <name val="Calibri"/>
      <family val="2"/>
    </font>
    <font>
      <b/>
      <sz val="12"/>
      <name val="Calibri"/>
      <family val="2"/>
      <scheme val="minor"/>
    </font>
    <font>
      <sz val="10"/>
      <color indexed="12"/>
      <name val="Calibri"/>
      <family val="2"/>
    </font>
    <font>
      <b/>
      <sz val="10"/>
      <color indexed="12"/>
      <name val="Calibri"/>
      <family val="2"/>
    </font>
    <font>
      <sz val="10"/>
      <color indexed="12"/>
      <name val="Calibri"/>
      <family val="2"/>
      <scheme val="minor"/>
    </font>
    <font>
      <sz val="11"/>
      <name val="Calibri"/>
      <family val="2"/>
    </font>
    <font>
      <sz val="11"/>
      <name val="Calibri"/>
      <family val="2"/>
      <scheme val="minor"/>
    </font>
    <font>
      <b/>
      <sz val="11"/>
      <name val="Calibri"/>
      <family val="2"/>
      <scheme val="minor"/>
    </font>
    <font>
      <b/>
      <sz val="11"/>
      <color indexed="8"/>
      <name val="Calibri"/>
      <family val="2"/>
    </font>
    <font>
      <b/>
      <i/>
      <sz val="11"/>
      <name val="Calibri"/>
      <family val="2"/>
      <scheme val="minor"/>
    </font>
    <font>
      <sz val="10"/>
      <color indexed="61"/>
      <name val="Calibri"/>
      <family val="2"/>
      <scheme val="minor"/>
    </font>
    <font>
      <i/>
      <sz val="10"/>
      <color indexed="61"/>
      <name val="Calibri"/>
      <family val="2"/>
      <scheme val="minor"/>
    </font>
    <font>
      <i/>
      <sz val="11"/>
      <name val="Calibri"/>
      <family val="2"/>
      <scheme val="minor"/>
    </font>
    <font>
      <b/>
      <u/>
      <sz val="11"/>
      <name val="Calibri"/>
      <family val="2"/>
      <scheme val="minor"/>
    </font>
    <font>
      <b/>
      <sz val="11"/>
      <color indexed="12"/>
      <name val="Calibri"/>
      <family val="2"/>
      <scheme val="minor"/>
    </font>
    <font>
      <b/>
      <i/>
      <sz val="11"/>
      <color indexed="12"/>
      <name val="Calibri"/>
      <family val="2"/>
      <scheme val="minor"/>
    </font>
    <font>
      <b/>
      <sz val="11"/>
      <color indexed="12"/>
      <name val="Calibri"/>
      <family val="2"/>
    </font>
    <font>
      <vertAlign val="subscript"/>
      <sz val="11"/>
      <name val="Calibri"/>
      <family val="2"/>
    </font>
    <font>
      <b/>
      <sz val="11"/>
      <name val="Calibri"/>
      <family val="2"/>
    </font>
    <font>
      <b/>
      <vertAlign val="superscript"/>
      <sz val="11"/>
      <name val="Calibri"/>
      <family val="2"/>
    </font>
    <font>
      <vertAlign val="superscript"/>
      <sz val="11"/>
      <name val="Calibri"/>
      <family val="2"/>
    </font>
    <font>
      <b/>
      <vertAlign val="subscript"/>
      <sz val="11"/>
      <name val="Calibri"/>
      <family val="2"/>
      <scheme val="minor"/>
    </font>
    <font>
      <vertAlign val="superscript"/>
      <sz val="11"/>
      <name val="Calibri"/>
      <family val="2"/>
      <scheme val="minor"/>
    </font>
    <font>
      <vertAlign val="subscript"/>
      <sz val="11"/>
      <name val="Calibri"/>
      <family val="2"/>
      <scheme val="minor"/>
    </font>
    <font>
      <b/>
      <vertAlign val="subscript"/>
      <sz val="11"/>
      <name val="Calibri"/>
      <family val="2"/>
    </font>
    <font>
      <vertAlign val="subscript"/>
      <sz val="10"/>
      <name val="Calibri"/>
      <family val="2"/>
      <scheme val="minor"/>
    </font>
    <font>
      <b/>
      <vertAlign val="subscript"/>
      <sz val="10"/>
      <name val="Calibri"/>
      <family val="2"/>
      <scheme val="minor"/>
    </font>
    <font>
      <sz val="11"/>
      <color indexed="10"/>
      <name val="Calibri"/>
      <family val="2"/>
      <scheme val="minor"/>
    </font>
    <font>
      <sz val="11"/>
      <color rgb="FF000000"/>
      <name val="Calibri"/>
      <family val="2"/>
      <scheme val="minor"/>
    </font>
    <font>
      <vertAlign val="subscript"/>
      <sz val="11"/>
      <color theme="1"/>
      <name val="Calibri"/>
      <family val="2"/>
      <scheme val="minor"/>
    </font>
    <font>
      <i/>
      <sz val="11"/>
      <name val="Calibri"/>
      <family val="2"/>
    </font>
    <font>
      <sz val="11"/>
      <color indexed="12"/>
      <name val="Calibri"/>
      <family val="2"/>
      <scheme val="minor"/>
    </font>
    <font>
      <b/>
      <sz val="11"/>
      <color rgb="FF0000FF"/>
      <name val="Calibri"/>
      <family val="2"/>
      <scheme val="minor"/>
    </font>
    <font>
      <b/>
      <sz val="11"/>
      <color rgb="FF7030A0"/>
      <name val="Calibri"/>
      <family val="2"/>
      <scheme val="minor"/>
    </font>
    <font>
      <sz val="10"/>
      <color rgb="FF7030A0"/>
      <name val="Calibri"/>
      <family val="2"/>
      <scheme val="minor"/>
    </font>
    <font>
      <vertAlign val="superscript"/>
      <sz val="10"/>
      <name val="Calibri"/>
      <family val="2"/>
      <scheme val="minor"/>
    </font>
    <font>
      <sz val="10"/>
      <color indexed="60"/>
      <name val="Calibri"/>
      <family val="2"/>
      <scheme val="minor"/>
    </font>
    <font>
      <u/>
      <sz val="11"/>
      <color theme="10"/>
      <name val="Calibri"/>
      <family val="2"/>
      <scheme val="minor"/>
    </font>
    <font>
      <b/>
      <u/>
      <sz val="11"/>
      <color indexed="12"/>
      <name val="Calibri"/>
      <family val="2"/>
      <scheme val="minor"/>
    </font>
    <font>
      <i/>
      <sz val="10"/>
      <name val="Calibri"/>
      <family val="2"/>
      <scheme val="minor"/>
    </font>
    <font>
      <sz val="11"/>
      <color rgb="FF7030A0"/>
      <name val="Calibri"/>
      <family val="2"/>
      <scheme val="minor"/>
    </font>
    <font>
      <b/>
      <i/>
      <sz val="11"/>
      <color indexed="36"/>
      <name val="Calibri"/>
      <family val="2"/>
    </font>
    <font>
      <b/>
      <sz val="11"/>
      <color indexed="36"/>
      <name val="Calibri"/>
      <family val="2"/>
    </font>
    <font>
      <sz val="11"/>
      <color indexed="36"/>
      <name val="Calibri"/>
      <family val="2"/>
    </font>
    <font>
      <sz val="10"/>
      <color rgb="FFFF0000"/>
      <name val="Calibri"/>
      <family val="2"/>
      <scheme val="minor"/>
    </font>
    <font>
      <b/>
      <sz val="11"/>
      <color rgb="FF993300"/>
      <name val="Calibri"/>
      <family val="2"/>
      <scheme val="minor"/>
    </font>
    <font>
      <b/>
      <sz val="10"/>
      <color theme="0"/>
      <name val="Calibri"/>
      <family val="2"/>
      <scheme val="minor"/>
    </font>
    <font>
      <sz val="10"/>
      <color theme="0"/>
      <name val="Calibri"/>
      <family val="2"/>
      <scheme val="minor"/>
    </font>
    <font>
      <sz val="10"/>
      <color rgb="FF006600"/>
      <name val="Calibri"/>
      <family val="2"/>
      <scheme val="minor"/>
    </font>
    <font>
      <b/>
      <sz val="12"/>
      <color rgb="FF993300"/>
      <name val="Calibri"/>
      <family val="2"/>
      <scheme val="minor"/>
    </font>
    <font>
      <u/>
      <sz val="9"/>
      <color theme="1"/>
      <name val="Calibri"/>
      <family val="2"/>
      <scheme val="minor"/>
    </font>
    <font>
      <b/>
      <sz val="9"/>
      <color theme="1"/>
      <name val="Calibri"/>
      <family val="2"/>
      <scheme val="minor"/>
    </font>
    <font>
      <sz val="12"/>
      <color rgb="FF0000FF"/>
      <name val="Calibri"/>
      <family val="2"/>
      <scheme val="minor"/>
    </font>
    <font>
      <b/>
      <i/>
      <sz val="9"/>
      <name val="Calibri"/>
      <family val="2"/>
      <scheme val="minor"/>
    </font>
    <font>
      <b/>
      <sz val="11"/>
      <color theme="0"/>
      <name val="Calibri"/>
      <family val="2"/>
      <scheme val="minor"/>
    </font>
    <font>
      <b/>
      <u/>
      <sz val="10"/>
      <name val="Calibri"/>
      <family val="2"/>
      <scheme val="minor"/>
    </font>
    <font>
      <sz val="10"/>
      <color indexed="8"/>
      <name val="Calibri"/>
      <family val="2"/>
    </font>
  </fonts>
  <fills count="37">
    <fill>
      <patternFill patternType="none"/>
    </fill>
    <fill>
      <patternFill patternType="gray125"/>
    </fill>
    <fill>
      <patternFill patternType="solid">
        <fgColor theme="0"/>
        <bgColor indexed="64"/>
      </patternFill>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0"/>
        <bgColor indexed="16"/>
      </patternFill>
    </fill>
    <fill>
      <patternFill patternType="solid">
        <fgColor indexed="8"/>
        <bgColor indexed="18"/>
      </patternFill>
    </fill>
    <fill>
      <patternFill patternType="solid">
        <fgColor indexed="23"/>
        <bgColor indexed="55"/>
      </patternFill>
    </fill>
    <fill>
      <patternFill patternType="solid">
        <fgColor indexed="31"/>
        <bgColor indexed="27"/>
      </patternFill>
    </fill>
    <fill>
      <patternFill patternType="solid">
        <fgColor rgb="FF000000"/>
        <bgColor rgb="FF000080"/>
      </patternFill>
    </fill>
    <fill>
      <patternFill patternType="solid">
        <fgColor rgb="FF808080"/>
        <bgColor rgb="FF76923C"/>
      </patternFill>
    </fill>
    <fill>
      <patternFill patternType="solid">
        <fgColor rgb="FFDDDDDD"/>
        <bgColor rgb="FFE2F0D9"/>
      </patternFill>
    </fill>
    <fill>
      <patternFill patternType="solid">
        <fgColor rgb="FFFFCCCC"/>
        <bgColor rgb="FFDDDDDD"/>
      </patternFill>
    </fill>
    <fill>
      <patternFill patternType="solid">
        <fgColor rgb="FFCC0000"/>
        <bgColor rgb="FF800000"/>
      </patternFill>
    </fill>
    <fill>
      <patternFill patternType="solid">
        <fgColor rgb="FFCCFFCC"/>
        <bgColor rgb="FFE2F0D9"/>
      </patternFill>
    </fill>
    <fill>
      <patternFill patternType="solid">
        <fgColor rgb="FFFFFFCC"/>
        <bgColor rgb="FFFFFFFF"/>
      </patternFill>
    </fill>
    <fill>
      <patternFill patternType="solid">
        <fgColor rgb="FFCCFFFF"/>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99"/>
        <bgColor indexed="64"/>
      </patternFill>
    </fill>
    <fill>
      <patternFill patternType="solid">
        <fgColor indexed="43"/>
        <bgColor indexed="64"/>
      </patternFill>
    </fill>
    <fill>
      <patternFill patternType="solid">
        <fgColor rgb="FFCC99FF"/>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41"/>
        <bgColor indexed="64"/>
      </patternFill>
    </fill>
    <fill>
      <patternFill patternType="solid">
        <fgColor rgb="FFDDDDDD"/>
        <bgColor indexed="64"/>
      </patternFill>
    </fill>
    <fill>
      <patternFill patternType="solid">
        <fgColor rgb="FFCCCCFF"/>
        <bgColor indexed="64"/>
      </patternFill>
    </fill>
    <fill>
      <patternFill patternType="solid">
        <fgColor rgb="FFFFCCFF"/>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8" tint="0.79998168889431442"/>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thin">
        <color rgb="FF808080"/>
      </left>
      <right style="thin">
        <color rgb="FF808080"/>
      </right>
      <top style="thin">
        <color rgb="FF808080"/>
      </top>
      <bottom style="thin">
        <color rgb="FF80808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top style="medium">
        <color indexed="64"/>
      </top>
      <bottom style="medium">
        <color indexed="64"/>
      </bottom>
      <diagonal/>
    </border>
    <border>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right style="thin">
        <color auto="1"/>
      </right>
      <top/>
      <bottom/>
      <diagonal/>
    </border>
    <border>
      <left style="thin">
        <color auto="1"/>
      </left>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auto="1"/>
      </bottom>
      <diagonal/>
    </border>
    <border>
      <left/>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9">
    <xf numFmtId="0" fontId="0" fillId="0" borderId="0"/>
    <xf numFmtId="0" fontId="1" fillId="0" borderId="0"/>
    <xf numFmtId="0" fontId="2" fillId="0" borderId="0"/>
    <xf numFmtId="0" fontId="3" fillId="0" borderId="0" applyNumberFormat="0" applyFill="0" applyBorder="0" applyProtection="0"/>
    <xf numFmtId="0" fontId="4" fillId="0" borderId="0" applyNumberFormat="0" applyFill="0" applyBorder="0" applyProtection="0"/>
    <xf numFmtId="0" fontId="5" fillId="0" borderId="0" applyNumberFormat="0" applyFill="0" applyBorder="0" applyProtection="0"/>
    <xf numFmtId="0" fontId="2" fillId="0" borderId="0" applyNumberFormat="0" applyFill="0" applyBorder="0" applyProtection="0"/>
    <xf numFmtId="0" fontId="6" fillId="3" borderId="1" applyNumberFormat="0" applyProtection="0"/>
    <xf numFmtId="0" fontId="7" fillId="0" borderId="0" applyNumberFormat="0" applyFill="0" applyBorder="0" applyProtection="0"/>
    <xf numFmtId="0" fontId="8" fillId="0" borderId="0" applyNumberFormat="0" applyFill="0" applyBorder="0" applyProtection="0"/>
    <xf numFmtId="0" fontId="2" fillId="0" borderId="0" applyNumberFormat="0" applyFill="0" applyBorder="0" applyProtection="0"/>
    <xf numFmtId="0" fontId="9" fillId="4" borderId="0" applyNumberFormat="0" applyBorder="0" applyProtection="0"/>
    <xf numFmtId="0" fontId="10" fillId="3" borderId="0" applyNumberFormat="0" applyBorder="0" applyProtection="0"/>
    <xf numFmtId="0" fontId="11" fillId="5" borderId="0" applyNumberFormat="0" applyBorder="0" applyProtection="0"/>
    <xf numFmtId="0" fontId="11" fillId="0" borderId="0" applyNumberFormat="0" applyFill="0" applyBorder="0" applyProtection="0"/>
    <xf numFmtId="0" fontId="12" fillId="6" borderId="0" applyNumberFormat="0" applyBorder="0" applyProtection="0"/>
    <xf numFmtId="0" fontId="13" fillId="0" borderId="0" applyNumberFormat="0" applyFill="0" applyBorder="0" applyProtection="0"/>
    <xf numFmtId="0" fontId="14" fillId="7" borderId="0" applyNumberFormat="0" applyBorder="0" applyProtection="0"/>
    <xf numFmtId="0" fontId="14" fillId="8" borderId="0" applyNumberFormat="0" applyBorder="0" applyProtection="0"/>
    <xf numFmtId="0" fontId="13" fillId="9" borderId="0" applyNumberFormat="0" applyBorder="0" applyProtection="0"/>
    <xf numFmtId="0" fontId="15" fillId="10" borderId="0" applyBorder="0" applyProtection="0"/>
    <xf numFmtId="0" fontId="15" fillId="11" borderId="0" applyBorder="0" applyProtection="0"/>
    <xf numFmtId="0" fontId="16" fillId="12" borderId="0" applyBorder="0" applyProtection="0"/>
    <xf numFmtId="0" fontId="16" fillId="0" borderId="0" applyBorder="0" applyProtection="0"/>
    <xf numFmtId="0" fontId="17" fillId="13" borderId="0" applyBorder="0" applyProtection="0"/>
    <xf numFmtId="0" fontId="18" fillId="14" borderId="0" applyBorder="0" applyProtection="0"/>
    <xf numFmtId="0" fontId="19" fillId="0" borderId="0" applyBorder="0" applyProtection="0"/>
    <xf numFmtId="0" fontId="20" fillId="15" borderId="0" applyBorder="0" applyProtection="0"/>
    <xf numFmtId="0" fontId="21" fillId="0" borderId="0" applyBorder="0" applyProtection="0"/>
    <xf numFmtId="0" fontId="22" fillId="0" borderId="0" applyBorder="0" applyProtection="0"/>
    <xf numFmtId="0" fontId="23" fillId="0" borderId="0" applyBorder="0" applyProtection="0"/>
    <xf numFmtId="0" fontId="24" fillId="16" borderId="2" applyProtection="0"/>
    <xf numFmtId="0" fontId="1" fillId="0" borderId="0" applyBorder="0" applyProtection="0"/>
    <xf numFmtId="0" fontId="1" fillId="0" borderId="0" applyBorder="0" applyProtection="0"/>
    <xf numFmtId="0" fontId="17" fillId="0" borderId="0" applyBorder="0" applyProtection="0"/>
    <xf numFmtId="43" fontId="2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84" fillId="0" borderId="0" applyNumberFormat="0" applyFill="0" applyBorder="0" applyAlignment="0" applyProtection="0"/>
  </cellStyleXfs>
  <cellXfs count="599">
    <xf numFmtId="0" fontId="0" fillId="0" borderId="0" xfId="0"/>
    <xf numFmtId="0" fontId="26"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0" xfId="0" applyFont="1" applyAlignment="1">
      <alignment vertical="center"/>
    </xf>
    <xf numFmtId="0" fontId="26" fillId="0" borderId="0" xfId="0" applyFont="1"/>
    <xf numFmtId="0" fontId="30" fillId="0" borderId="0" xfId="0" applyFont="1" applyAlignment="1">
      <alignment vertical="center" wrapText="1"/>
    </xf>
    <xf numFmtId="0" fontId="30" fillId="0" borderId="0" xfId="0" applyFont="1"/>
    <xf numFmtId="0" fontId="26" fillId="0" borderId="34" xfId="0" applyFont="1" applyBorder="1"/>
    <xf numFmtId="0" fontId="26" fillId="0" borderId="24" xfId="0" applyFont="1" applyFill="1" applyBorder="1" applyAlignment="1">
      <alignment vertical="center"/>
    </xf>
    <xf numFmtId="164" fontId="33" fillId="0" borderId="12" xfId="35" applyNumberFormat="1" applyFont="1" applyBorder="1" applyAlignment="1">
      <alignment horizontal="center" vertical="center"/>
    </xf>
    <xf numFmtId="2" fontId="33" fillId="0" borderId="24" xfId="35" applyNumberFormat="1" applyFont="1" applyBorder="1" applyAlignment="1">
      <alignment horizontal="center" vertical="center"/>
    </xf>
    <xf numFmtId="2" fontId="31" fillId="0" borderId="32" xfId="35" applyNumberFormat="1" applyFont="1" applyBorder="1" applyAlignment="1">
      <alignment horizontal="center" vertical="center"/>
    </xf>
    <xf numFmtId="0" fontId="26" fillId="0" borderId="13" xfId="0" applyFont="1" applyBorder="1" applyAlignment="1">
      <alignment vertical="center"/>
    </xf>
    <xf numFmtId="2" fontId="31" fillId="0" borderId="36" xfId="35" applyNumberFormat="1" applyFont="1" applyBorder="1" applyAlignment="1">
      <alignment horizontal="center" vertical="center"/>
    </xf>
    <xf numFmtId="1" fontId="33" fillId="0" borderId="24" xfId="0" applyNumberFormat="1" applyFont="1" applyBorder="1" applyAlignment="1">
      <alignment horizontal="center" vertical="center"/>
    </xf>
    <xf numFmtId="0" fontId="26" fillId="0" borderId="10" xfId="0" applyFont="1" applyFill="1" applyBorder="1" applyAlignment="1">
      <alignment vertical="center"/>
    </xf>
    <xf numFmtId="1" fontId="33" fillId="0" borderId="10" xfId="0" applyNumberFormat="1" applyFont="1" applyBorder="1" applyAlignment="1">
      <alignment horizontal="center" vertical="center"/>
    </xf>
    <xf numFmtId="0" fontId="26" fillId="0" borderId="18" xfId="0" applyFont="1" applyFill="1" applyBorder="1" applyAlignment="1">
      <alignment horizontal="left" vertical="center"/>
    </xf>
    <xf numFmtId="166" fontId="37" fillId="0" borderId="15" xfId="0" applyNumberFormat="1" applyFont="1" applyFill="1" applyBorder="1" applyAlignment="1">
      <alignment horizontal="center" vertical="center"/>
    </xf>
    <xf numFmtId="167" fontId="26" fillId="0" borderId="0" xfId="0" applyNumberFormat="1" applyFont="1" applyAlignment="1">
      <alignment vertical="center"/>
    </xf>
    <xf numFmtId="0" fontId="39" fillId="0" borderId="0" xfId="0" applyFont="1" applyFill="1" applyBorder="1" applyAlignment="1">
      <alignment vertical="center" wrapText="1"/>
    </xf>
    <xf numFmtId="0" fontId="40" fillId="0" borderId="24" xfId="0" applyFont="1" applyFill="1" applyBorder="1" applyAlignment="1">
      <alignment horizontal="left" vertical="center" wrapText="1"/>
    </xf>
    <xf numFmtId="2" fontId="28" fillId="0" borderId="26" xfId="0" applyNumberFormat="1" applyFont="1" applyFill="1" applyBorder="1" applyAlignment="1">
      <alignment horizontal="left" vertical="center" wrapText="1"/>
    </xf>
    <xf numFmtId="2" fontId="28" fillId="0" borderId="26" xfId="0" applyNumberFormat="1" applyFont="1" applyFill="1" applyBorder="1" applyAlignment="1">
      <alignment horizontal="center" vertical="center" wrapText="1"/>
    </xf>
    <xf numFmtId="168" fontId="26" fillId="0" borderId="10" xfId="0" applyNumberFormat="1" applyFont="1" applyBorder="1" applyAlignment="1">
      <alignment horizontal="center" vertical="center" wrapText="1"/>
    </xf>
    <xf numFmtId="2" fontId="26" fillId="0" borderId="25" xfId="0" applyNumberFormat="1" applyFont="1" applyBorder="1" applyAlignment="1">
      <alignment vertical="center" wrapText="1"/>
    </xf>
    <xf numFmtId="0" fontId="26" fillId="0" borderId="24" xfId="0" applyFont="1" applyBorder="1" applyAlignment="1">
      <alignment horizontal="center" vertical="center" wrapText="1"/>
    </xf>
    <xf numFmtId="2" fontId="44" fillId="0" borderId="24" xfId="0" applyNumberFormat="1" applyFont="1" applyBorder="1" applyAlignment="1">
      <alignment vertical="center" wrapText="1"/>
    </xf>
    <xf numFmtId="2" fontId="26" fillId="0" borderId="24" xfId="0" applyNumberFormat="1" applyFont="1" applyBorder="1" applyAlignment="1">
      <alignment horizontal="center" vertical="center" wrapText="1"/>
    </xf>
    <xf numFmtId="2" fontId="28" fillId="0" borderId="24" xfId="0" applyNumberFormat="1" applyFont="1" applyFill="1" applyBorder="1" applyAlignment="1">
      <alignment horizontal="center" vertical="center" wrapText="1"/>
    </xf>
    <xf numFmtId="2" fontId="30" fillId="0" borderId="24" xfId="35" applyNumberFormat="1" applyFont="1" applyBorder="1" applyAlignment="1">
      <alignment horizontal="center" vertical="center" wrapText="1"/>
    </xf>
    <xf numFmtId="166" fontId="38" fillId="0" borderId="24" xfId="0" applyNumberFormat="1" applyFont="1" applyFill="1" applyBorder="1" applyAlignment="1">
      <alignment horizontal="center" vertical="center"/>
    </xf>
    <xf numFmtId="1" fontId="26" fillId="0" borderId="24" xfId="0" applyNumberFormat="1" applyFont="1" applyBorder="1" applyAlignment="1">
      <alignment horizontal="center" vertical="center" wrapText="1"/>
    </xf>
    <xf numFmtId="168" fontId="26" fillId="0" borderId="24" xfId="0" applyNumberFormat="1" applyFont="1" applyBorder="1" applyAlignment="1">
      <alignment horizontal="center" vertical="center" wrapText="1"/>
    </xf>
    <xf numFmtId="0" fontId="26" fillId="0" borderId="24" xfId="0" applyFont="1" applyBorder="1" applyAlignment="1">
      <alignment vertical="center" wrapText="1"/>
    </xf>
    <xf numFmtId="2" fontId="31" fillId="0" borderId="24" xfId="35" applyNumberFormat="1" applyFont="1" applyBorder="1" applyAlignment="1">
      <alignment horizontal="center" vertical="center"/>
    </xf>
    <xf numFmtId="0" fontId="26" fillId="0" borderId="0" xfId="0" applyFont="1" applyFill="1"/>
    <xf numFmtId="0" fontId="30" fillId="0" borderId="17" xfId="0" applyFont="1" applyBorder="1" applyAlignment="1">
      <alignment horizontal="center" vertical="center"/>
    </xf>
    <xf numFmtId="0" fontId="26" fillId="0" borderId="0" xfId="0" applyFont="1" applyFill="1" applyBorder="1"/>
    <xf numFmtId="9" fontId="26" fillId="21" borderId="39" xfId="0" applyNumberFormat="1" applyFont="1" applyFill="1" applyBorder="1" applyAlignment="1">
      <alignment horizontal="center" vertical="center"/>
    </xf>
    <xf numFmtId="0" fontId="26" fillId="0" borderId="0" xfId="0" applyFont="1" applyAlignment="1">
      <alignment horizontal="center" vertical="center"/>
    </xf>
    <xf numFmtId="0" fontId="52" fillId="0" borderId="0" xfId="0" applyFont="1" applyFill="1" applyAlignment="1">
      <alignment vertical="center"/>
    </xf>
    <xf numFmtId="0" fontId="53" fillId="0" borderId="0" xfId="0" applyFont="1" applyAlignment="1">
      <alignment horizontal="center" vertical="center"/>
    </xf>
    <xf numFmtId="0" fontId="53" fillId="0" borderId="0" xfId="0" applyFont="1" applyBorder="1"/>
    <xf numFmtId="0" fontId="54" fillId="0" borderId="13" xfId="0" applyFont="1" applyBorder="1" applyAlignment="1">
      <alignment horizontal="center" vertical="center"/>
    </xf>
    <xf numFmtId="0" fontId="54" fillId="0" borderId="36" xfId="0" applyFont="1" applyBorder="1" applyAlignment="1">
      <alignment horizontal="center" vertical="center"/>
    </xf>
    <xf numFmtId="0" fontId="54" fillId="0" borderId="14" xfId="0" applyFont="1" applyBorder="1" applyAlignment="1">
      <alignment horizontal="center" vertical="center"/>
    </xf>
    <xf numFmtId="0" fontId="53" fillId="0" borderId="0" xfId="0" applyFont="1" applyBorder="1" applyAlignment="1">
      <alignment horizontal="center" vertical="center"/>
    </xf>
    <xf numFmtId="0" fontId="53" fillId="0" borderId="17" xfId="0" applyFont="1" applyBorder="1" applyAlignment="1">
      <alignment horizontal="right" vertical="center"/>
    </xf>
    <xf numFmtId="43" fontId="51" fillId="0" borderId="0" xfId="0" applyNumberFormat="1" applyFont="1" applyFill="1" applyBorder="1" applyAlignment="1">
      <alignment horizontal="center" vertical="center"/>
    </xf>
    <xf numFmtId="0" fontId="51"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2" fontId="26"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0" fontId="53" fillId="0" borderId="37" xfId="0" applyFont="1" applyBorder="1" applyAlignment="1">
      <alignment horizontal="right" vertical="center"/>
    </xf>
    <xf numFmtId="2" fontId="30" fillId="0" borderId="0" xfId="0" applyNumberFormat="1" applyFont="1" applyFill="1" applyBorder="1" applyAlignment="1">
      <alignment horizontal="center" vertical="center"/>
    </xf>
    <xf numFmtId="2" fontId="58" fillId="0" borderId="0" xfId="0" applyNumberFormat="1" applyFont="1" applyFill="1" applyBorder="1" applyAlignment="1">
      <alignment horizontal="center" vertical="center"/>
    </xf>
    <xf numFmtId="166" fontId="51" fillId="0" borderId="0" xfId="0" applyNumberFormat="1" applyFont="1" applyFill="1" applyBorder="1" applyAlignment="1">
      <alignment horizontal="center" vertical="center"/>
    </xf>
    <xf numFmtId="2" fontId="51" fillId="0" borderId="0" xfId="0" applyNumberFormat="1" applyFont="1" applyFill="1" applyBorder="1" applyAlignment="1">
      <alignment horizontal="center" vertical="center"/>
    </xf>
    <xf numFmtId="0" fontId="54" fillId="0" borderId="36" xfId="0" applyFont="1" applyFill="1" applyBorder="1" applyAlignment="1">
      <alignment horizontal="right" vertical="center"/>
    </xf>
    <xf numFmtId="2" fontId="54" fillId="0" borderId="13" xfId="0" applyNumberFormat="1" applyFont="1" applyFill="1" applyBorder="1" applyAlignment="1">
      <alignment horizontal="center" vertical="center"/>
    </xf>
    <xf numFmtId="2" fontId="54" fillId="0" borderId="36" xfId="0" applyNumberFormat="1" applyFont="1" applyFill="1" applyBorder="1" applyAlignment="1">
      <alignment horizontal="center" vertical="center"/>
    </xf>
    <xf numFmtId="1" fontId="54" fillId="0" borderId="14" xfId="35" applyNumberFormat="1" applyFont="1" applyFill="1" applyBorder="1" applyAlignment="1">
      <alignment horizontal="center" vertical="center"/>
    </xf>
    <xf numFmtId="170" fontId="51" fillId="0" borderId="0" xfId="35" applyNumberFormat="1" applyFont="1" applyFill="1" applyBorder="1" applyAlignment="1">
      <alignment horizontal="center" vertical="center"/>
    </xf>
    <xf numFmtId="0" fontId="56" fillId="0" borderId="0" xfId="0" applyFont="1" applyFill="1" applyBorder="1" applyAlignment="1">
      <alignment horizontal="right"/>
    </xf>
    <xf numFmtId="2" fontId="56" fillId="0" borderId="0" xfId="0" applyNumberFormat="1" applyFont="1" applyFill="1" applyBorder="1" applyAlignment="1">
      <alignment horizontal="center"/>
    </xf>
    <xf numFmtId="0" fontId="59" fillId="0" borderId="0" xfId="0" applyFont="1" applyFill="1" applyBorder="1"/>
    <xf numFmtId="0" fontId="59" fillId="0" borderId="0" xfId="0" applyFont="1" applyFill="1" applyBorder="1" applyAlignment="1">
      <alignment horizontal="center" vertical="center"/>
    </xf>
    <xf numFmtId="2" fontId="51" fillId="0" borderId="0" xfId="0" applyNumberFormat="1" applyFont="1" applyBorder="1" applyAlignment="1">
      <alignment horizontal="center" vertical="center"/>
    </xf>
    <xf numFmtId="0" fontId="60" fillId="0" borderId="0" xfId="0" applyFont="1" applyFill="1"/>
    <xf numFmtId="0" fontId="53" fillId="0" borderId="0" xfId="0" applyFont="1" applyFill="1"/>
    <xf numFmtId="0" fontId="53" fillId="0" borderId="0" xfId="0" applyFont="1" applyFill="1" applyAlignment="1">
      <alignment horizontal="center" vertical="center"/>
    </xf>
    <xf numFmtId="0" fontId="61" fillId="0" borderId="0" xfId="0" applyFont="1" applyFill="1"/>
    <xf numFmtId="0" fontId="62" fillId="0" borderId="0" xfId="0" applyFont="1"/>
    <xf numFmtId="0" fontId="54" fillId="0" borderId="0" xfId="0" applyFont="1" applyFill="1" applyAlignment="1">
      <alignment horizontal="center"/>
    </xf>
    <xf numFmtId="0" fontId="53" fillId="0" borderId="26" xfId="0" applyFont="1" applyFill="1" applyBorder="1"/>
    <xf numFmtId="0" fontId="53" fillId="0" borderId="38" xfId="0" applyFont="1" applyFill="1" applyBorder="1" applyAlignment="1">
      <alignment horizontal="right"/>
    </xf>
    <xf numFmtId="2" fontId="54" fillId="0" borderId="38" xfId="0" applyNumberFormat="1" applyFont="1" applyFill="1" applyBorder="1" applyAlignment="1">
      <alignment horizontal="center"/>
    </xf>
    <xf numFmtId="0" fontId="28" fillId="0" borderId="26" xfId="0" applyFont="1" applyBorder="1" applyAlignment="1">
      <alignment vertical="center"/>
    </xf>
    <xf numFmtId="0" fontId="26" fillId="0" borderId="38" xfId="0" applyFont="1" applyBorder="1" applyAlignment="1">
      <alignment horizontal="center" vertical="center"/>
    </xf>
    <xf numFmtId="0" fontId="26" fillId="0" borderId="25" xfId="0" applyFont="1" applyBorder="1" applyAlignment="1">
      <alignment horizontal="center" vertical="center"/>
    </xf>
    <xf numFmtId="0" fontId="26" fillId="23" borderId="38" xfId="0" applyFont="1" applyFill="1" applyBorder="1" applyAlignment="1">
      <alignment horizontal="center" vertical="center"/>
    </xf>
    <xf numFmtId="0" fontId="53" fillId="23" borderId="38" xfId="0" applyFont="1" applyFill="1" applyBorder="1" applyAlignment="1">
      <alignment horizontal="center" vertical="center"/>
    </xf>
    <xf numFmtId="0" fontId="59" fillId="23" borderId="38" xfId="0" applyFont="1" applyFill="1" applyBorder="1" applyAlignment="1">
      <alignment horizontal="right" vertical="center"/>
    </xf>
    <xf numFmtId="168" fontId="30" fillId="23" borderId="25" xfId="0" applyNumberFormat="1" applyFont="1" applyFill="1" applyBorder="1" applyAlignment="1">
      <alignment horizontal="center" vertical="center"/>
    </xf>
    <xf numFmtId="0" fontId="53" fillId="0" borderId="0" xfId="0" applyFont="1" applyFill="1" applyAlignment="1">
      <alignment vertical="center"/>
    </xf>
    <xf numFmtId="0" fontId="52" fillId="0" borderId="0" xfId="0" applyFont="1" applyFill="1" applyAlignment="1">
      <alignment horizontal="right" vertical="center"/>
    </xf>
    <xf numFmtId="166" fontId="26" fillId="0" borderId="9" xfId="0" applyNumberFormat="1" applyFont="1" applyFill="1" applyBorder="1" applyAlignment="1">
      <alignment horizontal="center" vertical="center"/>
    </xf>
    <xf numFmtId="0" fontId="53" fillId="0" borderId="26" xfId="0" applyFont="1" applyBorder="1"/>
    <xf numFmtId="0" fontId="54" fillId="0" borderId="42" xfId="0" applyFont="1" applyFill="1" applyBorder="1" applyAlignment="1">
      <alignment horizontal="right"/>
    </xf>
    <xf numFmtId="2" fontId="54" fillId="0" borderId="25" xfId="35" applyNumberFormat="1" applyFont="1" applyFill="1" applyBorder="1" applyAlignment="1">
      <alignment horizontal="center"/>
    </xf>
    <xf numFmtId="0" fontId="26" fillId="0" borderId="26" xfId="0" applyFont="1" applyBorder="1" applyAlignment="1">
      <alignment horizontal="center" vertical="center"/>
    </xf>
    <xf numFmtId="0" fontId="51" fillId="0" borderId="42" xfId="0" applyFont="1" applyFill="1" applyBorder="1" applyAlignment="1">
      <alignment horizontal="right" vertical="center"/>
    </xf>
    <xf numFmtId="0" fontId="30" fillId="0" borderId="25" xfId="0" applyFont="1" applyFill="1" applyBorder="1" applyAlignment="1">
      <alignment horizontal="center" vertical="center"/>
    </xf>
    <xf numFmtId="43" fontId="30" fillId="0" borderId="43" xfId="35" applyFont="1" applyFill="1" applyBorder="1" applyAlignment="1">
      <alignment horizontal="left" vertical="center"/>
    </xf>
    <xf numFmtId="0" fontId="29" fillId="0" borderId="44"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44" xfId="0" applyFont="1" applyBorder="1" applyAlignment="1">
      <alignment horizontal="left" vertical="center"/>
    </xf>
    <xf numFmtId="171" fontId="26" fillId="0" borderId="44" xfId="35" applyNumberFormat="1" applyFont="1" applyFill="1" applyBorder="1" applyAlignment="1">
      <alignment horizontal="center" vertical="center"/>
    </xf>
    <xf numFmtId="43" fontId="26" fillId="0" borderId="44" xfId="35" applyFont="1" applyFill="1" applyBorder="1" applyAlignment="1">
      <alignment horizontal="left" vertical="center"/>
    </xf>
    <xf numFmtId="0" fontId="26" fillId="0" borderId="35" xfId="0" applyFont="1" applyBorder="1" applyAlignment="1">
      <alignment horizontal="center" vertical="center"/>
    </xf>
    <xf numFmtId="0" fontId="53" fillId="0" borderId="0" xfId="0" applyFont="1"/>
    <xf numFmtId="0" fontId="26" fillId="0" borderId="34" xfId="0" applyFont="1" applyBorder="1" applyAlignment="1">
      <alignment horizontal="center" vertical="center"/>
    </xf>
    <xf numFmtId="0" fontId="26" fillId="0" borderId="0" xfId="0" applyFont="1" applyBorder="1" applyAlignment="1">
      <alignment horizontal="center" vertical="center"/>
    </xf>
    <xf numFmtId="49" fontId="26" fillId="0" borderId="0" xfId="0" applyNumberFormat="1" applyFont="1" applyBorder="1" applyAlignment="1">
      <alignment horizontal="center" vertical="center"/>
    </xf>
    <xf numFmtId="0" fontId="26" fillId="0" borderId="0" xfId="0" applyFont="1" applyBorder="1"/>
    <xf numFmtId="49" fontId="26" fillId="0" borderId="0" xfId="0" applyNumberFormat="1" applyFont="1" applyBorder="1" applyAlignment="1">
      <alignment horizontal="right"/>
    </xf>
    <xf numFmtId="0" fontId="26" fillId="0" borderId="33" xfId="0" applyFont="1" applyBorder="1" applyAlignment="1">
      <alignment horizontal="center" vertical="center"/>
    </xf>
    <xf numFmtId="0" fontId="54" fillId="0" borderId="0" xfId="0" applyFont="1" applyFill="1" applyBorder="1"/>
    <xf numFmtId="0" fontId="30" fillId="0" borderId="38" xfId="0" applyFont="1" applyBorder="1" applyAlignment="1">
      <alignment horizontal="right"/>
    </xf>
    <xf numFmtId="164" fontId="54" fillId="0" borderId="25" xfId="0" applyNumberFormat="1" applyFont="1" applyFill="1" applyBorder="1" applyAlignment="1">
      <alignment horizontal="center"/>
    </xf>
    <xf numFmtId="0" fontId="53" fillId="24" borderId="19" xfId="0" applyFont="1" applyFill="1" applyBorder="1" applyAlignment="1">
      <alignment horizontal="center" vertical="center"/>
    </xf>
    <xf numFmtId="0" fontId="56" fillId="24" borderId="19" xfId="0" applyFont="1" applyFill="1" applyBorder="1" applyAlignment="1">
      <alignment horizontal="right" vertical="center"/>
    </xf>
    <xf numFmtId="168" fontId="30" fillId="23" borderId="36" xfId="0" applyNumberFormat="1" applyFont="1" applyFill="1" applyBorder="1" applyAlignment="1">
      <alignment horizontal="center" vertical="center"/>
    </xf>
    <xf numFmtId="0" fontId="26" fillId="0" borderId="0" xfId="0" applyFont="1" applyAlignment="1">
      <alignment horizontal="right" vertical="center"/>
    </xf>
    <xf numFmtId="2" fontId="26" fillId="20" borderId="24" xfId="35" applyNumberFormat="1" applyFont="1" applyFill="1" applyBorder="1" applyAlignment="1">
      <alignment horizontal="center" vertical="center"/>
    </xf>
    <xf numFmtId="168" fontId="26" fillId="0" borderId="34" xfId="0" applyNumberFormat="1" applyFont="1" applyFill="1" applyBorder="1" applyAlignment="1">
      <alignment horizontal="center" vertical="center"/>
    </xf>
    <xf numFmtId="0" fontId="26" fillId="0" borderId="0" xfId="0" applyFont="1" applyBorder="1" applyAlignment="1">
      <alignment horizontal="left" vertical="center"/>
    </xf>
    <xf numFmtId="43" fontId="26" fillId="0" borderId="0" xfId="35" applyFont="1" applyFill="1" applyBorder="1" applyAlignment="1">
      <alignment horizontal="center" vertical="center"/>
    </xf>
    <xf numFmtId="43" fontId="30" fillId="0" borderId="0" xfId="35" applyFont="1" applyFill="1" applyBorder="1" applyAlignment="1">
      <alignment horizontal="center" vertical="center"/>
    </xf>
    <xf numFmtId="43" fontId="30" fillId="0" borderId="33" xfId="35" applyFont="1" applyFill="1" applyBorder="1" applyAlignment="1">
      <alignment horizontal="center" vertical="center"/>
    </xf>
    <xf numFmtId="0" fontId="30" fillId="0" borderId="0" xfId="0" applyFont="1" applyFill="1" applyBorder="1" applyAlignment="1">
      <alignment horizontal="center"/>
    </xf>
    <xf numFmtId="2" fontId="30" fillId="0" borderId="0" xfId="0" applyNumberFormat="1" applyFont="1" applyFill="1" applyBorder="1" applyAlignment="1">
      <alignment horizontal="right"/>
    </xf>
    <xf numFmtId="9" fontId="26" fillId="0" borderId="34" xfId="36" applyNumberFormat="1" applyFont="1" applyFill="1" applyBorder="1" applyAlignment="1">
      <alignment horizontal="center" vertical="center"/>
    </xf>
    <xf numFmtId="171" fontId="26" fillId="0" borderId="0" xfId="0" applyNumberFormat="1" applyFont="1" applyBorder="1" applyAlignment="1">
      <alignment horizontal="center" vertical="center"/>
    </xf>
    <xf numFmtId="0" fontId="26" fillId="0" borderId="33" xfId="0" applyFont="1" applyFill="1" applyBorder="1" applyAlignment="1">
      <alignment horizontal="center" vertical="center"/>
    </xf>
    <xf numFmtId="0" fontId="53" fillId="0" borderId="0" xfId="0" applyFont="1" applyFill="1" applyAlignment="1">
      <alignment horizontal="right"/>
    </xf>
    <xf numFmtId="0" fontId="54" fillId="0" borderId="13" xfId="0" applyFont="1" applyFill="1" applyBorder="1" applyAlignment="1">
      <alignment horizontal="right"/>
    </xf>
    <xf numFmtId="172" fontId="54" fillId="25" borderId="19" xfId="0" applyNumberFormat="1" applyFont="1" applyFill="1" applyBorder="1" applyAlignment="1">
      <alignment horizontal="center"/>
    </xf>
    <xf numFmtId="0" fontId="54" fillId="0" borderId="19" xfId="0" applyFont="1" applyFill="1" applyBorder="1" applyAlignment="1">
      <alignment horizontal="center"/>
    </xf>
    <xf numFmtId="172" fontId="54" fillId="26" borderId="15" xfId="0" applyNumberFormat="1" applyFont="1" applyFill="1" applyBorder="1" applyAlignment="1">
      <alignment horizontal="center" vertical="center"/>
    </xf>
    <xf numFmtId="0" fontId="30" fillId="0" borderId="19" xfId="0" applyFont="1" applyFill="1" applyBorder="1" applyAlignment="1">
      <alignment horizontal="center" vertical="center"/>
    </xf>
    <xf numFmtId="172" fontId="30" fillId="27" borderId="14" xfId="0" applyNumberFormat="1" applyFont="1" applyFill="1" applyBorder="1" applyAlignment="1">
      <alignment horizontal="center" vertical="center"/>
    </xf>
    <xf numFmtId="49" fontId="26" fillId="0" borderId="0" xfId="0" applyNumberFormat="1" applyFont="1" applyFill="1" applyAlignment="1">
      <alignment horizontal="center" vertical="center"/>
    </xf>
    <xf numFmtId="10" fontId="26" fillId="17" borderId="11" xfId="36" applyNumberFormat="1" applyFont="1" applyFill="1" applyBorder="1" applyAlignment="1">
      <alignment horizontal="center" vertical="center"/>
    </xf>
    <xf numFmtId="0" fontId="26" fillId="0" borderId="45" xfId="0" applyFont="1" applyFill="1" applyBorder="1" applyAlignment="1">
      <alignment horizontal="left" vertical="center"/>
    </xf>
    <xf numFmtId="0" fontId="26" fillId="0" borderId="45" xfId="0" applyFont="1" applyBorder="1" applyAlignment="1">
      <alignment horizontal="center" vertical="center"/>
    </xf>
    <xf numFmtId="173" fontId="26" fillId="0" borderId="45" xfId="0" applyNumberFormat="1" applyFont="1" applyBorder="1" applyAlignment="1">
      <alignment horizontal="center" vertical="center"/>
    </xf>
    <xf numFmtId="43" fontId="26" fillId="0" borderId="45" xfId="35" applyFont="1" applyFill="1" applyBorder="1" applyAlignment="1">
      <alignment horizontal="center" vertical="center"/>
    </xf>
    <xf numFmtId="43" fontId="30" fillId="0" borderId="45" xfId="35" applyFont="1" applyFill="1" applyBorder="1" applyAlignment="1">
      <alignment horizontal="center" vertical="center"/>
    </xf>
    <xf numFmtId="0" fontId="26" fillId="0" borderId="22" xfId="0" applyFont="1" applyBorder="1" applyAlignment="1">
      <alignment horizontal="center" vertical="center"/>
    </xf>
    <xf numFmtId="43" fontId="54" fillId="0" borderId="0" xfId="0" applyNumberFormat="1" applyFont="1" applyFill="1" applyBorder="1"/>
    <xf numFmtId="0" fontId="54" fillId="0" borderId="0" xfId="0" applyFont="1" applyFill="1" applyBorder="1" applyAlignment="1">
      <alignment horizontal="center"/>
    </xf>
    <xf numFmtId="43" fontId="54"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43" fontId="30" fillId="0" borderId="0" xfId="0" applyNumberFormat="1" applyFont="1" applyFill="1" applyBorder="1" applyAlignment="1">
      <alignment horizontal="center" vertical="center"/>
    </xf>
    <xf numFmtId="43" fontId="54" fillId="0" borderId="38" xfId="0" applyNumberFormat="1" applyFont="1" applyFill="1" applyBorder="1"/>
    <xf numFmtId="0" fontId="53" fillId="0" borderId="38" xfId="0" applyFont="1" applyBorder="1" applyAlignment="1">
      <alignment horizontal="right"/>
    </xf>
    <xf numFmtId="172" fontId="54" fillId="0" borderId="38" xfId="0" applyNumberFormat="1" applyFont="1" applyFill="1" applyBorder="1" applyAlignment="1">
      <alignment horizontal="center" vertical="center"/>
    </xf>
    <xf numFmtId="49" fontId="30" fillId="0" borderId="26" xfId="0" applyNumberFormat="1" applyFont="1" applyFill="1" applyBorder="1" applyAlignment="1">
      <alignment horizontal="center" vertical="center"/>
    </xf>
    <xf numFmtId="43" fontId="44" fillId="0" borderId="38" xfId="0" applyNumberFormat="1" applyFont="1" applyFill="1" applyBorder="1" applyAlignment="1">
      <alignment horizontal="center" vertical="center"/>
    </xf>
    <xf numFmtId="174" fontId="26" fillId="17" borderId="38" xfId="0" applyNumberFormat="1" applyFont="1" applyFill="1" applyBorder="1" applyAlignment="1">
      <alignment horizontal="center" vertical="center"/>
    </xf>
    <xf numFmtId="0" fontId="26" fillId="0" borderId="38" xfId="0" applyFont="1" applyFill="1" applyBorder="1" applyAlignment="1">
      <alignment horizontal="left" vertical="center"/>
    </xf>
    <xf numFmtId="0" fontId="26" fillId="0" borderId="25" xfId="0" applyFont="1" applyFill="1" applyBorder="1" applyAlignment="1">
      <alignment horizontal="center" vertical="center"/>
    </xf>
    <xf numFmtId="0" fontId="26" fillId="0" borderId="43" xfId="0" applyFont="1" applyBorder="1" applyAlignment="1">
      <alignment horizontal="left" vertical="center"/>
    </xf>
    <xf numFmtId="0" fontId="26" fillId="0" borderId="44" xfId="0" applyFont="1" applyBorder="1" applyAlignment="1">
      <alignment horizontal="center" vertical="center"/>
    </xf>
    <xf numFmtId="0" fontId="26" fillId="0" borderId="35" xfId="0" applyFont="1" applyFill="1" applyBorder="1" applyAlignment="1">
      <alignment horizontal="center" vertical="center"/>
    </xf>
    <xf numFmtId="0" fontId="53" fillId="0" borderId="0" xfId="0" applyFont="1" applyFill="1" applyBorder="1" applyAlignment="1">
      <alignment horizontal="center"/>
    </xf>
    <xf numFmtId="43" fontId="53" fillId="0" borderId="0" xfId="0" applyNumberFormat="1" applyFont="1" applyFill="1" applyBorder="1" applyAlignment="1">
      <alignment horizontal="center" vertical="center"/>
    </xf>
    <xf numFmtId="0" fontId="26" fillId="0" borderId="11" xfId="0" applyFont="1" applyFill="1" applyBorder="1" applyAlignment="1">
      <alignment horizontal="center" vertical="center"/>
    </xf>
    <xf numFmtId="2" fontId="26" fillId="0" borderId="45" xfId="0" applyNumberFormat="1" applyFont="1" applyFill="1" applyBorder="1" applyAlignment="1">
      <alignment horizontal="center" vertical="center"/>
    </xf>
    <xf numFmtId="10" fontId="26" fillId="17" borderId="45" xfId="36" applyNumberFormat="1" applyFont="1" applyFill="1" applyBorder="1" applyAlignment="1">
      <alignment horizontal="center" vertical="center"/>
    </xf>
    <xf numFmtId="0" fontId="60" fillId="0" borderId="0" xfId="0" applyFont="1" applyAlignment="1">
      <alignment vertical="center"/>
    </xf>
    <xf numFmtId="0" fontId="53" fillId="0" borderId="0" xfId="0" applyFont="1" applyAlignment="1">
      <alignment vertical="center"/>
    </xf>
    <xf numFmtId="2" fontId="53" fillId="0" borderId="0" xfId="0" applyNumberFormat="1" applyFont="1" applyAlignment="1">
      <alignment horizontal="center" vertical="center"/>
    </xf>
    <xf numFmtId="0" fontId="74" fillId="0" borderId="0" xfId="0" applyFont="1" applyFill="1" applyAlignment="1">
      <alignment horizontal="center" vertical="center"/>
    </xf>
    <xf numFmtId="0" fontId="54" fillId="0" borderId="0" xfId="0" applyFont="1" applyBorder="1" applyAlignment="1">
      <alignment vertical="center"/>
    </xf>
    <xf numFmtId="0" fontId="53" fillId="0" borderId="24" xfId="0" applyFont="1" applyBorder="1" applyAlignment="1">
      <alignment horizontal="center" vertical="center"/>
    </xf>
    <xf numFmtId="0" fontId="75" fillId="0" borderId="24"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4" xfId="0" applyFont="1" applyBorder="1" applyAlignment="1">
      <alignment horizontal="center" vertical="center"/>
    </xf>
    <xf numFmtId="0" fontId="53" fillId="0" borderId="0" xfId="0" applyFont="1" applyFill="1" applyBorder="1" applyAlignment="1">
      <alignment horizontal="center" vertical="center"/>
    </xf>
    <xf numFmtId="43" fontId="53" fillId="0" borderId="0" xfId="35" applyFont="1" applyFill="1" applyBorder="1" applyAlignment="1">
      <alignment horizontal="center" vertical="center"/>
    </xf>
    <xf numFmtId="171" fontId="53" fillId="0" borderId="0" xfId="35" applyNumberFormat="1" applyFont="1" applyFill="1" applyBorder="1" applyAlignment="1">
      <alignment horizontal="center" vertical="center"/>
    </xf>
    <xf numFmtId="0" fontId="53" fillId="0" borderId="24" xfId="0" applyFont="1" applyBorder="1" applyAlignment="1">
      <alignment horizontal="right" vertical="center"/>
    </xf>
    <xf numFmtId="2" fontId="53" fillId="22" borderId="24" xfId="0" applyNumberFormat="1" applyFont="1" applyFill="1" applyBorder="1" applyAlignment="1">
      <alignment horizontal="center" vertical="center"/>
    </xf>
    <xf numFmtId="0" fontId="53" fillId="22" borderId="24" xfId="0" applyFont="1" applyFill="1" applyBorder="1" applyAlignment="1">
      <alignment horizontal="center" vertical="center"/>
    </xf>
    <xf numFmtId="9" fontId="53" fillId="21" borderId="24" xfId="36" applyFont="1" applyFill="1" applyBorder="1" applyAlignment="1">
      <alignment horizontal="center" vertical="center"/>
    </xf>
    <xf numFmtId="2" fontId="53" fillId="0" borderId="24" xfId="0" applyNumberFormat="1" applyFont="1" applyBorder="1" applyAlignment="1">
      <alignment horizontal="center" vertical="center"/>
    </xf>
    <xf numFmtId="1" fontId="0" fillId="0" borderId="24" xfId="0" applyNumberFormat="1" applyFont="1" applyBorder="1" applyAlignment="1">
      <alignment horizontal="center" vertical="center"/>
    </xf>
    <xf numFmtId="164" fontId="53" fillId="2" borderId="24" xfId="0" applyNumberFormat="1" applyFont="1" applyFill="1" applyBorder="1" applyAlignment="1">
      <alignment horizontal="center" vertical="center"/>
    </xf>
    <xf numFmtId="2" fontId="0" fillId="0" borderId="24" xfId="0" applyNumberFormat="1" applyFont="1" applyBorder="1" applyAlignment="1">
      <alignment horizontal="center" vertical="center"/>
    </xf>
    <xf numFmtId="0" fontId="53" fillId="0" borderId="0" xfId="0" applyFont="1" applyBorder="1" applyAlignment="1">
      <alignment vertical="center"/>
    </xf>
    <xf numFmtId="0" fontId="54" fillId="0" borderId="0" xfId="0" applyFont="1" applyAlignment="1">
      <alignment horizontal="center" vertical="center"/>
    </xf>
    <xf numFmtId="0" fontId="53" fillId="0" borderId="26" xfId="0" applyFont="1" applyFill="1" applyBorder="1" applyAlignment="1">
      <alignment vertical="center"/>
    </xf>
    <xf numFmtId="0" fontId="53" fillId="0" borderId="38" xfId="0" applyFont="1" applyFill="1" applyBorder="1" applyAlignment="1">
      <alignment horizontal="right" vertical="center"/>
    </xf>
    <xf numFmtId="2" fontId="54" fillId="0" borderId="38" xfId="0" applyNumberFormat="1" applyFont="1" applyFill="1" applyBorder="1" applyAlignment="1">
      <alignment horizontal="center" vertical="center"/>
    </xf>
    <xf numFmtId="0" fontId="26" fillId="0" borderId="26" xfId="0" applyFont="1" applyBorder="1" applyAlignment="1">
      <alignment vertical="center"/>
    </xf>
    <xf numFmtId="0" fontId="53" fillId="0" borderId="38" xfId="0" applyFont="1" applyBorder="1" applyAlignment="1">
      <alignment horizontal="center" vertical="center"/>
    </xf>
    <xf numFmtId="0" fontId="53" fillId="0" borderId="25" xfId="0" applyFont="1" applyBorder="1" applyAlignment="1">
      <alignment horizontal="center" vertical="center"/>
    </xf>
    <xf numFmtId="0" fontId="59" fillId="23" borderId="38" xfId="0" applyFont="1" applyFill="1" applyBorder="1" applyAlignment="1">
      <alignment horizontal="center" vertical="center"/>
    </xf>
    <xf numFmtId="168" fontId="54" fillId="23" borderId="25" xfId="0" applyNumberFormat="1" applyFont="1" applyFill="1" applyBorder="1" applyAlignment="1">
      <alignment horizontal="center" vertical="center"/>
    </xf>
    <xf numFmtId="0" fontId="26" fillId="0" borderId="0" xfId="0" applyFont="1" applyBorder="1" applyAlignment="1">
      <alignment vertical="center"/>
    </xf>
    <xf numFmtId="49" fontId="26" fillId="0" borderId="0" xfId="0" applyNumberFormat="1" applyFont="1" applyBorder="1" applyAlignment="1">
      <alignment horizontal="right" vertical="center"/>
    </xf>
    <xf numFmtId="0" fontId="26" fillId="0" borderId="34" xfId="0" applyFont="1" applyBorder="1" applyAlignment="1">
      <alignment horizontal="left" vertical="center"/>
    </xf>
    <xf numFmtId="171" fontId="26" fillId="0" borderId="0" xfId="35" applyNumberFormat="1" applyFont="1" applyFill="1" applyBorder="1" applyAlignment="1">
      <alignment horizontal="center" vertical="center"/>
    </xf>
    <xf numFmtId="0" fontId="26" fillId="0" borderId="0" xfId="0" applyFont="1" applyFill="1" applyBorder="1" applyAlignment="1">
      <alignment horizontal="left" vertical="center"/>
    </xf>
    <xf numFmtId="0" fontId="54" fillId="0" borderId="0" xfId="0" applyFont="1" applyAlignment="1">
      <alignment vertical="center"/>
    </xf>
    <xf numFmtId="10" fontId="26" fillId="0" borderId="34" xfId="36" applyNumberFormat="1" applyFont="1" applyFill="1" applyBorder="1" applyAlignment="1">
      <alignment horizontal="center" vertical="center"/>
    </xf>
    <xf numFmtId="0" fontId="53" fillId="0" borderId="26" xfId="0" applyFont="1" applyFill="1" applyBorder="1" applyAlignment="1">
      <alignment horizontal="right" vertical="center"/>
    </xf>
    <xf numFmtId="164" fontId="53" fillId="0" borderId="25" xfId="35" applyNumberFormat="1" applyFont="1" applyBorder="1" applyAlignment="1">
      <alignment horizontal="center" vertical="center"/>
    </xf>
    <xf numFmtId="2" fontId="53" fillId="0" borderId="25" xfId="35" applyNumberFormat="1" applyFont="1" applyBorder="1" applyAlignment="1">
      <alignment horizontal="center" vertical="center"/>
    </xf>
    <xf numFmtId="0" fontId="53" fillId="0" borderId="26" xfId="0" applyFont="1" applyFill="1" applyBorder="1" applyAlignment="1">
      <alignment horizontal="center" vertical="center"/>
    </xf>
    <xf numFmtId="0" fontId="65" fillId="0" borderId="38" xfId="0" applyFont="1" applyBorder="1" applyAlignment="1">
      <alignment horizontal="center" vertical="center"/>
    </xf>
    <xf numFmtId="0" fontId="26" fillId="0" borderId="45" xfId="0" applyFont="1" applyBorder="1" applyAlignment="1">
      <alignment horizontal="left" vertical="center"/>
    </xf>
    <xf numFmtId="1" fontId="53" fillId="0" borderId="25" xfId="35" applyNumberFormat="1" applyFont="1" applyBorder="1" applyAlignment="1">
      <alignment horizontal="center" vertical="center"/>
    </xf>
    <xf numFmtId="164" fontId="53" fillId="0" borderId="25" xfId="0" applyNumberFormat="1" applyFont="1" applyFill="1" applyBorder="1" applyAlignment="1">
      <alignment horizontal="center" vertical="center"/>
    </xf>
    <xf numFmtId="2" fontId="53" fillId="0" borderId="25" xfId="0" applyNumberFormat="1" applyFont="1" applyBorder="1" applyAlignment="1">
      <alignment horizontal="center" vertical="center"/>
    </xf>
    <xf numFmtId="175" fontId="53" fillId="0" borderId="0" xfId="35" applyNumberFormat="1" applyFont="1" applyAlignment="1">
      <alignment horizontal="center" vertical="center"/>
    </xf>
    <xf numFmtId="0" fontId="54" fillId="0" borderId="35" xfId="0" applyFont="1" applyBorder="1" applyAlignment="1">
      <alignment horizontal="right" vertical="center"/>
    </xf>
    <xf numFmtId="2" fontId="54" fillId="17" borderId="44" xfId="0" applyNumberFormat="1" applyFont="1" applyFill="1" applyBorder="1" applyAlignment="1">
      <alignment horizontal="center" vertical="center"/>
    </xf>
    <xf numFmtId="0" fontId="53" fillId="0" borderId="44" xfId="0" applyFont="1" applyBorder="1" applyAlignment="1">
      <alignment vertical="center"/>
    </xf>
    <xf numFmtId="0" fontId="53" fillId="0" borderId="44" xfId="0" applyFont="1" applyBorder="1" applyAlignment="1">
      <alignment horizontal="center" vertical="center"/>
    </xf>
    <xf numFmtId="0" fontId="53" fillId="0" borderId="35" xfId="0" applyFont="1" applyBorder="1" applyAlignment="1">
      <alignment horizontal="center" vertical="center"/>
    </xf>
    <xf numFmtId="0" fontId="53" fillId="0" borderId="0" xfId="0" applyFont="1" applyFill="1" applyBorder="1" applyAlignment="1">
      <alignment horizontal="right" vertical="center"/>
    </xf>
    <xf numFmtId="0" fontId="53" fillId="24" borderId="26" xfId="0" applyFont="1" applyFill="1" applyBorder="1" applyAlignment="1">
      <alignment vertical="center"/>
    </xf>
    <xf numFmtId="0" fontId="53" fillId="24" borderId="38" xfId="0" applyFont="1" applyFill="1" applyBorder="1" applyAlignment="1">
      <alignment horizontal="right" vertical="center"/>
    </xf>
    <xf numFmtId="168" fontId="54" fillId="24" borderId="25" xfId="0" applyNumberFormat="1" applyFont="1" applyFill="1" applyBorder="1" applyAlignment="1">
      <alignment horizontal="center" vertical="center"/>
    </xf>
    <xf numFmtId="0" fontId="54" fillId="0" borderId="38" xfId="0" applyFont="1" applyFill="1" applyBorder="1" applyAlignment="1">
      <alignment horizontal="center" vertical="center"/>
    </xf>
    <xf numFmtId="168" fontId="54" fillId="0" borderId="25" xfId="0" applyNumberFormat="1" applyFont="1" applyFill="1" applyBorder="1" applyAlignment="1">
      <alignment horizontal="center" vertical="center"/>
    </xf>
    <xf numFmtId="0" fontId="53" fillId="0" borderId="0" xfId="0" applyFont="1" applyAlignment="1">
      <alignment horizontal="right" vertical="center"/>
    </xf>
    <xf numFmtId="0" fontId="54" fillId="0" borderId="13" xfId="0" applyFont="1" applyFill="1" applyBorder="1" applyAlignment="1">
      <alignment horizontal="right" vertical="center"/>
    </xf>
    <xf numFmtId="2" fontId="54" fillId="25" borderId="19" xfId="0" applyNumberFormat="1" applyFont="1" applyFill="1" applyBorder="1" applyAlignment="1">
      <alignment horizontal="center" vertical="center"/>
    </xf>
    <xf numFmtId="2" fontId="54" fillId="0" borderId="19" xfId="0" applyNumberFormat="1" applyFont="1" applyBorder="1" applyAlignment="1">
      <alignment horizontal="center" vertical="center"/>
    </xf>
    <xf numFmtId="2" fontId="54" fillId="26" borderId="19" xfId="0" applyNumberFormat="1" applyFont="1" applyFill="1" applyBorder="1" applyAlignment="1">
      <alignment horizontal="center" vertical="center"/>
    </xf>
    <xf numFmtId="2" fontId="54" fillId="27" borderId="14" xfId="0" applyNumberFormat="1" applyFont="1" applyFill="1" applyBorder="1" applyAlignment="1">
      <alignment horizontal="center" vertical="center"/>
    </xf>
    <xf numFmtId="43" fontId="54" fillId="0" borderId="38" xfId="0" applyNumberFormat="1" applyFont="1" applyFill="1" applyBorder="1" applyAlignment="1">
      <alignment vertical="center"/>
    </xf>
    <xf numFmtId="0" fontId="53" fillId="0" borderId="38" xfId="0" applyFont="1" applyBorder="1" applyAlignment="1">
      <alignment horizontal="right" vertical="center"/>
    </xf>
    <xf numFmtId="172" fontId="54" fillId="0" borderId="25" xfId="0" applyNumberFormat="1" applyFont="1" applyFill="1" applyBorder="1" applyAlignment="1">
      <alignment horizontal="center" vertical="center"/>
    </xf>
    <xf numFmtId="49" fontId="54" fillId="0" borderId="26" xfId="0" applyNumberFormat="1" applyFont="1" applyFill="1" applyBorder="1" applyAlignment="1">
      <alignment horizontal="center" vertical="center"/>
    </xf>
    <xf numFmtId="43" fontId="56" fillId="0" borderId="38" xfId="0" applyNumberFormat="1" applyFont="1" applyFill="1" applyBorder="1" applyAlignment="1">
      <alignment horizontal="center" vertical="center"/>
    </xf>
    <xf numFmtId="174" fontId="53" fillId="17" borderId="38" xfId="0" applyNumberFormat="1" applyFont="1" applyFill="1" applyBorder="1" applyAlignment="1">
      <alignment horizontal="center" vertical="center"/>
    </xf>
    <xf numFmtId="0" fontId="53" fillId="0" borderId="46" xfId="0" applyFont="1" applyFill="1" applyBorder="1" applyAlignment="1">
      <alignment horizontal="left" vertical="center"/>
    </xf>
    <xf numFmtId="0" fontId="53" fillId="0" borderId="25" xfId="0" applyFont="1" applyFill="1" applyBorder="1" applyAlignment="1">
      <alignment horizontal="center" vertical="center"/>
    </xf>
    <xf numFmtId="0" fontId="53" fillId="0" borderId="0" xfId="0" applyFont="1" applyFill="1" applyBorder="1" applyAlignment="1">
      <alignment vertical="center"/>
    </xf>
    <xf numFmtId="0" fontId="53" fillId="0" borderId="43" xfId="0" applyFont="1" applyFill="1" applyBorder="1" applyAlignment="1">
      <alignment vertical="center"/>
    </xf>
    <xf numFmtId="0" fontId="53" fillId="28" borderId="26" xfId="0" applyFont="1" applyFill="1" applyBorder="1" applyAlignment="1">
      <alignment horizontal="center" vertical="center"/>
    </xf>
    <xf numFmtId="164" fontId="53" fillId="28" borderId="38" xfId="35" applyNumberFormat="1" applyFont="1" applyFill="1" applyBorder="1" applyAlignment="1">
      <alignment horizontal="center" vertical="center"/>
    </xf>
    <xf numFmtId="164" fontId="53" fillId="28" borderId="25" xfId="35" applyNumberFormat="1" applyFont="1" applyFill="1" applyBorder="1" applyAlignment="1">
      <alignment horizontal="center" vertical="center"/>
    </xf>
    <xf numFmtId="0" fontId="53" fillId="0" borderId="44" xfId="0" applyFont="1" applyFill="1" applyBorder="1" applyAlignment="1">
      <alignment horizontal="center" vertical="center"/>
    </xf>
    <xf numFmtId="0" fontId="53" fillId="0" borderId="35" xfId="0" applyFont="1" applyFill="1" applyBorder="1" applyAlignment="1">
      <alignment horizontal="center" vertical="center"/>
    </xf>
    <xf numFmtId="0" fontId="53" fillId="0" borderId="34" xfId="0" applyFont="1" applyFill="1" applyBorder="1" applyAlignment="1">
      <alignment vertical="center"/>
    </xf>
    <xf numFmtId="164" fontId="53" fillId="0" borderId="0" xfId="35" applyNumberFormat="1" applyFont="1" applyFill="1" applyBorder="1" applyAlignment="1">
      <alignment horizontal="center" vertical="center"/>
    </xf>
    <xf numFmtId="0" fontId="53" fillId="0" borderId="33" xfId="0" applyFont="1" applyFill="1" applyBorder="1" applyAlignment="1">
      <alignment horizontal="center" vertical="center"/>
    </xf>
    <xf numFmtId="0" fontId="53" fillId="0" borderId="0" xfId="0" applyFont="1" applyFill="1" applyBorder="1"/>
    <xf numFmtId="1" fontId="53" fillId="0" borderId="34" xfId="0" applyNumberFormat="1" applyFont="1" applyFill="1" applyBorder="1" applyAlignment="1">
      <alignment horizontal="left"/>
    </xf>
    <xf numFmtId="0" fontId="26" fillId="0" borderId="0" xfId="0" applyFont="1" applyBorder="1" applyAlignment="1">
      <alignment horizontal="center"/>
    </xf>
    <xf numFmtId="0" fontId="60" fillId="0" borderId="0" xfId="0" applyFont="1" applyFill="1" applyBorder="1"/>
    <xf numFmtId="0" fontId="53" fillId="28" borderId="34" xfId="0" applyFont="1" applyFill="1" applyBorder="1"/>
    <xf numFmtId="2" fontId="53" fillId="28" borderId="0" xfId="0" applyNumberFormat="1" applyFont="1" applyFill="1" applyBorder="1" applyAlignment="1">
      <alignment horizontal="center"/>
    </xf>
    <xf numFmtId="2" fontId="53" fillId="28" borderId="0" xfId="0" applyNumberFormat="1" applyFont="1" applyFill="1" applyBorder="1" applyAlignment="1">
      <alignment horizontal="center" vertical="center"/>
    </xf>
    <xf numFmtId="0" fontId="26" fillId="17" borderId="0" xfId="0" applyFont="1" applyFill="1" applyAlignment="1">
      <alignment horizontal="center" vertical="center"/>
    </xf>
    <xf numFmtId="0" fontId="26" fillId="17" borderId="0" xfId="0" applyFont="1" applyFill="1" applyAlignment="1">
      <alignment horizontal="right" vertical="center"/>
    </xf>
    <xf numFmtId="10" fontId="26" fillId="17" borderId="33" xfId="0" applyNumberFormat="1" applyFont="1" applyFill="1" applyBorder="1" applyAlignment="1">
      <alignment horizontal="center" vertical="center"/>
    </xf>
    <xf numFmtId="0" fontId="53" fillId="0" borderId="0" xfId="0" applyFont="1" applyFill="1" applyBorder="1" applyAlignment="1">
      <alignment horizontal="left"/>
    </xf>
    <xf numFmtId="0" fontId="53" fillId="28" borderId="0" xfId="0" applyFont="1" applyFill="1" applyBorder="1" applyAlignment="1">
      <alignment horizontal="center"/>
    </xf>
    <xf numFmtId="165" fontId="26" fillId="28" borderId="0" xfId="36" applyNumberFormat="1" applyFont="1" applyFill="1" applyBorder="1" applyAlignment="1">
      <alignment horizontal="center" vertical="center"/>
    </xf>
    <xf numFmtId="0" fontId="26" fillId="28" borderId="0" xfId="0" applyFont="1" applyFill="1" applyBorder="1" applyAlignment="1">
      <alignment horizontal="center" vertical="center"/>
    </xf>
    <xf numFmtId="0" fontId="26" fillId="28" borderId="33" xfId="0" applyFont="1" applyFill="1" applyBorder="1" applyAlignment="1">
      <alignment horizontal="center" vertical="center"/>
    </xf>
    <xf numFmtId="0" fontId="53" fillId="28" borderId="0" xfId="0" applyFont="1" applyFill="1" applyBorder="1" applyAlignment="1">
      <alignment horizontal="center" vertical="center"/>
    </xf>
    <xf numFmtId="0" fontId="26" fillId="28" borderId="10" xfId="0" applyFont="1" applyFill="1" applyBorder="1" applyAlignment="1">
      <alignment horizontal="center" vertical="center"/>
    </xf>
    <xf numFmtId="0" fontId="53" fillId="28" borderId="11" xfId="0" applyFont="1" applyFill="1" applyBorder="1"/>
    <xf numFmtId="2" fontId="53" fillId="28" borderId="45" xfId="0" applyNumberFormat="1" applyFont="1" applyFill="1" applyBorder="1" applyAlignment="1">
      <alignment horizontal="center"/>
    </xf>
    <xf numFmtId="0" fontId="53" fillId="28" borderId="45" xfId="0" applyFont="1" applyFill="1" applyBorder="1" applyAlignment="1">
      <alignment horizontal="center"/>
    </xf>
    <xf numFmtId="0" fontId="53" fillId="28" borderId="45" xfId="0" applyFont="1" applyFill="1" applyBorder="1" applyAlignment="1">
      <alignment horizontal="center" vertical="center"/>
    </xf>
    <xf numFmtId="0" fontId="26" fillId="0" borderId="45" xfId="0" applyFont="1" applyFill="1" applyBorder="1" applyAlignment="1">
      <alignment horizontal="center" vertical="center"/>
    </xf>
    <xf numFmtId="165" fontId="26" fillId="28" borderId="45" xfId="0" applyNumberFormat="1" applyFont="1" applyFill="1" applyBorder="1" applyAlignment="1">
      <alignment horizontal="center" vertical="center"/>
    </xf>
    <xf numFmtId="2" fontId="26" fillId="28" borderId="12" xfId="0" applyNumberFormat="1" applyFont="1" applyFill="1" applyBorder="1" applyAlignment="1">
      <alignment horizontal="center" vertical="center"/>
    </xf>
    <xf numFmtId="0" fontId="54" fillId="28" borderId="18" xfId="0" applyFont="1" applyFill="1" applyBorder="1" applyAlignment="1">
      <alignment horizontal="center" vertical="center"/>
    </xf>
    <xf numFmtId="0" fontId="54" fillId="28" borderId="15" xfId="0" applyFont="1" applyFill="1" applyBorder="1" applyAlignment="1">
      <alignment horizontal="center" vertical="center"/>
    </xf>
    <xf numFmtId="0" fontId="56" fillId="28" borderId="15" xfId="0" applyFont="1" applyFill="1" applyBorder="1" applyAlignment="1">
      <alignment horizontal="center" vertical="center"/>
    </xf>
    <xf numFmtId="0" fontId="54" fillId="28" borderId="16" xfId="0" applyFont="1" applyFill="1" applyBorder="1" applyAlignment="1">
      <alignment horizontal="center" vertical="center" wrapText="1"/>
    </xf>
    <xf numFmtId="0" fontId="44" fillId="29" borderId="36" xfId="0" applyFont="1" applyFill="1" applyBorder="1" applyAlignment="1">
      <alignment horizontal="center" vertical="center" wrapText="1"/>
    </xf>
    <xf numFmtId="0" fontId="78" fillId="0" borderId="0" xfId="0" applyFont="1" applyFill="1" applyBorder="1"/>
    <xf numFmtId="0" fontId="79" fillId="0" borderId="0" xfId="0" applyFont="1" applyFill="1" applyBorder="1" applyAlignment="1">
      <alignment horizontal="left" vertical="center"/>
    </xf>
    <xf numFmtId="2" fontId="53" fillId="0" borderId="12" xfId="0" applyNumberFormat="1" applyFont="1" applyFill="1" applyBorder="1" applyAlignment="1">
      <alignment horizontal="center" vertical="center"/>
    </xf>
    <xf numFmtId="164" fontId="53" fillId="0" borderId="12" xfId="35" applyNumberFormat="1" applyFont="1" applyFill="1" applyBorder="1" applyAlignment="1">
      <alignment horizontal="center" vertical="center"/>
    </xf>
    <xf numFmtId="165" fontId="53" fillId="0" borderId="12" xfId="0" applyNumberFormat="1" applyFont="1" applyFill="1" applyBorder="1" applyAlignment="1">
      <alignment horizontal="center" vertical="center"/>
    </xf>
    <xf numFmtId="168" fontId="61" fillId="0" borderId="12" xfId="0" applyNumberFormat="1" applyFont="1" applyFill="1" applyBorder="1" applyAlignment="1">
      <alignment horizontal="center" vertical="center"/>
    </xf>
    <xf numFmtId="0" fontId="39" fillId="0" borderId="34" xfId="0" applyFont="1" applyBorder="1" applyAlignment="1">
      <alignment vertical="center"/>
    </xf>
    <xf numFmtId="0" fontId="39" fillId="0" borderId="0" xfId="0" applyFont="1" applyAlignment="1">
      <alignment vertical="center"/>
    </xf>
    <xf numFmtId="168" fontId="79" fillId="0" borderId="0" xfId="0" applyNumberFormat="1" applyFont="1" applyFill="1" applyBorder="1" applyAlignment="1">
      <alignment horizontal="left" vertical="center"/>
    </xf>
    <xf numFmtId="0" fontId="39" fillId="0" borderId="0" xfId="0" applyFont="1" applyAlignment="1">
      <alignment horizontal="left" vertical="center" wrapText="1"/>
    </xf>
    <xf numFmtId="0" fontId="80" fillId="0" borderId="0" xfId="0" applyFont="1" applyFill="1" applyBorder="1" applyAlignment="1">
      <alignment horizontal="left" vertical="center"/>
    </xf>
    <xf numFmtId="2" fontId="53" fillId="0" borderId="24" xfId="0" applyNumberFormat="1" applyFont="1" applyFill="1" applyBorder="1" applyAlignment="1">
      <alignment horizontal="center" vertical="center"/>
    </xf>
    <xf numFmtId="164" fontId="53" fillId="0" borderId="24" xfId="35" applyNumberFormat="1" applyFont="1" applyFill="1" applyBorder="1" applyAlignment="1">
      <alignment horizontal="center" vertical="center"/>
    </xf>
    <xf numFmtId="165" fontId="53" fillId="0" borderId="24" xfId="0" applyNumberFormat="1" applyFont="1" applyFill="1" applyBorder="1" applyAlignment="1">
      <alignment horizontal="center" vertical="center"/>
    </xf>
    <xf numFmtId="176" fontId="26" fillId="0" borderId="0" xfId="35" applyNumberFormat="1" applyFont="1" applyFill="1" applyBorder="1" applyAlignment="1">
      <alignment horizontal="center"/>
    </xf>
    <xf numFmtId="168" fontId="80" fillId="0" borderId="24" xfId="0" applyNumberFormat="1" applyFont="1" applyFill="1" applyBorder="1" applyAlignment="1">
      <alignment horizontal="center" vertical="center"/>
    </xf>
    <xf numFmtId="0" fontId="81" fillId="0" borderId="34" xfId="0" applyFont="1" applyBorder="1" applyAlignment="1">
      <alignment vertical="center"/>
    </xf>
    <xf numFmtId="0" fontId="81" fillId="0" borderId="0" xfId="0" applyFont="1" applyAlignment="1">
      <alignment vertical="center"/>
    </xf>
    <xf numFmtId="0" fontId="54" fillId="0" borderId="0" xfId="0" applyFont="1" applyFill="1" applyBorder="1" applyAlignment="1">
      <alignment horizontal="left"/>
    </xf>
    <xf numFmtId="165" fontId="54" fillId="0" borderId="0" xfId="36" applyNumberFormat="1" applyFont="1" applyFill="1" applyBorder="1"/>
    <xf numFmtId="176" fontId="51" fillId="0" borderId="0" xfId="35" applyNumberFormat="1" applyFont="1" applyFill="1" applyBorder="1"/>
    <xf numFmtId="0" fontId="30" fillId="0" borderId="24" xfId="0" applyFont="1" applyBorder="1" applyAlignment="1">
      <alignment horizontal="center" vertical="center"/>
    </xf>
    <xf numFmtId="0" fontId="26" fillId="0" borderId="0" xfId="0" applyFont="1" applyAlignment="1">
      <alignment horizontal="left" vertical="center"/>
    </xf>
    <xf numFmtId="0" fontId="26" fillId="0" borderId="24" xfId="0" applyFont="1" applyBorder="1" applyAlignment="1">
      <alignment horizontal="center" vertical="center"/>
    </xf>
    <xf numFmtId="0" fontId="40" fillId="0" borderId="0" xfId="0" applyFont="1" applyBorder="1" applyAlignment="1">
      <alignment horizontal="center" vertical="center" wrapText="1"/>
    </xf>
    <xf numFmtId="2" fontId="30" fillId="0" borderId="0" xfId="35" applyNumberFormat="1" applyFont="1" applyBorder="1" applyAlignment="1">
      <alignment horizontal="center" vertical="center" wrapText="1"/>
    </xf>
    <xf numFmtId="0" fontId="26" fillId="0" borderId="0" xfId="0" applyFont="1" applyBorder="1" applyAlignment="1">
      <alignment horizontal="center" vertical="center" wrapText="1"/>
    </xf>
    <xf numFmtId="0" fontId="83" fillId="0" borderId="0" xfId="0" applyFont="1" applyFill="1" applyBorder="1" applyAlignment="1">
      <alignment horizontal="center"/>
    </xf>
    <xf numFmtId="0" fontId="83" fillId="0" borderId="0" xfId="0" applyFont="1" applyAlignment="1">
      <alignment vertical="distributed"/>
    </xf>
    <xf numFmtId="0" fontId="84" fillId="0" borderId="0" xfId="38" applyAlignment="1" applyProtection="1"/>
    <xf numFmtId="43" fontId="53" fillId="0" borderId="0" xfId="35" applyFont="1" applyFill="1" applyBorder="1"/>
    <xf numFmtId="0" fontId="78" fillId="0" borderId="0" xfId="0" applyFont="1"/>
    <xf numFmtId="0" fontId="61" fillId="0" borderId="0" xfId="0" applyFont="1"/>
    <xf numFmtId="0" fontId="54" fillId="0" borderId="0" xfId="0" applyFont="1"/>
    <xf numFmtId="0" fontId="54" fillId="0" borderId="24" xfId="0" applyFont="1" applyBorder="1" applyAlignment="1">
      <alignment horizontal="center"/>
    </xf>
    <xf numFmtId="0" fontId="53" fillId="0" borderId="24" xfId="0" applyFont="1" applyBorder="1"/>
    <xf numFmtId="4" fontId="53" fillId="0" borderId="24" xfId="0" applyNumberFormat="1" applyFont="1" applyFill="1" applyBorder="1" applyAlignment="1">
      <alignment horizontal="center"/>
    </xf>
    <xf numFmtId="4" fontId="53" fillId="0" borderId="24" xfId="0" applyNumberFormat="1" applyFont="1" applyBorder="1" applyAlignment="1">
      <alignment horizontal="center"/>
    </xf>
    <xf numFmtId="0" fontId="85" fillId="0" borderId="0" xfId="0" applyFont="1" applyFill="1" applyBorder="1"/>
    <xf numFmtId="4" fontId="78" fillId="0" borderId="24" xfId="0" applyNumberFormat="1" applyFont="1" applyFill="1" applyBorder="1" applyAlignment="1">
      <alignment horizontal="center"/>
    </xf>
    <xf numFmtId="4" fontId="78" fillId="0" borderId="0" xfId="0" applyNumberFormat="1" applyFont="1" applyAlignment="1">
      <alignment horizontal="right"/>
    </xf>
    <xf numFmtId="43" fontId="26" fillId="0" borderId="0" xfId="35" applyFont="1" applyFill="1" applyBorder="1"/>
    <xf numFmtId="4" fontId="53" fillId="0" borderId="0" xfId="0" applyNumberFormat="1" applyFont="1" applyAlignment="1">
      <alignment horizontal="center"/>
    </xf>
    <xf numFmtId="0" fontId="26" fillId="0" borderId="43" xfId="0" applyFont="1" applyFill="1" applyBorder="1" applyAlignment="1">
      <alignment horizontal="right"/>
    </xf>
    <xf numFmtId="49" fontId="26" fillId="0" borderId="44" xfId="0" applyNumberFormat="1" applyFont="1" applyFill="1" applyBorder="1" applyAlignment="1">
      <alignment horizontal="center"/>
    </xf>
    <xf numFmtId="165" fontId="51" fillId="0" borderId="44" xfId="36" applyNumberFormat="1" applyFont="1" applyFill="1" applyBorder="1" applyAlignment="1">
      <alignment horizontal="center"/>
    </xf>
    <xf numFmtId="43" fontId="26" fillId="0" borderId="44" xfId="35" applyFont="1" applyFill="1" applyBorder="1"/>
    <xf numFmtId="0" fontId="26" fillId="0" borderId="44" xfId="0" applyFont="1" applyFill="1" applyBorder="1"/>
    <xf numFmtId="0" fontId="26" fillId="0" borderId="35" xfId="0" applyFont="1" applyFill="1" applyBorder="1"/>
    <xf numFmtId="2" fontId="53" fillId="28" borderId="25" xfId="0" applyNumberFormat="1" applyFont="1" applyFill="1" applyBorder="1" applyAlignment="1">
      <alignment horizontal="center"/>
    </xf>
    <xf numFmtId="165" fontId="26" fillId="30" borderId="24" xfId="36" applyNumberFormat="1" applyFont="1" applyFill="1" applyBorder="1" applyAlignment="1">
      <alignment horizontal="center"/>
    </xf>
    <xf numFmtId="49" fontId="26" fillId="0" borderId="0" xfId="0" applyNumberFormat="1" applyFont="1" applyFill="1" applyBorder="1" applyAlignment="1">
      <alignment horizontal="center"/>
    </xf>
    <xf numFmtId="165" fontId="26" fillId="0" borderId="34" xfId="0" applyNumberFormat="1" applyFont="1" applyFill="1" applyBorder="1" applyAlignment="1">
      <alignment horizontal="center"/>
    </xf>
    <xf numFmtId="0" fontId="26" fillId="0" borderId="33" xfId="0" applyFont="1" applyFill="1" applyBorder="1"/>
    <xf numFmtId="0" fontId="53" fillId="0" borderId="0" xfId="0" applyFont="1" applyFill="1" applyBorder="1" applyAlignment="1">
      <alignment horizontal="right"/>
    </xf>
    <xf numFmtId="0" fontId="26" fillId="0" borderId="11" xfId="0" applyFont="1" applyFill="1" applyBorder="1" applyAlignment="1">
      <alignment horizontal="right"/>
    </xf>
    <xf numFmtId="49" fontId="26" fillId="0" borderId="45" xfId="0" applyNumberFormat="1" applyFont="1" applyFill="1" applyBorder="1" applyAlignment="1">
      <alignment horizontal="center"/>
    </xf>
    <xf numFmtId="165" fontId="51" fillId="0" borderId="45" xfId="36" applyNumberFormat="1" applyFont="1" applyFill="1" applyBorder="1" applyAlignment="1">
      <alignment horizontal="center"/>
    </xf>
    <xf numFmtId="43" fontId="26" fillId="0" borderId="45" xfId="35" applyFont="1" applyFill="1" applyBorder="1"/>
    <xf numFmtId="0" fontId="26" fillId="0" borderId="45" xfId="0" applyFont="1" applyFill="1" applyBorder="1"/>
    <xf numFmtId="0" fontId="26" fillId="0" borderId="22" xfId="0" applyFont="1" applyFill="1" applyBorder="1"/>
    <xf numFmtId="172" fontId="54" fillId="25" borderId="24" xfId="0" applyNumberFormat="1" applyFont="1" applyFill="1" applyBorder="1" applyAlignment="1">
      <alignment horizontal="center"/>
    </xf>
    <xf numFmtId="2" fontId="54" fillId="26" borderId="24" xfId="0" applyNumberFormat="1" applyFont="1" applyFill="1" applyBorder="1" applyAlignment="1">
      <alignment horizontal="center"/>
    </xf>
    <xf numFmtId="172" fontId="54" fillId="27" borderId="24" xfId="0" applyNumberFormat="1" applyFont="1" applyFill="1" applyBorder="1" applyAlignment="1">
      <alignment horizontal="center"/>
    </xf>
    <xf numFmtId="0" fontId="59" fillId="0" borderId="0" xfId="0" applyFont="1" applyFill="1" applyBorder="1" applyAlignment="1">
      <alignment horizontal="center"/>
    </xf>
    <xf numFmtId="0" fontId="86" fillId="0" borderId="0" xfId="0" applyFont="1" applyFill="1" applyBorder="1" applyAlignment="1">
      <alignment horizontal="center"/>
    </xf>
    <xf numFmtId="2" fontId="53" fillId="28" borderId="24" xfId="0" applyNumberFormat="1" applyFont="1" applyFill="1" applyBorder="1" applyAlignment="1">
      <alignment horizontal="center"/>
    </xf>
    <xf numFmtId="0" fontId="53" fillId="28" borderId="24" xfId="0" applyFont="1" applyFill="1" applyBorder="1" applyAlignment="1">
      <alignment horizontal="center"/>
    </xf>
    <xf numFmtId="165" fontId="30" fillId="0" borderId="0" xfId="36" applyNumberFormat="1" applyFont="1" applyFill="1" applyBorder="1"/>
    <xf numFmtId="0" fontId="53" fillId="0" borderId="0" xfId="0" applyFont="1" applyFill="1" applyBorder="1" applyAlignment="1">
      <alignment horizontal="left" vertical="center"/>
    </xf>
    <xf numFmtId="0" fontId="54" fillId="31" borderId="13" xfId="0" applyFont="1" applyFill="1" applyBorder="1" applyAlignment="1">
      <alignment horizontal="center" vertical="distributed"/>
    </xf>
    <xf numFmtId="0" fontId="54" fillId="31" borderId="36" xfId="0" applyFont="1" applyFill="1" applyBorder="1" applyAlignment="1">
      <alignment horizontal="center" vertical="distributed"/>
    </xf>
    <xf numFmtId="0" fontId="87" fillId="0" borderId="0" xfId="0" applyFont="1" applyAlignment="1">
      <alignment vertical="center"/>
    </xf>
    <xf numFmtId="2" fontId="26" fillId="0" borderId="0" xfId="35" applyNumberFormat="1" applyFont="1" applyAlignment="1">
      <alignment horizontal="center"/>
    </xf>
    <xf numFmtId="2" fontId="26" fillId="0" borderId="0" xfId="35" applyNumberFormat="1" applyFont="1" applyFill="1" applyBorder="1" applyAlignment="1">
      <alignment horizontal="center"/>
    </xf>
    <xf numFmtId="2" fontId="26" fillId="0" borderId="30" xfId="35" applyNumberFormat="1" applyFont="1" applyBorder="1" applyAlignment="1">
      <alignment horizontal="center"/>
    </xf>
    <xf numFmtId="2" fontId="26" fillId="0" borderId="31" xfId="35" applyNumberFormat="1" applyFont="1" applyBorder="1" applyAlignment="1">
      <alignment horizontal="center"/>
    </xf>
    <xf numFmtId="1" fontId="26" fillId="0" borderId="31" xfId="35" applyNumberFormat="1" applyFont="1" applyBorder="1" applyAlignment="1">
      <alignment horizontal="center"/>
    </xf>
    <xf numFmtId="0" fontId="26" fillId="0" borderId="48" xfId="0" applyFont="1" applyBorder="1" applyAlignment="1">
      <alignment horizontal="center" vertical="center" wrapText="1"/>
    </xf>
    <xf numFmtId="1" fontId="26" fillId="0" borderId="29" xfId="35" applyNumberFormat="1" applyFont="1" applyBorder="1" applyAlignment="1">
      <alignment horizontal="center"/>
    </xf>
    <xf numFmtId="2" fontId="26" fillId="0" borderId="3" xfId="35" applyNumberFormat="1" applyFont="1" applyBorder="1" applyAlignment="1">
      <alignment horizontal="center"/>
    </xf>
    <xf numFmtId="2" fontId="26" fillId="0" borderId="4" xfId="35" applyNumberFormat="1" applyFont="1" applyBorder="1" applyAlignment="1">
      <alignment horizontal="center"/>
    </xf>
    <xf numFmtId="2" fontId="26" fillId="0" borderId="5" xfId="35" applyNumberFormat="1" applyFont="1" applyBorder="1" applyAlignment="1">
      <alignment horizontal="center"/>
    </xf>
    <xf numFmtId="2" fontId="26" fillId="0" borderId="24" xfId="35" applyNumberFormat="1" applyFont="1" applyBorder="1" applyAlignment="1">
      <alignment horizontal="center"/>
    </xf>
    <xf numFmtId="2" fontId="26" fillId="0" borderId="27" xfId="35" applyNumberFormat="1" applyFont="1" applyBorder="1" applyAlignment="1">
      <alignment horizontal="center"/>
    </xf>
    <xf numFmtId="2" fontId="26" fillId="0" borderId="28" xfId="35" applyNumberFormat="1" applyFont="1" applyBorder="1" applyAlignment="1">
      <alignment horizontal="center"/>
    </xf>
    <xf numFmtId="2" fontId="26" fillId="0" borderId="29" xfId="35" applyNumberFormat="1" applyFont="1" applyBorder="1" applyAlignment="1">
      <alignment horizontal="center"/>
    </xf>
    <xf numFmtId="168" fontId="33" fillId="0" borderId="24" xfId="35" applyNumberFormat="1" applyFont="1" applyBorder="1" applyAlignment="1">
      <alignment horizontal="center" vertical="center"/>
    </xf>
    <xf numFmtId="2" fontId="33" fillId="0" borderId="12" xfId="35" applyNumberFormat="1" applyFont="1" applyBorder="1" applyAlignment="1">
      <alignment horizontal="center" vertical="center"/>
    </xf>
    <xf numFmtId="2" fontId="31" fillId="0" borderId="17" xfId="35" applyNumberFormat="1" applyFont="1" applyBorder="1" applyAlignment="1">
      <alignment horizontal="center" vertical="center"/>
    </xf>
    <xf numFmtId="168" fontId="33" fillId="18" borderId="12" xfId="35" applyNumberFormat="1" applyFont="1" applyFill="1" applyBorder="1" applyAlignment="1">
      <alignment horizontal="center" vertical="center"/>
    </xf>
    <xf numFmtId="2" fontId="33" fillId="33" borderId="12" xfId="35" applyNumberFormat="1" applyFont="1" applyFill="1" applyBorder="1" applyAlignment="1">
      <alignment horizontal="center" vertical="center"/>
    </xf>
    <xf numFmtId="168" fontId="31" fillId="0" borderId="24" xfId="35" applyNumberFormat="1" applyFont="1" applyBorder="1" applyAlignment="1">
      <alignment horizontal="center" vertical="center"/>
    </xf>
    <xf numFmtId="2" fontId="26" fillId="0" borderId="0" xfId="0" applyNumberFormat="1" applyFont="1"/>
    <xf numFmtId="2" fontId="26" fillId="0" borderId="31" xfId="35" applyNumberFormat="1" applyFont="1" applyFill="1" applyBorder="1" applyAlignment="1">
      <alignment horizontal="center"/>
    </xf>
    <xf numFmtId="2" fontId="26" fillId="0" borderId="29" xfId="35" applyNumberFormat="1" applyFont="1" applyFill="1" applyBorder="1" applyAlignment="1">
      <alignment horizontal="center"/>
    </xf>
    <xf numFmtId="168" fontId="33" fillId="33" borderId="12" xfId="35" applyNumberFormat="1" applyFont="1" applyFill="1" applyBorder="1" applyAlignment="1">
      <alignment horizontal="center" vertical="center"/>
    </xf>
    <xf numFmtId="0" fontId="26" fillId="18" borderId="34" xfId="0" applyFont="1" applyFill="1" applyBorder="1"/>
    <xf numFmtId="0" fontId="26" fillId="19" borderId="34" xfId="0" applyFont="1" applyFill="1" applyBorder="1"/>
    <xf numFmtId="2" fontId="26" fillId="0" borderId="29" xfId="0" applyNumberFormat="1" applyFont="1" applyBorder="1" applyAlignment="1">
      <alignment horizontal="center"/>
    </xf>
    <xf numFmtId="164" fontId="33" fillId="0" borderId="12" xfId="35" applyNumberFormat="1" applyFont="1" applyFill="1" applyBorder="1" applyAlignment="1">
      <alignment horizontal="center" vertical="center"/>
    </xf>
    <xf numFmtId="168" fontId="33" fillId="0" borderId="12" xfId="35" applyNumberFormat="1" applyFont="1" applyFill="1" applyBorder="1" applyAlignment="1">
      <alignment horizontal="center" vertical="center"/>
    </xf>
    <xf numFmtId="0" fontId="26" fillId="0" borderId="0" xfId="0" applyFont="1" applyAlignment="1">
      <alignment horizontal="right"/>
    </xf>
    <xf numFmtId="2" fontId="53" fillId="32" borderId="40" xfId="0" applyNumberFormat="1" applyFont="1" applyFill="1" applyBorder="1" applyAlignment="1">
      <alignment horizontal="center" vertical="center"/>
    </xf>
    <xf numFmtId="2" fontId="53" fillId="32" borderId="12" xfId="0" applyNumberFormat="1" applyFont="1" applyFill="1" applyBorder="1" applyAlignment="1">
      <alignment horizontal="center" vertical="center"/>
    </xf>
    <xf numFmtId="1" fontId="53" fillId="32" borderId="41" xfId="35" applyNumberFormat="1" applyFont="1" applyFill="1" applyBorder="1" applyAlignment="1">
      <alignment horizontal="center" vertical="center"/>
    </xf>
    <xf numFmtId="0" fontId="26" fillId="0" borderId="24"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27"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26" fillId="0" borderId="31"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49" xfId="0" applyFont="1" applyFill="1" applyBorder="1" applyAlignment="1">
      <alignment horizontal="center" vertical="center"/>
    </xf>
    <xf numFmtId="0" fontId="95" fillId="21" borderId="51" xfId="0" applyFont="1" applyFill="1" applyBorder="1" applyAlignment="1">
      <alignment horizontal="center" vertical="center"/>
    </xf>
    <xf numFmtId="0" fontId="95" fillId="21" borderId="49" xfId="0" applyFont="1" applyFill="1" applyBorder="1" applyAlignment="1">
      <alignment horizontal="center" vertical="center"/>
    </xf>
    <xf numFmtId="0" fontId="26" fillId="0" borderId="49" xfId="0" applyFont="1" applyBorder="1" applyAlignment="1">
      <alignment horizontal="center" vertical="center"/>
    </xf>
    <xf numFmtId="0" fontId="26" fillId="0" borderId="52"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53" xfId="0" applyFont="1" applyFill="1" applyBorder="1" applyAlignment="1">
      <alignment horizontal="center" vertical="center"/>
    </xf>
    <xf numFmtId="0" fontId="26" fillId="18" borderId="48" xfId="0" applyFont="1" applyFill="1" applyBorder="1" applyAlignment="1">
      <alignment horizontal="left" vertical="center" wrapText="1"/>
    </xf>
    <xf numFmtId="0" fontId="26" fillId="19" borderId="17" xfId="0" applyFont="1" applyFill="1" applyBorder="1" applyAlignment="1">
      <alignment horizontal="left" vertical="center" wrapText="1"/>
    </xf>
    <xf numFmtId="0" fontId="26" fillId="19" borderId="32" xfId="0" applyFont="1" applyFill="1" applyBorder="1" applyAlignment="1">
      <alignment horizontal="left" vertical="center" wrapText="1"/>
    </xf>
    <xf numFmtId="0" fontId="26" fillId="19" borderId="39" xfId="0" applyFont="1" applyFill="1" applyBorder="1" applyAlignment="1">
      <alignment horizontal="left" vertical="center" wrapText="1"/>
    </xf>
    <xf numFmtId="0" fontId="94" fillId="34" borderId="32" xfId="0" applyFont="1" applyFill="1" applyBorder="1" applyAlignment="1">
      <alignment horizontal="left" vertical="center" wrapText="1"/>
    </xf>
    <xf numFmtId="0" fontId="94" fillId="34" borderId="39" xfId="0" applyFont="1" applyFill="1" applyBorder="1" applyAlignment="1">
      <alignment horizontal="left" vertical="center" wrapText="1"/>
    </xf>
    <xf numFmtId="0" fontId="95" fillId="21" borderId="50" xfId="0" applyFont="1" applyFill="1" applyBorder="1" applyAlignment="1">
      <alignment horizontal="center" vertical="center"/>
    </xf>
    <xf numFmtId="0" fontId="26" fillId="0" borderId="3" xfId="0" applyFont="1" applyBorder="1" applyAlignment="1">
      <alignment horizontal="center" vertical="center"/>
    </xf>
    <xf numFmtId="0" fontId="95" fillId="21" borderId="30" xfId="0" applyFont="1" applyFill="1" applyBorder="1" applyAlignment="1">
      <alignment horizontal="center" vertical="center"/>
    </xf>
    <xf numFmtId="0" fontId="94" fillId="34" borderId="17" xfId="0" applyFont="1" applyFill="1" applyBorder="1" applyAlignment="1">
      <alignment horizontal="left" vertical="center" wrapText="1"/>
    </xf>
    <xf numFmtId="0" fontId="26" fillId="18" borderId="7" xfId="0" applyFont="1" applyFill="1" applyBorder="1" applyAlignment="1">
      <alignment horizontal="center" vertical="center" wrapText="1"/>
    </xf>
    <xf numFmtId="0" fontId="26" fillId="19" borderId="54" xfId="0" applyFont="1" applyFill="1" applyBorder="1" applyAlignment="1">
      <alignment horizontal="center" vertical="center" wrapText="1"/>
    </xf>
    <xf numFmtId="0" fontId="26" fillId="19" borderId="55" xfId="0" applyFont="1" applyFill="1" applyBorder="1" applyAlignment="1">
      <alignment horizontal="center" vertical="center" wrapText="1"/>
    </xf>
    <xf numFmtId="0" fontId="26" fillId="19" borderId="56" xfId="0" applyFont="1" applyFill="1" applyBorder="1" applyAlignment="1">
      <alignment horizontal="center" vertical="center" wrapText="1"/>
    </xf>
    <xf numFmtId="0" fontId="94" fillId="34" borderId="54" xfId="0" applyFont="1" applyFill="1" applyBorder="1" applyAlignment="1">
      <alignment horizontal="center" vertical="center" wrapText="1"/>
    </xf>
    <xf numFmtId="0" fontId="94" fillId="34" borderId="55" xfId="0" applyFont="1" applyFill="1" applyBorder="1" applyAlignment="1">
      <alignment horizontal="center" vertical="center" wrapText="1"/>
    </xf>
    <xf numFmtId="0" fontId="94" fillId="34" borderId="56" xfId="0" applyFont="1" applyFill="1" applyBorder="1" applyAlignment="1">
      <alignment horizontal="center" vertical="center" wrapText="1"/>
    </xf>
    <xf numFmtId="0" fontId="94" fillId="2" borderId="0" xfId="0" applyFont="1" applyFill="1" applyBorder="1" applyAlignment="1">
      <alignment horizontal="left" vertical="center" wrapText="1"/>
    </xf>
    <xf numFmtId="0" fontId="91"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48" fillId="2" borderId="0" xfId="0" applyFont="1" applyFill="1" applyBorder="1" applyAlignment="1">
      <alignment horizontal="left" wrapText="1"/>
    </xf>
    <xf numFmtId="0" fontId="48" fillId="2" borderId="8" xfId="0" applyFont="1" applyFill="1" applyBorder="1" applyAlignment="1">
      <alignment horizontal="left" wrapText="1"/>
    </xf>
    <xf numFmtId="0" fontId="30" fillId="20" borderId="25" xfId="0" applyFont="1" applyFill="1" applyBorder="1" applyAlignment="1">
      <alignment vertical="center" wrapText="1"/>
    </xf>
    <xf numFmtId="0" fontId="30" fillId="20" borderId="38" xfId="0" applyFont="1" applyFill="1" applyBorder="1" applyAlignment="1">
      <alignment vertical="center" wrapText="1"/>
    </xf>
    <xf numFmtId="0" fontId="26" fillId="0" borderId="0" xfId="0" applyFont="1" applyAlignment="1">
      <alignment horizontal="center"/>
    </xf>
    <xf numFmtId="2" fontId="26" fillId="0" borderId="23" xfId="35" applyNumberFormat="1" applyFont="1" applyBorder="1" applyAlignment="1">
      <alignment horizontal="center"/>
    </xf>
    <xf numFmtId="2" fontId="26" fillId="0" borderId="12" xfId="35" applyNumberFormat="1" applyFont="1" applyBorder="1" applyAlignment="1">
      <alignment horizontal="center"/>
    </xf>
    <xf numFmtId="2" fontId="26" fillId="0" borderId="20" xfId="35" applyNumberFormat="1" applyFont="1" applyBorder="1" applyAlignment="1">
      <alignment horizontal="center"/>
    </xf>
    <xf numFmtId="2" fontId="26" fillId="0" borderId="40" xfId="35" applyNumberFormat="1" applyFont="1" applyBorder="1" applyAlignment="1">
      <alignment horizontal="center"/>
    </xf>
    <xf numFmtId="2" fontId="26" fillId="0" borderId="10" xfId="35" applyNumberFormat="1" applyFont="1" applyBorder="1" applyAlignment="1">
      <alignment horizontal="center"/>
    </xf>
    <xf numFmtId="2" fontId="26" fillId="0" borderId="41" xfId="35" applyNumberFormat="1" applyFont="1" applyBorder="1" applyAlignment="1">
      <alignment horizontal="center"/>
    </xf>
    <xf numFmtId="0" fontId="94" fillId="34" borderId="34" xfId="0" applyFont="1" applyFill="1" applyBorder="1"/>
    <xf numFmtId="0" fontId="93" fillId="34" borderId="34" xfId="0" applyFont="1" applyFill="1" applyBorder="1"/>
    <xf numFmtId="2" fontId="26" fillId="0" borderId="0" xfId="0" applyNumberFormat="1" applyFont="1" applyAlignment="1">
      <alignment horizontal="center"/>
    </xf>
    <xf numFmtId="1" fontId="26" fillId="0" borderId="0" xfId="0" applyNumberFormat="1" applyFont="1" applyAlignment="1">
      <alignment horizontal="center"/>
    </xf>
    <xf numFmtId="0" fontId="54" fillId="0" borderId="0" xfId="0" applyFont="1" applyFill="1" applyBorder="1" applyAlignment="1">
      <alignment vertical="center"/>
    </xf>
    <xf numFmtId="0" fontId="30" fillId="0" borderId="0" xfId="0" applyFont="1" applyFill="1" applyBorder="1" applyAlignment="1">
      <alignment vertical="center" wrapText="1"/>
    </xf>
    <xf numFmtId="2" fontId="26" fillId="0" borderId="0" xfId="0" applyNumberFormat="1" applyFont="1" applyFill="1" applyAlignment="1">
      <alignment horizontal="center"/>
    </xf>
    <xf numFmtId="0" fontId="26" fillId="0" borderId="0" xfId="0" applyFont="1" applyFill="1" applyAlignment="1">
      <alignment horizontal="center"/>
    </xf>
    <xf numFmtId="2" fontId="26" fillId="32" borderId="0" xfId="0" applyNumberFormat="1" applyFont="1" applyFill="1" applyAlignment="1">
      <alignment horizontal="center"/>
    </xf>
    <xf numFmtId="0" fontId="26" fillId="32" borderId="0" xfId="0" applyFont="1" applyFill="1" applyAlignment="1">
      <alignment horizontal="center"/>
    </xf>
    <xf numFmtId="0" fontId="26" fillId="18" borderId="18" xfId="0" applyFont="1" applyFill="1" applyBorder="1" applyAlignment="1">
      <alignment horizontal="center" vertical="center" wrapText="1"/>
    </xf>
    <xf numFmtId="0" fontId="26" fillId="19" borderId="15" xfId="0" applyFont="1" applyFill="1" applyBorder="1" applyAlignment="1">
      <alignment horizontal="center" vertical="center" wrapText="1"/>
    </xf>
    <xf numFmtId="0" fontId="94" fillId="34" borderId="16" xfId="0" applyFont="1" applyFill="1" applyBorder="1" applyAlignment="1">
      <alignment horizontal="center" vertical="center" wrapText="1"/>
    </xf>
    <xf numFmtId="0" fontId="26" fillId="18" borderId="17" xfId="0" applyFont="1" applyFill="1" applyBorder="1" applyAlignment="1">
      <alignment horizontal="left" vertical="center" wrapText="1"/>
    </xf>
    <xf numFmtId="0" fontId="26" fillId="2" borderId="0" xfId="0" applyFont="1" applyFill="1"/>
    <xf numFmtId="0" fontId="26" fillId="0" borderId="27" xfId="0" applyFont="1" applyFill="1" applyBorder="1" applyAlignment="1">
      <alignment horizontal="center" vertical="center"/>
    </xf>
    <xf numFmtId="49" fontId="26" fillId="0" borderId="28" xfId="0" applyNumberFormat="1" applyFont="1" applyFill="1" applyBorder="1" applyAlignment="1">
      <alignment horizontal="center" vertical="center"/>
    </xf>
    <xf numFmtId="0" fontId="95" fillId="21" borderId="5" xfId="0" applyFont="1" applyFill="1" applyBorder="1" applyAlignment="1">
      <alignment horizontal="center" vertical="center"/>
    </xf>
    <xf numFmtId="0" fontId="1" fillId="0" borderId="0" xfId="1" applyBorder="1" applyAlignment="1">
      <alignment vertical="center"/>
    </xf>
    <xf numFmtId="0" fontId="1" fillId="0" borderId="0" xfId="1" applyBorder="1"/>
    <xf numFmtId="0" fontId="26" fillId="0" borderId="5" xfId="0" applyFont="1" applyFill="1" applyBorder="1" applyAlignment="1">
      <alignment horizontal="center" vertical="center"/>
    </xf>
    <xf numFmtId="0" fontId="95" fillId="21" borderId="31" xfId="0" applyFont="1" applyFill="1" applyBorder="1" applyAlignment="1">
      <alignment horizontal="center" vertical="center"/>
    </xf>
    <xf numFmtId="0" fontId="95" fillId="21" borderId="27"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56" xfId="0" applyFont="1" applyFill="1" applyBorder="1" applyAlignment="1">
      <alignment horizontal="center" vertical="center"/>
    </xf>
    <xf numFmtId="0" fontId="95" fillId="21" borderId="54" xfId="0" applyFont="1" applyFill="1" applyBorder="1" applyAlignment="1">
      <alignment horizontal="center" vertical="center"/>
    </xf>
    <xf numFmtId="0" fontId="95" fillId="21" borderId="55" xfId="0" applyFont="1" applyFill="1" applyBorder="1" applyAlignment="1">
      <alignment horizontal="center" vertical="center"/>
    </xf>
    <xf numFmtId="0" fontId="95" fillId="21" borderId="56" xfId="0" applyFont="1" applyFill="1" applyBorder="1" applyAlignment="1">
      <alignment horizontal="center" vertical="center"/>
    </xf>
    <xf numFmtId="0" fontId="54" fillId="28" borderId="15" xfId="0" applyFont="1" applyFill="1" applyBorder="1" applyAlignment="1">
      <alignment horizontal="center" vertical="center" wrapText="1"/>
    </xf>
    <xf numFmtId="0" fontId="26" fillId="0" borderId="6" xfId="0" applyFont="1" applyFill="1" applyBorder="1" applyAlignment="1">
      <alignment horizontal="center" vertical="center"/>
    </xf>
    <xf numFmtId="0" fontId="40" fillId="0" borderId="10" xfId="0" applyFont="1" applyBorder="1" applyAlignment="1">
      <alignment horizontal="center" vertical="center" wrapText="1"/>
    </xf>
    <xf numFmtId="2" fontId="31" fillId="0" borderId="13" xfId="35" applyNumberFormat="1" applyFont="1" applyBorder="1" applyAlignment="1">
      <alignment horizontal="center" vertical="center"/>
    </xf>
    <xf numFmtId="2" fontId="26" fillId="0" borderId="31" xfId="35" applyNumberFormat="1" applyFont="1" applyBorder="1" applyAlignment="1">
      <alignment horizontal="center" vertical="center"/>
    </xf>
    <xf numFmtId="1" fontId="31" fillId="0" borderId="32" xfId="0" applyNumberFormat="1" applyFont="1" applyBorder="1" applyAlignment="1">
      <alignment horizontal="center" vertical="center"/>
    </xf>
    <xf numFmtId="2" fontId="33" fillId="18" borderId="12" xfId="35" applyNumberFormat="1" applyFont="1" applyFill="1" applyBorder="1" applyAlignment="1">
      <alignment horizontal="center" vertical="center"/>
    </xf>
    <xf numFmtId="2" fontId="33" fillId="0" borderId="12" xfId="35" applyNumberFormat="1" applyFont="1" applyFill="1" applyBorder="1" applyAlignment="1">
      <alignment horizontal="center" vertical="center"/>
    </xf>
    <xf numFmtId="0" fontId="48" fillId="2" borderId="0" xfId="0" applyFont="1" applyFill="1" applyAlignment="1">
      <alignment vertical="center" wrapText="1"/>
    </xf>
    <xf numFmtId="2" fontId="53" fillId="0" borderId="23" xfId="0" applyNumberFormat="1" applyFont="1" applyFill="1" applyBorder="1" applyAlignment="1">
      <alignment horizontal="center" vertical="center"/>
    </xf>
    <xf numFmtId="1" fontId="53" fillId="0" borderId="20" xfId="35" applyNumberFormat="1" applyFont="1" applyFill="1" applyBorder="1" applyAlignment="1">
      <alignment horizontal="center" vertical="center"/>
    </xf>
    <xf numFmtId="168" fontId="54" fillId="26" borderId="19" xfId="0" applyNumberFormat="1" applyFont="1" applyFill="1" applyBorder="1" applyAlignment="1">
      <alignment horizontal="center" vertical="center"/>
    </xf>
    <xf numFmtId="177" fontId="54" fillId="26" borderId="15" xfId="0" applyNumberFormat="1" applyFont="1" applyFill="1" applyBorder="1" applyAlignment="1">
      <alignment horizontal="center" vertical="center"/>
    </xf>
    <xf numFmtId="0" fontId="26" fillId="18" borderId="13" xfId="0" applyFont="1" applyFill="1" applyBorder="1" applyAlignment="1">
      <alignment horizontal="center" vertical="center" wrapText="1"/>
    </xf>
    <xf numFmtId="0" fontId="26" fillId="19" borderId="18" xfId="0" applyFont="1" applyFill="1" applyBorder="1" applyAlignment="1">
      <alignment horizontal="center" vertical="center" wrapText="1"/>
    </xf>
    <xf numFmtId="0" fontId="26" fillId="19" borderId="21" xfId="0" applyFont="1" applyFill="1" applyBorder="1" applyAlignment="1">
      <alignment horizontal="center" vertical="center" wrapText="1"/>
    </xf>
    <xf numFmtId="0" fontId="94" fillId="34" borderId="18" xfId="0" applyFont="1" applyFill="1" applyBorder="1" applyAlignment="1">
      <alignment horizontal="center" vertical="center" wrapText="1"/>
    </xf>
    <xf numFmtId="0" fontId="94" fillId="34" borderId="15"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2" xfId="0" applyFont="1" applyFill="1" applyBorder="1" applyAlignment="1">
      <alignment horizontal="center" vertical="center"/>
    </xf>
    <xf numFmtId="0" fontId="95" fillId="21" borderId="18" xfId="0" applyFont="1" applyFill="1" applyBorder="1" applyAlignment="1">
      <alignment horizontal="center" vertical="center"/>
    </xf>
    <xf numFmtId="0" fontId="95" fillId="21" borderId="15" xfId="0" applyFont="1" applyFill="1" applyBorder="1" applyAlignment="1">
      <alignment horizontal="center" vertical="center"/>
    </xf>
    <xf numFmtId="0" fontId="95" fillId="21" borderId="21" xfId="0" applyFont="1" applyFill="1" applyBorder="1" applyAlignment="1">
      <alignment horizontal="center" vertical="center"/>
    </xf>
    <xf numFmtId="0" fontId="95" fillId="21" borderId="16" xfId="0" applyFont="1" applyFill="1" applyBorder="1" applyAlignment="1">
      <alignment horizontal="center" vertical="center"/>
    </xf>
    <xf numFmtId="0" fontId="26" fillId="18" borderId="7" xfId="0" applyFont="1" applyFill="1" applyBorder="1" applyAlignment="1">
      <alignment horizontal="center" vertical="center"/>
    </xf>
    <xf numFmtId="0" fontId="26" fillId="19" borderId="3" xfId="0" applyFont="1" applyFill="1" applyBorder="1" applyAlignment="1">
      <alignment horizontal="center" vertical="center"/>
    </xf>
    <xf numFmtId="0" fontId="26" fillId="19" borderId="24" xfId="0" applyFont="1" applyFill="1" applyBorder="1" applyAlignment="1">
      <alignment horizontal="center" vertical="center"/>
    </xf>
    <xf numFmtId="0" fontId="26" fillId="19" borderId="29" xfId="0" applyFont="1" applyFill="1" applyBorder="1" applyAlignment="1">
      <alignment horizontal="center" vertical="center"/>
    </xf>
    <xf numFmtId="0" fontId="26" fillId="34" borderId="3" xfId="0" applyFont="1" applyFill="1" applyBorder="1" applyAlignment="1">
      <alignment horizontal="center" vertical="center"/>
    </xf>
    <xf numFmtId="0" fontId="26" fillId="34" borderId="24" xfId="0" applyFont="1" applyFill="1" applyBorder="1" applyAlignment="1">
      <alignment horizontal="center" vertical="center"/>
    </xf>
    <xf numFmtId="0" fontId="26" fillId="34" borderId="29" xfId="0" applyFont="1" applyFill="1" applyBorder="1" applyAlignment="1">
      <alignment horizontal="center" vertical="center"/>
    </xf>
    <xf numFmtId="49" fontId="26" fillId="0" borderId="5" xfId="0" applyNumberFormat="1" applyFont="1" applyFill="1" applyBorder="1" applyAlignment="1">
      <alignment horizontal="center" vertical="center"/>
    </xf>
    <xf numFmtId="0" fontId="26" fillId="18" borderId="0" xfId="0" applyFont="1" applyFill="1" applyBorder="1" applyAlignment="1">
      <alignment horizontal="center" vertical="center"/>
    </xf>
    <xf numFmtId="0" fontId="26" fillId="18" borderId="36" xfId="0" applyFont="1" applyFill="1" applyBorder="1" applyAlignment="1">
      <alignment horizontal="center" vertical="center"/>
    </xf>
    <xf numFmtId="49" fontId="26" fillId="0" borderId="17" xfId="0" applyNumberFormat="1" applyFont="1" applyFill="1" applyBorder="1" applyAlignment="1">
      <alignment horizontal="center" vertical="center"/>
    </xf>
    <xf numFmtId="0" fontId="26" fillId="0" borderId="32" xfId="0" applyFont="1" applyFill="1" applyBorder="1" applyAlignment="1">
      <alignment horizontal="center" vertical="center"/>
    </xf>
    <xf numFmtId="0" fontId="26" fillId="0" borderId="39" xfId="0" applyFont="1" applyFill="1" applyBorder="1" applyAlignment="1">
      <alignment horizontal="center" vertical="center"/>
    </xf>
    <xf numFmtId="0" fontId="30" fillId="0" borderId="0" xfId="0" applyFont="1" applyAlignment="1">
      <alignment horizontal="left"/>
    </xf>
    <xf numFmtId="0" fontId="102" fillId="0" borderId="0" xfId="0" applyFont="1" applyAlignment="1">
      <alignment horizontal="center"/>
    </xf>
    <xf numFmtId="2" fontId="102" fillId="0" borderId="0" xfId="0" applyNumberFormat="1" applyFont="1" applyFill="1" applyAlignment="1">
      <alignment horizontal="center"/>
    </xf>
    <xf numFmtId="0" fontId="102" fillId="0" borderId="0" xfId="0" applyFont="1" applyFill="1" applyAlignment="1">
      <alignment horizontal="center"/>
    </xf>
    <xf numFmtId="0" fontId="30" fillId="36" borderId="25" xfId="0" applyFont="1" applyFill="1" applyBorder="1" applyAlignment="1">
      <alignment vertical="center" wrapText="1"/>
    </xf>
    <xf numFmtId="0" fontId="30" fillId="36" borderId="38" xfId="0" applyFont="1" applyFill="1" applyBorder="1" applyAlignment="1">
      <alignment vertical="center" wrapText="1"/>
    </xf>
    <xf numFmtId="0" fontId="40" fillId="0" borderId="26"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4" xfId="0" applyFont="1" applyBorder="1" applyAlignment="1">
      <alignment horizontal="center" vertical="center" wrapText="1"/>
    </xf>
    <xf numFmtId="0" fontId="26" fillId="18" borderId="3" xfId="0" applyFont="1" applyFill="1" applyBorder="1" applyAlignment="1">
      <alignment horizontal="center" vertical="center"/>
    </xf>
    <xf numFmtId="49" fontId="26" fillId="18" borderId="3" xfId="0" applyNumberFormat="1" applyFont="1" applyFill="1" applyBorder="1" applyAlignment="1">
      <alignment horizontal="center" vertical="center"/>
    </xf>
    <xf numFmtId="49" fontId="26" fillId="0" borderId="4" xfId="0" applyNumberFormat="1" applyFont="1" applyFill="1" applyBorder="1" applyAlignment="1">
      <alignment horizontal="center" vertical="center"/>
    </xf>
    <xf numFmtId="49" fontId="95" fillId="21" borderId="5" xfId="0" applyNumberFormat="1" applyFont="1" applyFill="1" applyBorder="1" applyAlignment="1">
      <alignment horizontal="center" vertical="center"/>
    </xf>
    <xf numFmtId="49" fontId="26" fillId="0" borderId="30" xfId="0" applyNumberFormat="1" applyFont="1" applyFill="1" applyBorder="1" applyAlignment="1">
      <alignment horizontal="center" vertical="center"/>
    </xf>
    <xf numFmtId="49" fontId="26" fillId="19" borderId="24" xfId="0" applyNumberFormat="1" applyFont="1" applyFill="1" applyBorder="1" applyAlignment="1">
      <alignment horizontal="center" vertical="center"/>
    </xf>
    <xf numFmtId="49" fontId="26" fillId="0" borderId="27" xfId="0" applyNumberFormat="1" applyFont="1" applyFill="1" applyBorder="1" applyAlignment="1">
      <alignment horizontal="center" vertical="center"/>
    </xf>
    <xf numFmtId="49" fontId="26" fillId="34" borderId="29" xfId="0" applyNumberFormat="1" applyFont="1" applyFill="1" applyBorder="1" applyAlignment="1">
      <alignment horizontal="center" vertical="center"/>
    </xf>
    <xf numFmtId="49" fontId="91" fillId="0" borderId="31" xfId="0" applyNumberFormat="1" applyFont="1" applyFill="1" applyBorder="1" applyAlignment="1">
      <alignment horizontal="center" vertical="center"/>
    </xf>
    <xf numFmtId="2" fontId="26" fillId="0" borderId="59" xfId="35" applyNumberFormat="1" applyFont="1" applyBorder="1" applyAlignment="1">
      <alignment horizontal="center"/>
    </xf>
    <xf numFmtId="2" fontId="26" fillId="0" borderId="61" xfId="35" applyNumberFormat="1" applyFont="1" applyBorder="1" applyAlignment="1">
      <alignment horizontal="center"/>
    </xf>
    <xf numFmtId="1" fontId="26" fillId="0" borderId="61" xfId="35" applyNumberFormat="1" applyFont="1" applyBorder="1" applyAlignment="1">
      <alignment horizontal="center"/>
    </xf>
    <xf numFmtId="2" fontId="26" fillId="0" borderId="61" xfId="35" applyNumberFormat="1" applyFont="1" applyFill="1" applyBorder="1" applyAlignment="1">
      <alignment horizontal="center"/>
    </xf>
    <xf numFmtId="2" fontId="26" fillId="0" borderId="60" xfId="35" applyNumberFormat="1" applyFont="1" applyBorder="1" applyAlignment="1">
      <alignment horizontal="center"/>
    </xf>
    <xf numFmtId="2" fontId="26" fillId="0" borderId="62" xfId="35" applyNumberFormat="1" applyFont="1" applyBorder="1" applyAlignment="1">
      <alignment horizontal="center"/>
    </xf>
    <xf numFmtId="0" fontId="31" fillId="0" borderId="0" xfId="0" applyFont="1" applyBorder="1" applyAlignment="1">
      <alignment horizontal="center"/>
    </xf>
    <xf numFmtId="0" fontId="26" fillId="0" borderId="0" xfId="0" applyFont="1" applyFill="1" applyAlignment="1">
      <alignment vertical="center"/>
    </xf>
    <xf numFmtId="1" fontId="26" fillId="0" borderId="0" xfId="0" applyNumberFormat="1" applyFont="1" applyFill="1" applyAlignment="1">
      <alignment horizontal="center"/>
    </xf>
    <xf numFmtId="0" fontId="54" fillId="20" borderId="58" xfId="0" applyFont="1" applyFill="1" applyBorder="1"/>
    <xf numFmtId="0" fontId="54" fillId="20" borderId="38" xfId="0" applyFont="1" applyFill="1" applyBorder="1"/>
    <xf numFmtId="0" fontId="54" fillId="20" borderId="58" xfId="0" applyFont="1" applyFill="1" applyBorder="1" applyAlignment="1">
      <alignment vertical="center"/>
    </xf>
    <xf numFmtId="0" fontId="54" fillId="20" borderId="38" xfId="0" applyFont="1" applyFill="1" applyBorder="1" applyAlignment="1">
      <alignment vertical="center"/>
    </xf>
    <xf numFmtId="0" fontId="54" fillId="36" borderId="58" xfId="0" applyFont="1" applyFill="1" applyBorder="1"/>
    <xf numFmtId="0" fontId="54" fillId="36" borderId="38" xfId="0" applyFont="1" applyFill="1" applyBorder="1"/>
    <xf numFmtId="0" fontId="54" fillId="0" borderId="0" xfId="0" applyFont="1" applyFill="1" applyBorder="1" applyAlignment="1">
      <alignment horizontal="right" vertical="center"/>
    </xf>
    <xf numFmtId="2" fontId="54" fillId="0" borderId="0" xfId="0" applyNumberFormat="1" applyFont="1" applyFill="1" applyBorder="1" applyAlignment="1">
      <alignment horizontal="center" vertical="center"/>
    </xf>
    <xf numFmtId="1" fontId="54" fillId="0" borderId="0" xfId="35" applyNumberFormat="1" applyFont="1" applyFill="1" applyBorder="1" applyAlignment="1">
      <alignment horizontal="center" vertical="center"/>
    </xf>
    <xf numFmtId="2" fontId="53" fillId="0" borderId="59" xfId="0" applyNumberFormat="1" applyFont="1" applyFill="1" applyBorder="1" applyAlignment="1">
      <alignment horizontal="center" vertical="center"/>
    </xf>
    <xf numFmtId="1" fontId="53" fillId="0" borderId="59" xfId="35" applyNumberFormat="1" applyFont="1" applyFill="1" applyBorder="1" applyAlignment="1">
      <alignment horizontal="center" vertical="center"/>
    </xf>
    <xf numFmtId="0" fontId="26" fillId="0" borderId="59" xfId="0" applyFont="1" applyBorder="1" applyAlignment="1">
      <alignment horizontal="center" vertical="center" wrapText="1"/>
    </xf>
    <xf numFmtId="0" fontId="53" fillId="0" borderId="59" xfId="0" applyFont="1" applyBorder="1" applyAlignment="1">
      <alignment horizontal="right" vertical="center"/>
    </xf>
    <xf numFmtId="0" fontId="80" fillId="0" borderId="0" xfId="0" applyFont="1" applyFill="1" applyBorder="1" applyAlignment="1">
      <alignment horizontal="right" vertical="center"/>
    </xf>
    <xf numFmtId="0" fontId="79" fillId="0" borderId="0" xfId="0" applyFont="1" applyFill="1" applyBorder="1" applyAlignment="1">
      <alignment horizontal="right" vertical="center"/>
    </xf>
    <xf numFmtId="0" fontId="91" fillId="0" borderId="31" xfId="0" applyFont="1" applyFill="1" applyBorder="1" applyAlignment="1">
      <alignment horizontal="center" vertical="center"/>
    </xf>
    <xf numFmtId="49" fontId="91" fillId="0" borderId="28" xfId="0" applyNumberFormat="1" applyFont="1" applyFill="1" applyBorder="1" applyAlignment="1">
      <alignment horizontal="center" vertical="center"/>
    </xf>
    <xf numFmtId="0" fontId="91" fillId="0" borderId="57" xfId="0" applyFont="1" applyFill="1" applyBorder="1" applyAlignment="1">
      <alignment horizontal="center" vertical="center"/>
    </xf>
    <xf numFmtId="0" fontId="91" fillId="0" borderId="4" xfId="0" applyFont="1" applyFill="1" applyBorder="1" applyAlignment="1">
      <alignment horizontal="center" vertical="center"/>
    </xf>
    <xf numFmtId="0" fontId="91" fillId="0" borderId="46" xfId="0" applyFont="1" applyFill="1" applyBorder="1" applyAlignment="1">
      <alignment horizontal="center" vertical="center"/>
    </xf>
    <xf numFmtId="0" fontId="91" fillId="0" borderId="47" xfId="0" applyFont="1" applyFill="1" applyBorder="1" applyAlignment="1">
      <alignment horizontal="center" vertical="center"/>
    </xf>
    <xf numFmtId="0" fontId="91" fillId="0" borderId="52" xfId="0" applyFont="1" applyFill="1" applyBorder="1" applyAlignment="1">
      <alignment horizontal="center" vertical="center"/>
    </xf>
    <xf numFmtId="0" fontId="91" fillId="0" borderId="38" xfId="0" applyFont="1" applyFill="1" applyBorder="1" applyAlignment="1">
      <alignment horizontal="center" vertical="center"/>
    </xf>
    <xf numFmtId="0" fontId="91" fillId="0" borderId="5" xfId="0" applyFont="1" applyFill="1" applyBorder="1" applyAlignment="1">
      <alignment horizontal="center" vertical="center"/>
    </xf>
    <xf numFmtId="0" fontId="91" fillId="0" borderId="53" xfId="0" applyFont="1" applyFill="1" applyBorder="1" applyAlignment="1">
      <alignment horizontal="center" vertical="center"/>
    </xf>
    <xf numFmtId="169" fontId="30" fillId="21" borderId="24" xfId="35" applyNumberFormat="1" applyFont="1" applyFill="1" applyBorder="1" applyAlignment="1">
      <alignment vertical="center"/>
    </xf>
    <xf numFmtId="169" fontId="30" fillId="33" borderId="24" xfId="35" applyNumberFormat="1" applyFont="1" applyFill="1" applyBorder="1" applyAlignment="1">
      <alignment vertical="center"/>
    </xf>
    <xf numFmtId="2" fontId="38" fillId="0" borderId="24" xfId="0" applyNumberFormat="1" applyFont="1" applyFill="1" applyBorder="1" applyAlignment="1">
      <alignment horizontal="center" vertical="center"/>
    </xf>
    <xf numFmtId="2" fontId="38" fillId="0" borderId="36" xfId="0" applyNumberFormat="1" applyFont="1" applyFill="1" applyBorder="1" applyAlignment="1">
      <alignment horizontal="center" vertical="center"/>
    </xf>
    <xf numFmtId="1" fontId="31" fillId="0" borderId="37" xfId="0" applyNumberFormat="1" applyFont="1" applyBorder="1" applyAlignment="1">
      <alignment horizontal="center" vertical="center"/>
    </xf>
    <xf numFmtId="0" fontId="101" fillId="35" borderId="58" xfId="0" applyFont="1" applyFill="1" applyBorder="1"/>
    <xf numFmtId="0" fontId="93" fillId="35" borderId="38" xfId="0" applyFont="1" applyFill="1" applyBorder="1" applyAlignment="1">
      <alignment vertical="center" wrapText="1"/>
    </xf>
    <xf numFmtId="0" fontId="101" fillId="35" borderId="38" xfId="0" applyFont="1" applyFill="1" applyBorder="1"/>
    <xf numFmtId="0" fontId="93" fillId="35" borderId="25" xfId="0" applyFont="1" applyFill="1" applyBorder="1" applyAlignment="1">
      <alignment vertical="center" wrapText="1"/>
    </xf>
    <xf numFmtId="0" fontId="54" fillId="33" borderId="13" xfId="0" applyFont="1" applyFill="1" applyBorder="1"/>
    <xf numFmtId="0" fontId="30" fillId="33" borderId="19" xfId="0" applyFont="1" applyFill="1" applyBorder="1" applyAlignment="1">
      <alignment vertical="center" wrapText="1"/>
    </xf>
    <xf numFmtId="0" fontId="54" fillId="33" borderId="19" xfId="0" applyFont="1" applyFill="1" applyBorder="1"/>
    <xf numFmtId="0" fontId="30" fillId="33" borderId="14" xfId="0" applyFont="1" applyFill="1" applyBorder="1" applyAlignment="1">
      <alignment vertical="center" wrapText="1"/>
    </xf>
    <xf numFmtId="0" fontId="40" fillId="0" borderId="26"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4" xfId="0" applyFont="1" applyBorder="1" applyAlignment="1">
      <alignment horizontal="center" vertical="center" wrapText="1"/>
    </xf>
    <xf numFmtId="0" fontId="30" fillId="19" borderId="13" xfId="0" applyFont="1" applyFill="1" applyBorder="1" applyAlignment="1">
      <alignment horizontal="left" vertical="center" wrapText="1"/>
    </xf>
    <xf numFmtId="0" fontId="30" fillId="19" borderId="19" xfId="0" applyFont="1" applyFill="1" applyBorder="1" applyAlignment="1">
      <alignment horizontal="left" vertical="center" wrapText="1"/>
    </xf>
    <xf numFmtId="0" fontId="30" fillId="19" borderId="14" xfId="0" applyFont="1" applyFill="1" applyBorder="1" applyAlignment="1">
      <alignment horizontal="left" vertical="center" wrapText="1"/>
    </xf>
    <xf numFmtId="0" fontId="30" fillId="18" borderId="13" xfId="0" applyFont="1" applyFill="1" applyBorder="1" applyAlignment="1">
      <alignment horizontal="left" vertical="center" wrapText="1"/>
    </xf>
    <xf numFmtId="0" fontId="30" fillId="18" borderId="19" xfId="0" applyFont="1" applyFill="1" applyBorder="1" applyAlignment="1">
      <alignment horizontal="left" vertical="center" wrapText="1"/>
    </xf>
    <xf numFmtId="0" fontId="30" fillId="18" borderId="14" xfId="0" applyFont="1" applyFill="1" applyBorder="1" applyAlignment="1">
      <alignment horizontal="left" vertical="center" wrapText="1"/>
    </xf>
    <xf numFmtId="0" fontId="93" fillId="34" borderId="13" xfId="0" applyFont="1" applyFill="1" applyBorder="1" applyAlignment="1">
      <alignment horizontal="left" vertical="center" wrapText="1"/>
    </xf>
    <xf numFmtId="0" fontId="93" fillId="34" borderId="19" xfId="0" applyFont="1" applyFill="1" applyBorder="1" applyAlignment="1">
      <alignment horizontal="left" vertical="center" wrapText="1"/>
    </xf>
    <xf numFmtId="0" fontId="93" fillId="34" borderId="14" xfId="0" applyFont="1" applyFill="1" applyBorder="1" applyAlignment="1">
      <alignment horizontal="left" vertical="center" wrapText="1"/>
    </xf>
    <xf numFmtId="0" fontId="27" fillId="0" borderId="58" xfId="0" applyFont="1" applyBorder="1" applyAlignment="1">
      <alignment horizontal="left" vertical="center" wrapText="1"/>
    </xf>
    <xf numFmtId="0" fontId="27" fillId="0" borderId="38" xfId="0" applyFont="1" applyBorder="1" applyAlignment="1">
      <alignment horizontal="left" vertical="center" wrapText="1"/>
    </xf>
    <xf numFmtId="0" fontId="27" fillId="0" borderId="25" xfId="0" applyFont="1" applyBorder="1" applyAlignment="1">
      <alignment horizontal="left" vertical="center" wrapText="1"/>
    </xf>
    <xf numFmtId="0" fontId="54" fillId="0" borderId="13" xfId="0" applyFont="1" applyBorder="1" applyAlignment="1">
      <alignment horizontal="left" vertical="center" wrapText="1"/>
    </xf>
    <xf numFmtId="0" fontId="54" fillId="0" borderId="19" xfId="0" applyFont="1" applyBorder="1" applyAlignment="1">
      <alignment horizontal="left" vertical="center" wrapText="1"/>
    </xf>
    <xf numFmtId="0" fontId="54" fillId="0" borderId="14" xfId="0" applyFont="1" applyBorder="1" applyAlignment="1">
      <alignment horizontal="left" vertical="center" wrapText="1"/>
    </xf>
    <xf numFmtId="0" fontId="48" fillId="0" borderId="13" xfId="0" applyFont="1" applyBorder="1" applyAlignment="1">
      <alignment horizontal="left" wrapText="1"/>
    </xf>
    <xf numFmtId="0" fontId="48" fillId="0" borderId="19" xfId="0" applyFont="1" applyBorder="1" applyAlignment="1">
      <alignment horizontal="left" wrapText="1"/>
    </xf>
    <xf numFmtId="0" fontId="48" fillId="0" borderId="14" xfId="0" applyFont="1" applyBorder="1" applyAlignment="1">
      <alignment horizontal="left" wrapText="1"/>
    </xf>
    <xf numFmtId="0" fontId="27" fillId="0" borderId="59" xfId="0" applyFont="1" applyBorder="1" applyAlignment="1">
      <alignment horizontal="left" vertical="center" wrapText="1"/>
    </xf>
    <xf numFmtId="0" fontId="26" fillId="0" borderId="59" xfId="0" applyFont="1" applyBorder="1" applyAlignment="1">
      <alignment horizontal="left" vertical="center" wrapText="1"/>
    </xf>
    <xf numFmtId="0" fontId="48" fillId="0" borderId="18" xfId="0" applyFont="1" applyFill="1" applyBorder="1" applyAlignment="1">
      <alignment horizontal="left" vertical="center"/>
    </xf>
    <xf numFmtId="0" fontId="48" fillId="0" borderId="15" xfId="0" applyFont="1" applyFill="1" applyBorder="1" applyAlignment="1">
      <alignment horizontal="left" vertical="center"/>
    </xf>
    <xf numFmtId="0" fontId="48" fillId="0" borderId="16" xfId="0" applyFont="1" applyFill="1" applyBorder="1" applyAlignment="1">
      <alignment horizontal="left" vertical="center"/>
    </xf>
    <xf numFmtId="0" fontId="49" fillId="0" borderId="12" xfId="0" applyFont="1" applyBorder="1" applyAlignment="1">
      <alignment horizontal="left" vertical="distributed"/>
    </xf>
    <xf numFmtId="0" fontId="51" fillId="0" borderId="24" xfId="0" applyFont="1" applyBorder="1" applyAlignment="1">
      <alignment horizontal="left" vertical="distributed"/>
    </xf>
    <xf numFmtId="0" fontId="53" fillId="0" borderId="0" xfId="0" applyFont="1" applyAlignment="1">
      <alignment horizontal="left" vertical="distributed"/>
    </xf>
    <xf numFmtId="0" fontId="53" fillId="0" borderId="0" xfId="0" applyFont="1" applyAlignment="1">
      <alignment horizontal="left" vertical="center" wrapText="1"/>
    </xf>
    <xf numFmtId="0" fontId="48" fillId="0" borderId="13" xfId="0" applyFont="1" applyBorder="1" applyAlignment="1">
      <alignment horizontal="left" vertical="center" wrapText="1"/>
    </xf>
    <xf numFmtId="0" fontId="48" fillId="0" borderId="19" xfId="0" applyFont="1" applyBorder="1" applyAlignment="1">
      <alignment horizontal="left" vertical="center" wrapText="1"/>
    </xf>
    <xf numFmtId="0" fontId="48" fillId="0" borderId="14" xfId="0" applyFont="1" applyBorder="1" applyAlignment="1">
      <alignment horizontal="left" vertical="center" wrapText="1"/>
    </xf>
    <xf numFmtId="0" fontId="92" fillId="0" borderId="13" xfId="0" applyFont="1" applyBorder="1" applyAlignment="1">
      <alignment horizontal="left" vertical="center" wrapText="1"/>
    </xf>
  </cellXfs>
  <cellStyles count="39">
    <cellStyle name="Accent" xfId="16"/>
    <cellStyle name="Accent 1" xfId="17"/>
    <cellStyle name="Accent 1 5" xfId="20"/>
    <cellStyle name="Accent 2" xfId="18"/>
    <cellStyle name="Accent 2 6" xfId="21"/>
    <cellStyle name="Accent 3" xfId="19"/>
    <cellStyle name="Accent 3 7" xfId="22"/>
    <cellStyle name="Accent 4" xfId="23"/>
    <cellStyle name="Bad" xfId="13"/>
    <cellStyle name="Bad 8" xfId="24"/>
    <cellStyle name="Error" xfId="15"/>
    <cellStyle name="Error 9" xfId="25"/>
    <cellStyle name="Footnote" xfId="8"/>
    <cellStyle name="Footnote 10" xfId="26"/>
    <cellStyle name="Good" xfId="11"/>
    <cellStyle name="Good 11" xfId="27"/>
    <cellStyle name="Heading" xfId="3"/>
    <cellStyle name="Heading 1" xfId="4"/>
    <cellStyle name="Heading 1 12" xfId="28"/>
    <cellStyle name="Heading 2" xfId="5"/>
    <cellStyle name="Heading 2 13" xfId="29"/>
    <cellStyle name="Hipervínculo" xfId="38" builtinId="8"/>
    <cellStyle name="Hyperlink" xfId="9"/>
    <cellStyle name="Hyperlink 14" xfId="30"/>
    <cellStyle name="Millares" xfId="35" builtinId="3"/>
    <cellStyle name="Millares 2" xfId="37"/>
    <cellStyle name="Neutral 2" xfId="12"/>
    <cellStyle name="Normal" xfId="0" builtinId="0"/>
    <cellStyle name="Normal 2" xfId="1"/>
    <cellStyle name="Normal 3" xfId="2"/>
    <cellStyle name="Note" xfId="7"/>
    <cellStyle name="Note 15" xfId="31"/>
    <cellStyle name="Porcentaje" xfId="36" builtinId="5"/>
    <cellStyle name="Status" xfId="10"/>
    <cellStyle name="Status 16" xfId="32"/>
    <cellStyle name="Text" xfId="6"/>
    <cellStyle name="Text 17" xfId="33"/>
    <cellStyle name="Warning" xfId="14"/>
    <cellStyle name="Warning 18" xfId="34"/>
  </cellStyles>
  <dxfs count="0"/>
  <tableStyles count="0" defaultTableStyle="TableStyleMedium2" defaultPivotStyle="PivotStyleLight16"/>
  <colors>
    <mruColors>
      <color rgb="FFFFFF99"/>
      <color rgb="FFFF9900"/>
      <color rgb="FF00FF00"/>
      <color rgb="FF993300"/>
      <color rgb="FF006600"/>
      <color rgb="FF0000FF"/>
      <color rgb="FFF8F8F8"/>
      <color rgb="FF70AD47"/>
      <color rgb="FFC6E0B4"/>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clbe.wordpress.com/2011/10/26/la-d-de-cohen-como-tamano-del-efect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clbe.wordpress.com/2011/10/26/la-d-de-cohen-como-tamano-del-efecto/"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clbe.wordpress.com/2011/10/26/la-d-de-cohen-como-tamano-del-efec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70"/>
  <sheetViews>
    <sheetView tabSelected="1" zoomScaleNormal="100" workbookViewId="0"/>
  </sheetViews>
  <sheetFormatPr baseColWidth="10" defaultRowHeight="12.75" x14ac:dyDescent="0.2"/>
  <cols>
    <col min="1" max="1" width="2.28515625" style="4" customWidth="1"/>
    <col min="2" max="2" width="19.5703125" style="4" customWidth="1"/>
    <col min="3" max="6" width="11.42578125" style="4"/>
    <col min="7" max="7" width="15.140625" style="4" customWidth="1"/>
    <col min="8" max="13" width="11.42578125" style="4"/>
    <col min="14" max="14" width="17.42578125" style="4" customWidth="1"/>
    <col min="15" max="15" width="11.42578125" style="4" hidden="1" customWidth="1"/>
    <col min="16" max="16" width="12.7109375" style="4" hidden="1" customWidth="1"/>
    <col min="17" max="17" width="11.42578125" style="4" hidden="1" customWidth="1"/>
    <col min="18" max="18" width="14.140625" style="4" hidden="1" customWidth="1"/>
    <col min="19" max="22" width="11.42578125" style="4" hidden="1" customWidth="1"/>
    <col min="23" max="23" width="5.7109375" style="4" customWidth="1"/>
    <col min="24" max="24" width="19.42578125" style="4" customWidth="1"/>
    <col min="25" max="35" width="11.42578125" style="4"/>
    <col min="36" max="36" width="16.5703125" style="4" customWidth="1"/>
    <col min="37" max="40" width="11.42578125" style="4" hidden="1" customWidth="1"/>
    <col min="41" max="41" width="5.7109375" style="4" customWidth="1"/>
    <col min="42" max="42" width="19.5703125" style="4" customWidth="1"/>
    <col min="43" max="46" width="11.42578125" style="4"/>
    <col min="47" max="47" width="15.140625" style="4" customWidth="1"/>
    <col min="48" max="53" width="11.42578125" style="4"/>
    <col min="54" max="54" width="17.42578125" style="4" customWidth="1"/>
    <col min="55" max="55" width="11.42578125" style="4" hidden="1" customWidth="1"/>
    <col min="56" max="56" width="12.7109375" style="4" hidden="1" customWidth="1"/>
    <col min="57" max="58" width="8.7109375" style="4" hidden="1" customWidth="1"/>
    <col min="59" max="59" width="5" style="4" customWidth="1"/>
    <col min="60" max="60" width="20" style="4" customWidth="1"/>
    <col min="61" max="71" width="11.42578125" style="4"/>
    <col min="72" max="72" width="17.42578125" style="4" customWidth="1"/>
    <col min="73" max="76" width="11.42578125" style="4" hidden="1" customWidth="1"/>
    <col min="77" max="77" width="5.7109375" style="4" customWidth="1"/>
    <col min="78" max="251" width="11.42578125" style="4"/>
    <col min="252" max="252" width="13.7109375" style="4" customWidth="1"/>
    <col min="253" max="256" width="11.42578125" style="4"/>
    <col min="257" max="257" width="17.42578125" style="4" customWidth="1"/>
    <col min="258" max="258" width="22" style="4" customWidth="1"/>
    <col min="259" max="259" width="18.42578125" style="4" customWidth="1"/>
    <col min="260" max="270" width="11.42578125" style="4"/>
    <col min="271" max="271" width="12.28515625" style="4" customWidth="1"/>
    <col min="272" max="284" width="11.42578125" style="4"/>
    <col min="285" max="285" width="11.28515625" style="4" customWidth="1"/>
    <col min="286" max="507" width="11.42578125" style="4"/>
    <col min="508" max="508" width="13.7109375" style="4" customWidth="1"/>
    <col min="509" max="512" width="11.42578125" style="4"/>
    <col min="513" max="513" width="17.42578125" style="4" customWidth="1"/>
    <col min="514" max="514" width="22" style="4" customWidth="1"/>
    <col min="515" max="515" width="18.42578125" style="4" customWidth="1"/>
    <col min="516" max="526" width="11.42578125" style="4"/>
    <col min="527" max="527" width="12.28515625" style="4" customWidth="1"/>
    <col min="528" max="540" width="11.42578125" style="4"/>
    <col min="541" max="541" width="11.28515625" style="4" customWidth="1"/>
    <col min="542" max="763" width="11.42578125" style="4"/>
    <col min="764" max="764" width="13.7109375" style="4" customWidth="1"/>
    <col min="765" max="768" width="11.42578125" style="4"/>
    <col min="769" max="769" width="17.42578125" style="4" customWidth="1"/>
    <col min="770" max="770" width="22" style="4" customWidth="1"/>
    <col min="771" max="771" width="18.42578125" style="4" customWidth="1"/>
    <col min="772" max="782" width="11.42578125" style="4"/>
    <col min="783" max="783" width="12.28515625" style="4" customWidth="1"/>
    <col min="784" max="796" width="11.42578125" style="4"/>
    <col min="797" max="797" width="11.28515625" style="4" customWidth="1"/>
    <col min="798" max="1019" width="11.42578125" style="4"/>
    <col min="1020" max="1020" width="13.7109375" style="4" customWidth="1"/>
    <col min="1021" max="1024" width="11.42578125" style="4"/>
    <col min="1025" max="1025" width="17.42578125" style="4" customWidth="1"/>
    <col min="1026" max="1026" width="22" style="4" customWidth="1"/>
    <col min="1027" max="1027" width="18.42578125" style="4" customWidth="1"/>
    <col min="1028" max="1038" width="11.42578125" style="4"/>
    <col min="1039" max="1039" width="12.28515625" style="4" customWidth="1"/>
    <col min="1040" max="1052" width="11.42578125" style="4"/>
    <col min="1053" max="1053" width="11.28515625" style="4" customWidth="1"/>
    <col min="1054" max="1275" width="11.42578125" style="4"/>
    <col min="1276" max="1276" width="13.7109375" style="4" customWidth="1"/>
    <col min="1277" max="1280" width="11.42578125" style="4"/>
    <col min="1281" max="1281" width="17.42578125" style="4" customWidth="1"/>
    <col min="1282" max="1282" width="22" style="4" customWidth="1"/>
    <col min="1283" max="1283" width="18.42578125" style="4" customWidth="1"/>
    <col min="1284" max="1294" width="11.42578125" style="4"/>
    <col min="1295" max="1295" width="12.28515625" style="4" customWidth="1"/>
    <col min="1296" max="1308" width="11.42578125" style="4"/>
    <col min="1309" max="1309" width="11.28515625" style="4" customWidth="1"/>
    <col min="1310" max="1531" width="11.42578125" style="4"/>
    <col min="1532" max="1532" width="13.7109375" style="4" customWidth="1"/>
    <col min="1533" max="1536" width="11.42578125" style="4"/>
    <col min="1537" max="1537" width="17.42578125" style="4" customWidth="1"/>
    <col min="1538" max="1538" width="22" style="4" customWidth="1"/>
    <col min="1539" max="1539" width="18.42578125" style="4" customWidth="1"/>
    <col min="1540" max="1550" width="11.42578125" style="4"/>
    <col min="1551" max="1551" width="12.28515625" style="4" customWidth="1"/>
    <col min="1552" max="1564" width="11.42578125" style="4"/>
    <col min="1565" max="1565" width="11.28515625" style="4" customWidth="1"/>
    <col min="1566" max="1787" width="11.42578125" style="4"/>
    <col min="1788" max="1788" width="13.7109375" style="4" customWidth="1"/>
    <col min="1789" max="1792" width="11.42578125" style="4"/>
    <col min="1793" max="1793" width="17.42578125" style="4" customWidth="1"/>
    <col min="1794" max="1794" width="22" style="4" customWidth="1"/>
    <col min="1795" max="1795" width="18.42578125" style="4" customWidth="1"/>
    <col min="1796" max="1806" width="11.42578125" style="4"/>
    <col min="1807" max="1807" width="12.28515625" style="4" customWidth="1"/>
    <col min="1808" max="1820" width="11.42578125" style="4"/>
    <col min="1821" max="1821" width="11.28515625" style="4" customWidth="1"/>
    <col min="1822" max="2043" width="11.42578125" style="4"/>
    <col min="2044" max="2044" width="13.7109375" style="4" customWidth="1"/>
    <col min="2045" max="2048" width="11.42578125" style="4"/>
    <col min="2049" max="2049" width="17.42578125" style="4" customWidth="1"/>
    <col min="2050" max="2050" width="22" style="4" customWidth="1"/>
    <col min="2051" max="2051" width="18.42578125" style="4" customWidth="1"/>
    <col min="2052" max="2062" width="11.42578125" style="4"/>
    <col min="2063" max="2063" width="12.28515625" style="4" customWidth="1"/>
    <col min="2064" max="2076" width="11.42578125" style="4"/>
    <col min="2077" max="2077" width="11.28515625" style="4" customWidth="1"/>
    <col min="2078" max="2299" width="11.42578125" style="4"/>
    <col min="2300" max="2300" width="13.7109375" style="4" customWidth="1"/>
    <col min="2301" max="2304" width="11.42578125" style="4"/>
    <col min="2305" max="2305" width="17.42578125" style="4" customWidth="1"/>
    <col min="2306" max="2306" width="22" style="4" customWidth="1"/>
    <col min="2307" max="2307" width="18.42578125" style="4" customWidth="1"/>
    <col min="2308" max="2318" width="11.42578125" style="4"/>
    <col min="2319" max="2319" width="12.28515625" style="4" customWidth="1"/>
    <col min="2320" max="2332" width="11.42578125" style="4"/>
    <col min="2333" max="2333" width="11.28515625" style="4" customWidth="1"/>
    <col min="2334" max="2555" width="11.42578125" style="4"/>
    <col min="2556" max="2556" width="13.7109375" style="4" customWidth="1"/>
    <col min="2557" max="2560" width="11.42578125" style="4"/>
    <col min="2561" max="2561" width="17.42578125" style="4" customWidth="1"/>
    <col min="2562" max="2562" width="22" style="4" customWidth="1"/>
    <col min="2563" max="2563" width="18.42578125" style="4" customWidth="1"/>
    <col min="2564" max="2574" width="11.42578125" style="4"/>
    <col min="2575" max="2575" width="12.28515625" style="4" customWidth="1"/>
    <col min="2576" max="2588" width="11.42578125" style="4"/>
    <col min="2589" max="2589" width="11.28515625" style="4" customWidth="1"/>
    <col min="2590" max="2811" width="11.42578125" style="4"/>
    <col min="2812" max="2812" width="13.7109375" style="4" customWidth="1"/>
    <col min="2813" max="2816" width="11.42578125" style="4"/>
    <col min="2817" max="2817" width="17.42578125" style="4" customWidth="1"/>
    <col min="2818" max="2818" width="22" style="4" customWidth="1"/>
    <col min="2819" max="2819" width="18.42578125" style="4" customWidth="1"/>
    <col min="2820" max="2830" width="11.42578125" style="4"/>
    <col min="2831" max="2831" width="12.28515625" style="4" customWidth="1"/>
    <col min="2832" max="2844" width="11.42578125" style="4"/>
    <col min="2845" max="2845" width="11.28515625" style="4" customWidth="1"/>
    <col min="2846" max="3067" width="11.42578125" style="4"/>
    <col min="3068" max="3068" width="13.7109375" style="4" customWidth="1"/>
    <col min="3069" max="3072" width="11.42578125" style="4"/>
    <col min="3073" max="3073" width="17.42578125" style="4" customWidth="1"/>
    <col min="3074" max="3074" width="22" style="4" customWidth="1"/>
    <col min="3075" max="3075" width="18.42578125" style="4" customWidth="1"/>
    <col min="3076" max="3086" width="11.42578125" style="4"/>
    <col min="3087" max="3087" width="12.28515625" style="4" customWidth="1"/>
    <col min="3088" max="3100" width="11.42578125" style="4"/>
    <col min="3101" max="3101" width="11.28515625" style="4" customWidth="1"/>
    <col min="3102" max="3323" width="11.42578125" style="4"/>
    <col min="3324" max="3324" width="13.7109375" style="4" customWidth="1"/>
    <col min="3325" max="3328" width="11.42578125" style="4"/>
    <col min="3329" max="3329" width="17.42578125" style="4" customWidth="1"/>
    <col min="3330" max="3330" width="22" style="4" customWidth="1"/>
    <col min="3331" max="3331" width="18.42578125" style="4" customWidth="1"/>
    <col min="3332" max="3342" width="11.42578125" style="4"/>
    <col min="3343" max="3343" width="12.28515625" style="4" customWidth="1"/>
    <col min="3344" max="3356" width="11.42578125" style="4"/>
    <col min="3357" max="3357" width="11.28515625" style="4" customWidth="1"/>
    <col min="3358" max="3579" width="11.42578125" style="4"/>
    <col min="3580" max="3580" width="13.7109375" style="4" customWidth="1"/>
    <col min="3581" max="3584" width="11.42578125" style="4"/>
    <col min="3585" max="3585" width="17.42578125" style="4" customWidth="1"/>
    <col min="3586" max="3586" width="22" style="4" customWidth="1"/>
    <col min="3587" max="3587" width="18.42578125" style="4" customWidth="1"/>
    <col min="3588" max="3598" width="11.42578125" style="4"/>
    <col min="3599" max="3599" width="12.28515625" style="4" customWidth="1"/>
    <col min="3600" max="3612" width="11.42578125" style="4"/>
    <col min="3613" max="3613" width="11.28515625" style="4" customWidth="1"/>
    <col min="3614" max="3835" width="11.42578125" style="4"/>
    <col min="3836" max="3836" width="13.7109375" style="4" customWidth="1"/>
    <col min="3837" max="3840" width="11.42578125" style="4"/>
    <col min="3841" max="3841" width="17.42578125" style="4" customWidth="1"/>
    <col min="3842" max="3842" width="22" style="4" customWidth="1"/>
    <col min="3843" max="3843" width="18.42578125" style="4" customWidth="1"/>
    <col min="3844" max="3854" width="11.42578125" style="4"/>
    <col min="3855" max="3855" width="12.28515625" style="4" customWidth="1"/>
    <col min="3856" max="3868" width="11.42578125" style="4"/>
    <col min="3869" max="3869" width="11.28515625" style="4" customWidth="1"/>
    <col min="3870" max="4091" width="11.42578125" style="4"/>
    <col min="4092" max="4092" width="13.7109375" style="4" customWidth="1"/>
    <col min="4093" max="4096" width="11.42578125" style="4"/>
    <col min="4097" max="4097" width="17.42578125" style="4" customWidth="1"/>
    <col min="4098" max="4098" width="22" style="4" customWidth="1"/>
    <col min="4099" max="4099" width="18.42578125" style="4" customWidth="1"/>
    <col min="4100" max="4110" width="11.42578125" style="4"/>
    <col min="4111" max="4111" width="12.28515625" style="4" customWidth="1"/>
    <col min="4112" max="4124" width="11.42578125" style="4"/>
    <col min="4125" max="4125" width="11.28515625" style="4" customWidth="1"/>
    <col min="4126" max="4347" width="11.42578125" style="4"/>
    <col min="4348" max="4348" width="13.7109375" style="4" customWidth="1"/>
    <col min="4349" max="4352" width="11.42578125" style="4"/>
    <col min="4353" max="4353" width="17.42578125" style="4" customWidth="1"/>
    <col min="4354" max="4354" width="22" style="4" customWidth="1"/>
    <col min="4355" max="4355" width="18.42578125" style="4" customWidth="1"/>
    <col min="4356" max="4366" width="11.42578125" style="4"/>
    <col min="4367" max="4367" width="12.28515625" style="4" customWidth="1"/>
    <col min="4368" max="4380" width="11.42578125" style="4"/>
    <col min="4381" max="4381" width="11.28515625" style="4" customWidth="1"/>
    <col min="4382" max="4603" width="11.42578125" style="4"/>
    <col min="4604" max="4604" width="13.7109375" style="4" customWidth="1"/>
    <col min="4605" max="4608" width="11.42578125" style="4"/>
    <col min="4609" max="4609" width="17.42578125" style="4" customWidth="1"/>
    <col min="4610" max="4610" width="22" style="4" customWidth="1"/>
    <col min="4611" max="4611" width="18.42578125" style="4" customWidth="1"/>
    <col min="4612" max="4622" width="11.42578125" style="4"/>
    <col min="4623" max="4623" width="12.28515625" style="4" customWidth="1"/>
    <col min="4624" max="4636" width="11.42578125" style="4"/>
    <col min="4637" max="4637" width="11.28515625" style="4" customWidth="1"/>
    <col min="4638" max="4859" width="11.42578125" style="4"/>
    <col min="4860" max="4860" width="13.7109375" style="4" customWidth="1"/>
    <col min="4861" max="4864" width="11.42578125" style="4"/>
    <col min="4865" max="4865" width="17.42578125" style="4" customWidth="1"/>
    <col min="4866" max="4866" width="22" style="4" customWidth="1"/>
    <col min="4867" max="4867" width="18.42578125" style="4" customWidth="1"/>
    <col min="4868" max="4878" width="11.42578125" style="4"/>
    <col min="4879" max="4879" width="12.28515625" style="4" customWidth="1"/>
    <col min="4880" max="4892" width="11.42578125" style="4"/>
    <col min="4893" max="4893" width="11.28515625" style="4" customWidth="1"/>
    <col min="4894" max="5115" width="11.42578125" style="4"/>
    <col min="5116" max="5116" width="13.7109375" style="4" customWidth="1"/>
    <col min="5117" max="5120" width="11.42578125" style="4"/>
    <col min="5121" max="5121" width="17.42578125" style="4" customWidth="1"/>
    <col min="5122" max="5122" width="22" style="4" customWidth="1"/>
    <col min="5123" max="5123" width="18.42578125" style="4" customWidth="1"/>
    <col min="5124" max="5134" width="11.42578125" style="4"/>
    <col min="5135" max="5135" width="12.28515625" style="4" customWidth="1"/>
    <col min="5136" max="5148" width="11.42578125" style="4"/>
    <col min="5149" max="5149" width="11.28515625" style="4" customWidth="1"/>
    <col min="5150" max="5371" width="11.42578125" style="4"/>
    <col min="5372" max="5372" width="13.7109375" style="4" customWidth="1"/>
    <col min="5373" max="5376" width="11.42578125" style="4"/>
    <col min="5377" max="5377" width="17.42578125" style="4" customWidth="1"/>
    <col min="5378" max="5378" width="22" style="4" customWidth="1"/>
    <col min="5379" max="5379" width="18.42578125" style="4" customWidth="1"/>
    <col min="5380" max="5390" width="11.42578125" style="4"/>
    <col min="5391" max="5391" width="12.28515625" style="4" customWidth="1"/>
    <col min="5392" max="5404" width="11.42578125" style="4"/>
    <col min="5405" max="5405" width="11.28515625" style="4" customWidth="1"/>
    <col min="5406" max="5627" width="11.42578125" style="4"/>
    <col min="5628" max="5628" width="13.7109375" style="4" customWidth="1"/>
    <col min="5629" max="5632" width="11.42578125" style="4"/>
    <col min="5633" max="5633" width="17.42578125" style="4" customWidth="1"/>
    <col min="5634" max="5634" width="22" style="4" customWidth="1"/>
    <col min="5635" max="5635" width="18.42578125" style="4" customWidth="1"/>
    <col min="5636" max="5646" width="11.42578125" style="4"/>
    <col min="5647" max="5647" width="12.28515625" style="4" customWidth="1"/>
    <col min="5648" max="5660" width="11.42578125" style="4"/>
    <col min="5661" max="5661" width="11.28515625" style="4" customWidth="1"/>
    <col min="5662" max="5883" width="11.42578125" style="4"/>
    <col min="5884" max="5884" width="13.7109375" style="4" customWidth="1"/>
    <col min="5885" max="5888" width="11.42578125" style="4"/>
    <col min="5889" max="5889" width="17.42578125" style="4" customWidth="1"/>
    <col min="5890" max="5890" width="22" style="4" customWidth="1"/>
    <col min="5891" max="5891" width="18.42578125" style="4" customWidth="1"/>
    <col min="5892" max="5902" width="11.42578125" style="4"/>
    <col min="5903" max="5903" width="12.28515625" style="4" customWidth="1"/>
    <col min="5904" max="5916" width="11.42578125" style="4"/>
    <col min="5917" max="5917" width="11.28515625" style="4" customWidth="1"/>
    <col min="5918" max="6139" width="11.42578125" style="4"/>
    <col min="6140" max="6140" width="13.7109375" style="4" customWidth="1"/>
    <col min="6141" max="6144" width="11.42578125" style="4"/>
    <col min="6145" max="6145" width="17.42578125" style="4" customWidth="1"/>
    <col min="6146" max="6146" width="22" style="4" customWidth="1"/>
    <col min="6147" max="6147" width="18.42578125" style="4" customWidth="1"/>
    <col min="6148" max="6158" width="11.42578125" style="4"/>
    <col min="6159" max="6159" width="12.28515625" style="4" customWidth="1"/>
    <col min="6160" max="6172" width="11.42578125" style="4"/>
    <col min="6173" max="6173" width="11.28515625" style="4" customWidth="1"/>
    <col min="6174" max="6395" width="11.42578125" style="4"/>
    <col min="6396" max="6396" width="13.7109375" style="4" customWidth="1"/>
    <col min="6397" max="6400" width="11.42578125" style="4"/>
    <col min="6401" max="6401" width="17.42578125" style="4" customWidth="1"/>
    <col min="6402" max="6402" width="22" style="4" customWidth="1"/>
    <col min="6403" max="6403" width="18.42578125" style="4" customWidth="1"/>
    <col min="6404" max="6414" width="11.42578125" style="4"/>
    <col min="6415" max="6415" width="12.28515625" style="4" customWidth="1"/>
    <col min="6416" max="6428" width="11.42578125" style="4"/>
    <col min="6429" max="6429" width="11.28515625" style="4" customWidth="1"/>
    <col min="6430" max="6651" width="11.42578125" style="4"/>
    <col min="6652" max="6652" width="13.7109375" style="4" customWidth="1"/>
    <col min="6653" max="6656" width="11.42578125" style="4"/>
    <col min="6657" max="6657" width="17.42578125" style="4" customWidth="1"/>
    <col min="6658" max="6658" width="22" style="4" customWidth="1"/>
    <col min="6659" max="6659" width="18.42578125" style="4" customWidth="1"/>
    <col min="6660" max="6670" width="11.42578125" style="4"/>
    <col min="6671" max="6671" width="12.28515625" style="4" customWidth="1"/>
    <col min="6672" max="6684" width="11.42578125" style="4"/>
    <col min="6685" max="6685" width="11.28515625" style="4" customWidth="1"/>
    <col min="6686" max="6907" width="11.42578125" style="4"/>
    <col min="6908" max="6908" width="13.7109375" style="4" customWidth="1"/>
    <col min="6909" max="6912" width="11.42578125" style="4"/>
    <col min="6913" max="6913" width="17.42578125" style="4" customWidth="1"/>
    <col min="6914" max="6914" width="22" style="4" customWidth="1"/>
    <col min="6915" max="6915" width="18.42578125" style="4" customWidth="1"/>
    <col min="6916" max="6926" width="11.42578125" style="4"/>
    <col min="6927" max="6927" width="12.28515625" style="4" customWidth="1"/>
    <col min="6928" max="6940" width="11.42578125" style="4"/>
    <col min="6941" max="6941" width="11.28515625" style="4" customWidth="1"/>
    <col min="6942" max="7163" width="11.42578125" style="4"/>
    <col min="7164" max="7164" width="13.7109375" style="4" customWidth="1"/>
    <col min="7165" max="7168" width="11.42578125" style="4"/>
    <col min="7169" max="7169" width="17.42578125" style="4" customWidth="1"/>
    <col min="7170" max="7170" width="22" style="4" customWidth="1"/>
    <col min="7171" max="7171" width="18.42578125" style="4" customWidth="1"/>
    <col min="7172" max="7182" width="11.42578125" style="4"/>
    <col min="7183" max="7183" width="12.28515625" style="4" customWidth="1"/>
    <col min="7184" max="7196" width="11.42578125" style="4"/>
    <col min="7197" max="7197" width="11.28515625" style="4" customWidth="1"/>
    <col min="7198" max="7419" width="11.42578125" style="4"/>
    <col min="7420" max="7420" width="13.7109375" style="4" customWidth="1"/>
    <col min="7421" max="7424" width="11.42578125" style="4"/>
    <col min="7425" max="7425" width="17.42578125" style="4" customWidth="1"/>
    <col min="7426" max="7426" width="22" style="4" customWidth="1"/>
    <col min="7427" max="7427" width="18.42578125" style="4" customWidth="1"/>
    <col min="7428" max="7438" width="11.42578125" style="4"/>
    <col min="7439" max="7439" width="12.28515625" style="4" customWidth="1"/>
    <col min="7440" max="7452" width="11.42578125" style="4"/>
    <col min="7453" max="7453" width="11.28515625" style="4" customWidth="1"/>
    <col min="7454" max="7675" width="11.42578125" style="4"/>
    <col min="7676" max="7676" width="13.7109375" style="4" customWidth="1"/>
    <col min="7677" max="7680" width="11.42578125" style="4"/>
    <col min="7681" max="7681" width="17.42578125" style="4" customWidth="1"/>
    <col min="7682" max="7682" width="22" style="4" customWidth="1"/>
    <col min="7683" max="7683" width="18.42578125" style="4" customWidth="1"/>
    <col min="7684" max="7694" width="11.42578125" style="4"/>
    <col min="7695" max="7695" width="12.28515625" style="4" customWidth="1"/>
    <col min="7696" max="7708" width="11.42578125" style="4"/>
    <col min="7709" max="7709" width="11.28515625" style="4" customWidth="1"/>
    <col min="7710" max="7931" width="11.42578125" style="4"/>
    <col min="7932" max="7932" width="13.7109375" style="4" customWidth="1"/>
    <col min="7933" max="7936" width="11.42578125" style="4"/>
    <col min="7937" max="7937" width="17.42578125" style="4" customWidth="1"/>
    <col min="7938" max="7938" width="22" style="4" customWidth="1"/>
    <col min="7939" max="7939" width="18.42578125" style="4" customWidth="1"/>
    <col min="7940" max="7950" width="11.42578125" style="4"/>
    <col min="7951" max="7951" width="12.28515625" style="4" customWidth="1"/>
    <col min="7952" max="7964" width="11.42578125" style="4"/>
    <col min="7965" max="7965" width="11.28515625" style="4" customWidth="1"/>
    <col min="7966" max="8187" width="11.42578125" style="4"/>
    <col min="8188" max="8188" width="13.7109375" style="4" customWidth="1"/>
    <col min="8189" max="8192" width="11.42578125" style="4"/>
    <col min="8193" max="8193" width="17.42578125" style="4" customWidth="1"/>
    <col min="8194" max="8194" width="22" style="4" customWidth="1"/>
    <col min="8195" max="8195" width="18.42578125" style="4" customWidth="1"/>
    <col min="8196" max="8206" width="11.42578125" style="4"/>
    <col min="8207" max="8207" width="12.28515625" style="4" customWidth="1"/>
    <col min="8208" max="8220" width="11.42578125" style="4"/>
    <col min="8221" max="8221" width="11.28515625" style="4" customWidth="1"/>
    <col min="8222" max="8443" width="11.42578125" style="4"/>
    <col min="8444" max="8444" width="13.7109375" style="4" customWidth="1"/>
    <col min="8445" max="8448" width="11.42578125" style="4"/>
    <col min="8449" max="8449" width="17.42578125" style="4" customWidth="1"/>
    <col min="8450" max="8450" width="22" style="4" customWidth="1"/>
    <col min="8451" max="8451" width="18.42578125" style="4" customWidth="1"/>
    <col min="8452" max="8462" width="11.42578125" style="4"/>
    <col min="8463" max="8463" width="12.28515625" style="4" customWidth="1"/>
    <col min="8464" max="8476" width="11.42578125" style="4"/>
    <col min="8477" max="8477" width="11.28515625" style="4" customWidth="1"/>
    <col min="8478" max="8699" width="11.42578125" style="4"/>
    <col min="8700" max="8700" width="13.7109375" style="4" customWidth="1"/>
    <col min="8701" max="8704" width="11.42578125" style="4"/>
    <col min="8705" max="8705" width="17.42578125" style="4" customWidth="1"/>
    <col min="8706" max="8706" width="22" style="4" customWidth="1"/>
    <col min="8707" max="8707" width="18.42578125" style="4" customWidth="1"/>
    <col min="8708" max="8718" width="11.42578125" style="4"/>
    <col min="8719" max="8719" width="12.28515625" style="4" customWidth="1"/>
    <col min="8720" max="8732" width="11.42578125" style="4"/>
    <col min="8733" max="8733" width="11.28515625" style="4" customWidth="1"/>
    <col min="8734" max="8955" width="11.42578125" style="4"/>
    <col min="8956" max="8956" width="13.7109375" style="4" customWidth="1"/>
    <col min="8957" max="8960" width="11.42578125" style="4"/>
    <col min="8961" max="8961" width="17.42578125" style="4" customWidth="1"/>
    <col min="8962" max="8962" width="22" style="4" customWidth="1"/>
    <col min="8963" max="8963" width="18.42578125" style="4" customWidth="1"/>
    <col min="8964" max="8974" width="11.42578125" style="4"/>
    <col min="8975" max="8975" width="12.28515625" style="4" customWidth="1"/>
    <col min="8976" max="8988" width="11.42578125" style="4"/>
    <col min="8989" max="8989" width="11.28515625" style="4" customWidth="1"/>
    <col min="8990" max="9211" width="11.42578125" style="4"/>
    <col min="9212" max="9212" width="13.7109375" style="4" customWidth="1"/>
    <col min="9213" max="9216" width="11.42578125" style="4"/>
    <col min="9217" max="9217" width="17.42578125" style="4" customWidth="1"/>
    <col min="9218" max="9218" width="22" style="4" customWidth="1"/>
    <col min="9219" max="9219" width="18.42578125" style="4" customWidth="1"/>
    <col min="9220" max="9230" width="11.42578125" style="4"/>
    <col min="9231" max="9231" width="12.28515625" style="4" customWidth="1"/>
    <col min="9232" max="9244" width="11.42578125" style="4"/>
    <col min="9245" max="9245" width="11.28515625" style="4" customWidth="1"/>
    <col min="9246" max="9467" width="11.42578125" style="4"/>
    <col min="9468" max="9468" width="13.7109375" style="4" customWidth="1"/>
    <col min="9469" max="9472" width="11.42578125" style="4"/>
    <col min="9473" max="9473" width="17.42578125" style="4" customWidth="1"/>
    <col min="9474" max="9474" width="22" style="4" customWidth="1"/>
    <col min="9475" max="9475" width="18.42578125" style="4" customWidth="1"/>
    <col min="9476" max="9486" width="11.42578125" style="4"/>
    <col min="9487" max="9487" width="12.28515625" style="4" customWidth="1"/>
    <col min="9488" max="9500" width="11.42578125" style="4"/>
    <col min="9501" max="9501" width="11.28515625" style="4" customWidth="1"/>
    <col min="9502" max="9723" width="11.42578125" style="4"/>
    <col min="9724" max="9724" width="13.7109375" style="4" customWidth="1"/>
    <col min="9725" max="9728" width="11.42578125" style="4"/>
    <col min="9729" max="9729" width="17.42578125" style="4" customWidth="1"/>
    <col min="9730" max="9730" width="22" style="4" customWidth="1"/>
    <col min="9731" max="9731" width="18.42578125" style="4" customWidth="1"/>
    <col min="9732" max="9742" width="11.42578125" style="4"/>
    <col min="9743" max="9743" width="12.28515625" style="4" customWidth="1"/>
    <col min="9744" max="9756" width="11.42578125" style="4"/>
    <col min="9757" max="9757" width="11.28515625" style="4" customWidth="1"/>
    <col min="9758" max="9979" width="11.42578125" style="4"/>
    <col min="9980" max="9980" width="13.7109375" style="4" customWidth="1"/>
    <col min="9981" max="9984" width="11.42578125" style="4"/>
    <col min="9985" max="9985" width="17.42578125" style="4" customWidth="1"/>
    <col min="9986" max="9986" width="22" style="4" customWidth="1"/>
    <col min="9987" max="9987" width="18.42578125" style="4" customWidth="1"/>
    <col min="9988" max="9998" width="11.42578125" style="4"/>
    <col min="9999" max="9999" width="12.28515625" style="4" customWidth="1"/>
    <col min="10000" max="10012" width="11.42578125" style="4"/>
    <col min="10013" max="10013" width="11.28515625" style="4" customWidth="1"/>
    <col min="10014" max="10235" width="11.42578125" style="4"/>
    <col min="10236" max="10236" width="13.7109375" style="4" customWidth="1"/>
    <col min="10237" max="10240" width="11.42578125" style="4"/>
    <col min="10241" max="10241" width="17.42578125" style="4" customWidth="1"/>
    <col min="10242" max="10242" width="22" style="4" customWidth="1"/>
    <col min="10243" max="10243" width="18.42578125" style="4" customWidth="1"/>
    <col min="10244" max="10254" width="11.42578125" style="4"/>
    <col min="10255" max="10255" width="12.28515625" style="4" customWidth="1"/>
    <col min="10256" max="10268" width="11.42578125" style="4"/>
    <col min="10269" max="10269" width="11.28515625" style="4" customWidth="1"/>
    <col min="10270" max="10491" width="11.42578125" style="4"/>
    <col min="10492" max="10492" width="13.7109375" style="4" customWidth="1"/>
    <col min="10493" max="10496" width="11.42578125" style="4"/>
    <col min="10497" max="10497" width="17.42578125" style="4" customWidth="1"/>
    <col min="10498" max="10498" width="22" style="4" customWidth="1"/>
    <col min="10499" max="10499" width="18.42578125" style="4" customWidth="1"/>
    <col min="10500" max="10510" width="11.42578125" style="4"/>
    <col min="10511" max="10511" width="12.28515625" style="4" customWidth="1"/>
    <col min="10512" max="10524" width="11.42578125" style="4"/>
    <col min="10525" max="10525" width="11.28515625" style="4" customWidth="1"/>
    <col min="10526" max="10747" width="11.42578125" style="4"/>
    <col min="10748" max="10748" width="13.7109375" style="4" customWidth="1"/>
    <col min="10749" max="10752" width="11.42578125" style="4"/>
    <col min="10753" max="10753" width="17.42578125" style="4" customWidth="1"/>
    <col min="10754" max="10754" width="22" style="4" customWidth="1"/>
    <col min="10755" max="10755" width="18.42578125" style="4" customWidth="1"/>
    <col min="10756" max="10766" width="11.42578125" style="4"/>
    <col min="10767" max="10767" width="12.28515625" style="4" customWidth="1"/>
    <col min="10768" max="10780" width="11.42578125" style="4"/>
    <col min="10781" max="10781" width="11.28515625" style="4" customWidth="1"/>
    <col min="10782" max="11003" width="11.42578125" style="4"/>
    <col min="11004" max="11004" width="13.7109375" style="4" customWidth="1"/>
    <col min="11005" max="11008" width="11.42578125" style="4"/>
    <col min="11009" max="11009" width="17.42578125" style="4" customWidth="1"/>
    <col min="11010" max="11010" width="22" style="4" customWidth="1"/>
    <col min="11011" max="11011" width="18.42578125" style="4" customWidth="1"/>
    <col min="11012" max="11022" width="11.42578125" style="4"/>
    <col min="11023" max="11023" width="12.28515625" style="4" customWidth="1"/>
    <col min="11024" max="11036" width="11.42578125" style="4"/>
    <col min="11037" max="11037" width="11.28515625" style="4" customWidth="1"/>
    <col min="11038" max="11259" width="11.42578125" style="4"/>
    <col min="11260" max="11260" width="13.7109375" style="4" customWidth="1"/>
    <col min="11261" max="11264" width="11.42578125" style="4"/>
    <col min="11265" max="11265" width="17.42578125" style="4" customWidth="1"/>
    <col min="11266" max="11266" width="22" style="4" customWidth="1"/>
    <col min="11267" max="11267" width="18.42578125" style="4" customWidth="1"/>
    <col min="11268" max="11278" width="11.42578125" style="4"/>
    <col min="11279" max="11279" width="12.28515625" style="4" customWidth="1"/>
    <col min="11280" max="11292" width="11.42578125" style="4"/>
    <col min="11293" max="11293" width="11.28515625" style="4" customWidth="1"/>
    <col min="11294" max="11515" width="11.42578125" style="4"/>
    <col min="11516" max="11516" width="13.7109375" style="4" customWidth="1"/>
    <col min="11517" max="11520" width="11.42578125" style="4"/>
    <col min="11521" max="11521" width="17.42578125" style="4" customWidth="1"/>
    <col min="11522" max="11522" width="22" style="4" customWidth="1"/>
    <col min="11523" max="11523" width="18.42578125" style="4" customWidth="1"/>
    <col min="11524" max="11534" width="11.42578125" style="4"/>
    <col min="11535" max="11535" width="12.28515625" style="4" customWidth="1"/>
    <col min="11536" max="11548" width="11.42578125" style="4"/>
    <col min="11549" max="11549" width="11.28515625" style="4" customWidth="1"/>
    <col min="11550" max="11771" width="11.42578125" style="4"/>
    <col min="11772" max="11772" width="13.7109375" style="4" customWidth="1"/>
    <col min="11773" max="11776" width="11.42578125" style="4"/>
    <col min="11777" max="11777" width="17.42578125" style="4" customWidth="1"/>
    <col min="11778" max="11778" width="22" style="4" customWidth="1"/>
    <col min="11779" max="11779" width="18.42578125" style="4" customWidth="1"/>
    <col min="11780" max="11790" width="11.42578125" style="4"/>
    <col min="11791" max="11791" width="12.28515625" style="4" customWidth="1"/>
    <col min="11792" max="11804" width="11.42578125" style="4"/>
    <col min="11805" max="11805" width="11.28515625" style="4" customWidth="1"/>
    <col min="11806" max="12027" width="11.42578125" style="4"/>
    <col min="12028" max="12028" width="13.7109375" style="4" customWidth="1"/>
    <col min="12029" max="12032" width="11.42578125" style="4"/>
    <col min="12033" max="12033" width="17.42578125" style="4" customWidth="1"/>
    <col min="12034" max="12034" width="22" style="4" customWidth="1"/>
    <col min="12035" max="12035" width="18.42578125" style="4" customWidth="1"/>
    <col min="12036" max="12046" width="11.42578125" style="4"/>
    <col min="12047" max="12047" width="12.28515625" style="4" customWidth="1"/>
    <col min="12048" max="12060" width="11.42578125" style="4"/>
    <col min="12061" max="12061" width="11.28515625" style="4" customWidth="1"/>
    <col min="12062" max="12283" width="11.42578125" style="4"/>
    <col min="12284" max="12284" width="13.7109375" style="4" customWidth="1"/>
    <col min="12285" max="12288" width="11.42578125" style="4"/>
    <col min="12289" max="12289" width="17.42578125" style="4" customWidth="1"/>
    <col min="12290" max="12290" width="22" style="4" customWidth="1"/>
    <col min="12291" max="12291" width="18.42578125" style="4" customWidth="1"/>
    <col min="12292" max="12302" width="11.42578125" style="4"/>
    <col min="12303" max="12303" width="12.28515625" style="4" customWidth="1"/>
    <col min="12304" max="12316" width="11.42578125" style="4"/>
    <col min="12317" max="12317" width="11.28515625" style="4" customWidth="1"/>
    <col min="12318" max="12539" width="11.42578125" style="4"/>
    <col min="12540" max="12540" width="13.7109375" style="4" customWidth="1"/>
    <col min="12541" max="12544" width="11.42578125" style="4"/>
    <col min="12545" max="12545" width="17.42578125" style="4" customWidth="1"/>
    <col min="12546" max="12546" width="22" style="4" customWidth="1"/>
    <col min="12547" max="12547" width="18.42578125" style="4" customWidth="1"/>
    <col min="12548" max="12558" width="11.42578125" style="4"/>
    <col min="12559" max="12559" width="12.28515625" style="4" customWidth="1"/>
    <col min="12560" max="12572" width="11.42578125" style="4"/>
    <col min="12573" max="12573" width="11.28515625" style="4" customWidth="1"/>
    <col min="12574" max="12795" width="11.42578125" style="4"/>
    <col min="12796" max="12796" width="13.7109375" style="4" customWidth="1"/>
    <col min="12797" max="12800" width="11.42578125" style="4"/>
    <col min="12801" max="12801" width="17.42578125" style="4" customWidth="1"/>
    <col min="12802" max="12802" width="22" style="4" customWidth="1"/>
    <col min="12803" max="12803" width="18.42578125" style="4" customWidth="1"/>
    <col min="12804" max="12814" width="11.42578125" style="4"/>
    <col min="12815" max="12815" width="12.28515625" style="4" customWidth="1"/>
    <col min="12816" max="12828" width="11.42578125" style="4"/>
    <col min="12829" max="12829" width="11.28515625" style="4" customWidth="1"/>
    <col min="12830" max="13051" width="11.42578125" style="4"/>
    <col min="13052" max="13052" width="13.7109375" style="4" customWidth="1"/>
    <col min="13053" max="13056" width="11.42578125" style="4"/>
    <col min="13057" max="13057" width="17.42578125" style="4" customWidth="1"/>
    <col min="13058" max="13058" width="22" style="4" customWidth="1"/>
    <col min="13059" max="13059" width="18.42578125" style="4" customWidth="1"/>
    <col min="13060" max="13070" width="11.42578125" style="4"/>
    <col min="13071" max="13071" width="12.28515625" style="4" customWidth="1"/>
    <col min="13072" max="13084" width="11.42578125" style="4"/>
    <col min="13085" max="13085" width="11.28515625" style="4" customWidth="1"/>
    <col min="13086" max="13307" width="11.42578125" style="4"/>
    <col min="13308" max="13308" width="13.7109375" style="4" customWidth="1"/>
    <col min="13309" max="13312" width="11.42578125" style="4"/>
    <col min="13313" max="13313" width="17.42578125" style="4" customWidth="1"/>
    <col min="13314" max="13314" width="22" style="4" customWidth="1"/>
    <col min="13315" max="13315" width="18.42578125" style="4" customWidth="1"/>
    <col min="13316" max="13326" width="11.42578125" style="4"/>
    <col min="13327" max="13327" width="12.28515625" style="4" customWidth="1"/>
    <col min="13328" max="13340" width="11.42578125" style="4"/>
    <col min="13341" max="13341" width="11.28515625" style="4" customWidth="1"/>
    <col min="13342" max="13563" width="11.42578125" style="4"/>
    <col min="13564" max="13564" width="13.7109375" style="4" customWidth="1"/>
    <col min="13565" max="13568" width="11.42578125" style="4"/>
    <col min="13569" max="13569" width="17.42578125" style="4" customWidth="1"/>
    <col min="13570" max="13570" width="22" style="4" customWidth="1"/>
    <col min="13571" max="13571" width="18.42578125" style="4" customWidth="1"/>
    <col min="13572" max="13582" width="11.42578125" style="4"/>
    <col min="13583" max="13583" width="12.28515625" style="4" customWidth="1"/>
    <col min="13584" max="13596" width="11.42578125" style="4"/>
    <col min="13597" max="13597" width="11.28515625" style="4" customWidth="1"/>
    <col min="13598" max="13819" width="11.42578125" style="4"/>
    <col min="13820" max="13820" width="13.7109375" style="4" customWidth="1"/>
    <col min="13821" max="13824" width="11.42578125" style="4"/>
    <col min="13825" max="13825" width="17.42578125" style="4" customWidth="1"/>
    <col min="13826" max="13826" width="22" style="4" customWidth="1"/>
    <col min="13827" max="13827" width="18.42578125" style="4" customWidth="1"/>
    <col min="13828" max="13838" width="11.42578125" style="4"/>
    <col min="13839" max="13839" width="12.28515625" style="4" customWidth="1"/>
    <col min="13840" max="13852" width="11.42578125" style="4"/>
    <col min="13853" max="13853" width="11.28515625" style="4" customWidth="1"/>
    <col min="13854" max="14075" width="11.42578125" style="4"/>
    <col min="14076" max="14076" width="13.7109375" style="4" customWidth="1"/>
    <col min="14077" max="14080" width="11.42578125" style="4"/>
    <col min="14081" max="14081" width="17.42578125" style="4" customWidth="1"/>
    <col min="14082" max="14082" width="22" style="4" customWidth="1"/>
    <col min="14083" max="14083" width="18.42578125" style="4" customWidth="1"/>
    <col min="14084" max="14094" width="11.42578125" style="4"/>
    <col min="14095" max="14095" width="12.28515625" style="4" customWidth="1"/>
    <col min="14096" max="14108" width="11.42578125" style="4"/>
    <col min="14109" max="14109" width="11.28515625" style="4" customWidth="1"/>
    <col min="14110" max="14331" width="11.42578125" style="4"/>
    <col min="14332" max="14332" width="13.7109375" style="4" customWidth="1"/>
    <col min="14333" max="14336" width="11.42578125" style="4"/>
    <col min="14337" max="14337" width="17.42578125" style="4" customWidth="1"/>
    <col min="14338" max="14338" width="22" style="4" customWidth="1"/>
    <col min="14339" max="14339" width="18.42578125" style="4" customWidth="1"/>
    <col min="14340" max="14350" width="11.42578125" style="4"/>
    <col min="14351" max="14351" width="12.28515625" style="4" customWidth="1"/>
    <col min="14352" max="14364" width="11.42578125" style="4"/>
    <col min="14365" max="14365" width="11.28515625" style="4" customWidth="1"/>
    <col min="14366" max="14587" width="11.42578125" style="4"/>
    <col min="14588" max="14588" width="13.7109375" style="4" customWidth="1"/>
    <col min="14589" max="14592" width="11.42578125" style="4"/>
    <col min="14593" max="14593" width="17.42578125" style="4" customWidth="1"/>
    <col min="14594" max="14594" width="22" style="4" customWidth="1"/>
    <col min="14595" max="14595" width="18.42578125" style="4" customWidth="1"/>
    <col min="14596" max="14606" width="11.42578125" style="4"/>
    <col min="14607" max="14607" width="12.28515625" style="4" customWidth="1"/>
    <col min="14608" max="14620" width="11.42578125" style="4"/>
    <col min="14621" max="14621" width="11.28515625" style="4" customWidth="1"/>
    <col min="14622" max="14843" width="11.42578125" style="4"/>
    <col min="14844" max="14844" width="13.7109375" style="4" customWidth="1"/>
    <col min="14845" max="14848" width="11.42578125" style="4"/>
    <col min="14849" max="14849" width="17.42578125" style="4" customWidth="1"/>
    <col min="14850" max="14850" width="22" style="4" customWidth="1"/>
    <col min="14851" max="14851" width="18.42578125" style="4" customWidth="1"/>
    <col min="14852" max="14862" width="11.42578125" style="4"/>
    <col min="14863" max="14863" width="12.28515625" style="4" customWidth="1"/>
    <col min="14864" max="14876" width="11.42578125" style="4"/>
    <col min="14877" max="14877" width="11.28515625" style="4" customWidth="1"/>
    <col min="14878" max="15099" width="11.42578125" style="4"/>
    <col min="15100" max="15100" width="13.7109375" style="4" customWidth="1"/>
    <col min="15101" max="15104" width="11.42578125" style="4"/>
    <col min="15105" max="15105" width="17.42578125" style="4" customWidth="1"/>
    <col min="15106" max="15106" width="22" style="4" customWidth="1"/>
    <col min="15107" max="15107" width="18.42578125" style="4" customWidth="1"/>
    <col min="15108" max="15118" width="11.42578125" style="4"/>
    <col min="15119" max="15119" width="12.28515625" style="4" customWidth="1"/>
    <col min="15120" max="15132" width="11.42578125" style="4"/>
    <col min="15133" max="15133" width="11.28515625" style="4" customWidth="1"/>
    <col min="15134" max="15355" width="11.42578125" style="4"/>
    <col min="15356" max="15356" width="13.7109375" style="4" customWidth="1"/>
    <col min="15357" max="15360" width="11.42578125" style="4"/>
    <col min="15361" max="15361" width="17.42578125" style="4" customWidth="1"/>
    <col min="15362" max="15362" width="22" style="4" customWidth="1"/>
    <col min="15363" max="15363" width="18.42578125" style="4" customWidth="1"/>
    <col min="15364" max="15374" width="11.42578125" style="4"/>
    <col min="15375" max="15375" width="12.28515625" style="4" customWidth="1"/>
    <col min="15376" max="15388" width="11.42578125" style="4"/>
    <col min="15389" max="15389" width="11.28515625" style="4" customWidth="1"/>
    <col min="15390" max="15611" width="11.42578125" style="4"/>
    <col min="15612" max="15612" width="13.7109375" style="4" customWidth="1"/>
    <col min="15613" max="15616" width="11.42578125" style="4"/>
    <col min="15617" max="15617" width="17.42578125" style="4" customWidth="1"/>
    <col min="15618" max="15618" width="22" style="4" customWidth="1"/>
    <col min="15619" max="15619" width="18.42578125" style="4" customWidth="1"/>
    <col min="15620" max="15630" width="11.42578125" style="4"/>
    <col min="15631" max="15631" width="12.28515625" style="4" customWidth="1"/>
    <col min="15632" max="15644" width="11.42578125" style="4"/>
    <col min="15645" max="15645" width="11.28515625" style="4" customWidth="1"/>
    <col min="15646" max="15867" width="11.42578125" style="4"/>
    <col min="15868" max="15868" width="13.7109375" style="4" customWidth="1"/>
    <col min="15869" max="15872" width="11.42578125" style="4"/>
    <col min="15873" max="15873" width="17.42578125" style="4" customWidth="1"/>
    <col min="15874" max="15874" width="22" style="4" customWidth="1"/>
    <col min="15875" max="15875" width="18.42578125" style="4" customWidth="1"/>
    <col min="15876" max="15886" width="11.42578125" style="4"/>
    <col min="15887" max="15887" width="12.28515625" style="4" customWidth="1"/>
    <col min="15888" max="15900" width="11.42578125" style="4"/>
    <col min="15901" max="15901" width="11.28515625" style="4" customWidth="1"/>
    <col min="15902" max="16123" width="11.42578125" style="4"/>
    <col min="16124" max="16124" width="13.7109375" style="4" customWidth="1"/>
    <col min="16125" max="16128" width="11.42578125" style="4"/>
    <col min="16129" max="16129" width="17.42578125" style="4" customWidth="1"/>
    <col min="16130" max="16130" width="22" style="4" customWidth="1"/>
    <col min="16131" max="16131" width="18.42578125" style="4" customWidth="1"/>
    <col min="16132" max="16142" width="11.42578125" style="4"/>
    <col min="16143" max="16143" width="12.28515625" style="4" customWidth="1"/>
    <col min="16144" max="16156" width="11.42578125" style="4"/>
    <col min="16157" max="16157" width="11.28515625" style="4" customWidth="1"/>
    <col min="16158" max="16384" width="11.42578125" style="4"/>
  </cols>
  <sheetData>
    <row r="1" spans="1:76" ht="13.5" thickBot="1" x14ac:dyDescent="0.25">
      <c r="A1" s="3"/>
      <c r="W1" s="3"/>
    </row>
    <row r="2" spans="1:76" ht="15.75" thickBot="1" x14ac:dyDescent="0.3">
      <c r="A2" s="3"/>
      <c r="B2" s="529" t="s">
        <v>353</v>
      </c>
      <c r="C2" s="425"/>
      <c r="D2" s="530" t="s">
        <v>353</v>
      </c>
      <c r="E2" s="425"/>
      <c r="F2" s="425"/>
      <c r="G2" s="530" t="s">
        <v>353</v>
      </c>
      <c r="H2" s="425"/>
      <c r="I2" s="425"/>
      <c r="J2" s="530" t="s">
        <v>353</v>
      </c>
      <c r="K2" s="425"/>
      <c r="L2" s="425"/>
      <c r="M2" s="530" t="s">
        <v>353</v>
      </c>
      <c r="N2" s="424"/>
      <c r="P2" s="5"/>
      <c r="Q2" s="5"/>
      <c r="X2" s="557" t="s">
        <v>353</v>
      </c>
      <c r="Y2" s="558"/>
      <c r="Z2" s="559" t="s">
        <v>353</v>
      </c>
      <c r="AA2" s="558"/>
      <c r="AB2" s="558"/>
      <c r="AC2" s="559" t="s">
        <v>353</v>
      </c>
      <c r="AD2" s="558"/>
      <c r="AE2" s="558"/>
      <c r="AF2" s="559" t="s">
        <v>353</v>
      </c>
      <c r="AG2" s="558"/>
      <c r="AH2" s="558"/>
      <c r="AI2" s="559" t="s">
        <v>353</v>
      </c>
      <c r="AJ2" s="560"/>
      <c r="AP2" s="561" t="s">
        <v>353</v>
      </c>
      <c r="AQ2" s="562"/>
      <c r="AR2" s="563" t="s">
        <v>353</v>
      </c>
      <c r="AS2" s="562"/>
      <c r="AT2" s="562"/>
      <c r="AU2" s="563" t="s">
        <v>353</v>
      </c>
      <c r="AV2" s="562"/>
      <c r="AW2" s="562"/>
      <c r="AX2" s="563" t="s">
        <v>353</v>
      </c>
      <c r="AY2" s="562"/>
      <c r="AZ2" s="562"/>
      <c r="BA2" s="563" t="s">
        <v>353</v>
      </c>
      <c r="BB2" s="564"/>
      <c r="BD2" s="5"/>
      <c r="BE2" s="5"/>
      <c r="BF2" s="5"/>
      <c r="BG2" s="5"/>
      <c r="BH2" s="531" t="s">
        <v>353</v>
      </c>
      <c r="BI2" s="505"/>
      <c r="BJ2" s="532" t="s">
        <v>353</v>
      </c>
      <c r="BK2" s="505"/>
      <c r="BL2" s="505"/>
      <c r="BM2" s="532" t="s">
        <v>353</v>
      </c>
      <c r="BN2" s="505"/>
      <c r="BO2" s="505"/>
      <c r="BP2" s="532" t="s">
        <v>353</v>
      </c>
      <c r="BQ2" s="505"/>
      <c r="BR2" s="505"/>
      <c r="BS2" s="532" t="s">
        <v>353</v>
      </c>
      <c r="BT2" s="504"/>
    </row>
    <row r="3" spans="1:76" x14ac:dyDescent="0.2">
      <c r="A3" s="6"/>
      <c r="BD3" s="5"/>
      <c r="BE3" s="5"/>
      <c r="BF3" s="5"/>
      <c r="BG3" s="5"/>
      <c r="BW3" s="5"/>
      <c r="BX3" s="5"/>
    </row>
    <row r="4" spans="1:76" ht="13.5" thickBot="1" x14ac:dyDescent="0.25">
      <c r="A4" s="6"/>
      <c r="W4" s="6"/>
    </row>
    <row r="5" spans="1:76" ht="30" customHeight="1" thickBot="1" x14ac:dyDescent="0.25">
      <c r="B5" s="571" t="s">
        <v>259</v>
      </c>
      <c r="C5" s="572"/>
      <c r="D5" s="572"/>
      <c r="E5" s="572"/>
      <c r="F5" s="572"/>
      <c r="G5" s="572"/>
      <c r="H5" s="572"/>
      <c r="I5" s="572"/>
      <c r="J5" s="572"/>
      <c r="K5" s="572"/>
      <c r="L5" s="572"/>
      <c r="M5" s="573"/>
      <c r="N5" s="106"/>
      <c r="X5" s="571" t="s">
        <v>347</v>
      </c>
      <c r="Y5" s="572"/>
      <c r="Z5" s="572"/>
      <c r="AA5" s="572"/>
      <c r="AB5" s="572"/>
      <c r="AC5" s="572"/>
      <c r="AD5" s="572"/>
      <c r="AE5" s="572"/>
      <c r="AF5" s="572"/>
      <c r="AG5" s="572"/>
      <c r="AH5" s="572"/>
      <c r="AI5" s="573"/>
      <c r="AJ5" s="106"/>
      <c r="AP5" s="571" t="s">
        <v>351</v>
      </c>
      <c r="AQ5" s="572"/>
      <c r="AR5" s="572"/>
      <c r="AS5" s="572"/>
      <c r="AT5" s="572"/>
      <c r="AU5" s="572"/>
      <c r="AV5" s="572"/>
      <c r="AW5" s="572"/>
      <c r="AX5" s="572"/>
      <c r="AY5" s="572"/>
      <c r="AZ5" s="572"/>
      <c r="BA5" s="573"/>
      <c r="BB5" s="106"/>
      <c r="BH5" s="571" t="s">
        <v>165</v>
      </c>
      <c r="BI5" s="572"/>
      <c r="BJ5" s="572"/>
      <c r="BK5" s="572"/>
      <c r="BL5" s="572"/>
      <c r="BM5" s="572"/>
      <c r="BN5" s="572"/>
      <c r="BO5" s="572"/>
      <c r="BP5" s="572"/>
      <c r="BQ5" s="572"/>
      <c r="BR5" s="572"/>
      <c r="BS5" s="573"/>
      <c r="BT5" s="106"/>
    </row>
    <row r="6" spans="1:76" ht="24" customHeight="1" thickBot="1" x14ac:dyDescent="0.25">
      <c r="B6" s="7" t="s">
        <v>164</v>
      </c>
      <c r="C6" s="352" t="s">
        <v>326</v>
      </c>
      <c r="D6" s="352" t="s">
        <v>327</v>
      </c>
      <c r="E6" s="352" t="s">
        <v>328</v>
      </c>
      <c r="F6" s="352" t="s">
        <v>329</v>
      </c>
      <c r="G6" s="352" t="s">
        <v>330</v>
      </c>
      <c r="H6" s="352" t="s">
        <v>331</v>
      </c>
      <c r="I6" s="352" t="s">
        <v>332</v>
      </c>
      <c r="J6" s="352" t="s">
        <v>333</v>
      </c>
      <c r="K6" s="352" t="s">
        <v>334</v>
      </c>
      <c r="L6" s="352" t="s">
        <v>335</v>
      </c>
      <c r="M6" s="352" t="s">
        <v>336</v>
      </c>
      <c r="N6" s="106"/>
      <c r="X6" s="7" t="s">
        <v>266</v>
      </c>
      <c r="Y6" s="352" t="s">
        <v>326</v>
      </c>
      <c r="Z6" s="352" t="s">
        <v>327</v>
      </c>
      <c r="AA6" s="352" t="s">
        <v>328</v>
      </c>
      <c r="AB6" s="352" t="s">
        <v>329</v>
      </c>
      <c r="AC6" s="352" t="s">
        <v>330</v>
      </c>
      <c r="AD6" s="352" t="s">
        <v>331</v>
      </c>
      <c r="AE6" s="352" t="s">
        <v>332</v>
      </c>
      <c r="AF6" s="352" t="s">
        <v>333</v>
      </c>
      <c r="AG6" s="352" t="s">
        <v>334</v>
      </c>
      <c r="AH6" s="352" t="s">
        <v>335</v>
      </c>
      <c r="AI6" s="352" t="s">
        <v>336</v>
      </c>
      <c r="AJ6" s="106"/>
      <c r="AP6" s="7" t="s">
        <v>163</v>
      </c>
      <c r="AQ6" s="352" t="s">
        <v>326</v>
      </c>
      <c r="AR6" s="352" t="s">
        <v>327</v>
      </c>
      <c r="AS6" s="352" t="s">
        <v>328</v>
      </c>
      <c r="AT6" s="352" t="s">
        <v>329</v>
      </c>
      <c r="AU6" s="352" t="s">
        <v>330</v>
      </c>
      <c r="AV6" s="352" t="s">
        <v>331</v>
      </c>
      <c r="AW6" s="352" t="s">
        <v>332</v>
      </c>
      <c r="AX6" s="352" t="s">
        <v>333</v>
      </c>
      <c r="AY6" s="352" t="s">
        <v>334</v>
      </c>
      <c r="AZ6" s="352" t="s">
        <v>335</v>
      </c>
      <c r="BA6" s="352" t="s">
        <v>336</v>
      </c>
      <c r="BB6" s="106"/>
      <c r="BH6" s="7" t="s">
        <v>162</v>
      </c>
      <c r="BI6" s="352" t="s">
        <v>326</v>
      </c>
      <c r="BJ6" s="352" t="s">
        <v>327</v>
      </c>
      <c r="BK6" s="352" t="s">
        <v>328</v>
      </c>
      <c r="BL6" s="352" t="s">
        <v>329</v>
      </c>
      <c r="BM6" s="352" t="s">
        <v>330</v>
      </c>
      <c r="BN6" s="352" t="s">
        <v>331</v>
      </c>
      <c r="BO6" s="352" t="s">
        <v>332</v>
      </c>
      <c r="BP6" s="352" t="s">
        <v>333</v>
      </c>
      <c r="BQ6" s="352" t="s">
        <v>334</v>
      </c>
      <c r="BR6" s="352" t="s">
        <v>335</v>
      </c>
      <c r="BS6" s="352" t="s">
        <v>336</v>
      </c>
      <c r="BT6" s="106"/>
    </row>
    <row r="7" spans="1:76" x14ac:dyDescent="0.2">
      <c r="B7" s="7" t="s">
        <v>217</v>
      </c>
      <c r="C7" s="354">
        <v>0.81904761904761902</v>
      </c>
      <c r="D7" s="355">
        <v>0.67142857142857137</v>
      </c>
      <c r="E7" s="355">
        <v>0.7857142857142857</v>
      </c>
      <c r="F7" s="355">
        <v>0.7857142857142857</v>
      </c>
      <c r="G7" s="355">
        <v>0.85238095238095235</v>
      </c>
      <c r="H7" s="355">
        <v>0.80952380952380953</v>
      </c>
      <c r="I7" s="355">
        <v>0.66666666666666663</v>
      </c>
      <c r="J7" s="355">
        <v>0.88571428571428568</v>
      </c>
      <c r="K7" s="355">
        <v>0.7857142857142857</v>
      </c>
      <c r="L7" s="355">
        <v>0.75714285714285712</v>
      </c>
      <c r="M7" s="356">
        <v>0.81904761904761902</v>
      </c>
      <c r="N7" s="106"/>
      <c r="X7" s="371" t="s">
        <v>7</v>
      </c>
      <c r="Y7" s="354">
        <v>0.68315730961645349</v>
      </c>
      <c r="Z7" s="355">
        <v>0.4629753168779186</v>
      </c>
      <c r="AA7" s="355">
        <v>0.6404383228064835</v>
      </c>
      <c r="AB7" s="355">
        <v>0.6503884572697004</v>
      </c>
      <c r="AC7" s="355">
        <v>0.75124188001528469</v>
      </c>
      <c r="AD7" s="355">
        <v>0.66440271673991214</v>
      </c>
      <c r="AE7" s="355">
        <v>0.49815649324047512</v>
      </c>
      <c r="AF7" s="355">
        <v>0.79772845848216078</v>
      </c>
      <c r="AG7" s="355">
        <v>0.64079367492777861</v>
      </c>
      <c r="AH7" s="355">
        <v>0.60058178563436992</v>
      </c>
      <c r="AI7" s="356">
        <v>0.68315730961645349</v>
      </c>
      <c r="AJ7" s="106"/>
      <c r="AP7" s="371" t="s">
        <v>7</v>
      </c>
      <c r="AQ7" s="354">
        <v>0.69962508451379735</v>
      </c>
      <c r="AR7" s="355">
        <v>0.58865183904280693</v>
      </c>
      <c r="AS7" s="355">
        <v>0.67746256597546584</v>
      </c>
      <c r="AT7" s="355">
        <v>0.67432573685545405</v>
      </c>
      <c r="AU7" s="355">
        <v>0.72210406767663626</v>
      </c>
      <c r="AV7" s="355">
        <v>0.68783556414893809</v>
      </c>
      <c r="AW7" s="355">
        <v>0.62132684893005641</v>
      </c>
      <c r="AX7" s="355">
        <v>0.73865001479155268</v>
      </c>
      <c r="AY7" s="355">
        <v>0.67850517990438641</v>
      </c>
      <c r="AZ7" s="355">
        <v>0.65705881207886563</v>
      </c>
      <c r="BA7" s="356">
        <v>0.69962508451379735</v>
      </c>
      <c r="BB7" s="106"/>
      <c r="BH7" s="371" t="s">
        <v>7</v>
      </c>
      <c r="BI7" s="354">
        <v>0.69237595576265387</v>
      </c>
      <c r="BJ7" s="355">
        <v>0.51490174351951601</v>
      </c>
      <c r="BK7" s="355">
        <v>0.65125912738220304</v>
      </c>
      <c r="BL7" s="355">
        <v>0.645718221132767</v>
      </c>
      <c r="BM7" s="355">
        <v>0.7380979555317041</v>
      </c>
      <c r="BN7" s="355">
        <v>0.67005870040306548</v>
      </c>
      <c r="BO7" s="355">
        <v>0.5607090669662812</v>
      </c>
      <c r="BP7" s="355">
        <v>0.77482993104460329</v>
      </c>
      <c r="BQ7" s="355">
        <v>0.65311526849892632</v>
      </c>
      <c r="BR7" s="355">
        <v>0.6163259603496597</v>
      </c>
      <c r="BS7" s="356">
        <v>0.69237595576265387</v>
      </c>
      <c r="BT7" s="106"/>
    </row>
    <row r="8" spans="1:76" x14ac:dyDescent="0.2">
      <c r="B8" s="371" t="s">
        <v>7</v>
      </c>
      <c r="C8" s="349">
        <v>0.67142857142857137</v>
      </c>
      <c r="D8" s="357">
        <v>0.70476190476190481</v>
      </c>
      <c r="E8" s="357">
        <v>0.74761904761904763</v>
      </c>
      <c r="F8" s="357">
        <v>0.72380952380952379</v>
      </c>
      <c r="G8" s="357">
        <v>0.70476190476190481</v>
      </c>
      <c r="H8" s="357">
        <v>0.68571428571428572</v>
      </c>
      <c r="I8" s="357">
        <v>0.65238095238095239</v>
      </c>
      <c r="J8" s="357">
        <v>0.7857142857142857</v>
      </c>
      <c r="K8" s="357">
        <v>0.79523809523809519</v>
      </c>
      <c r="L8" s="357">
        <v>0.77142857142857146</v>
      </c>
      <c r="M8" s="358">
        <v>0.70476190476190481</v>
      </c>
      <c r="N8" s="106"/>
      <c r="X8" s="371" t="s">
        <v>3</v>
      </c>
      <c r="Y8" s="349">
        <v>0.4629753168779186</v>
      </c>
      <c r="Z8" s="357">
        <v>0.4764776839565743</v>
      </c>
      <c r="AA8" s="357">
        <v>0.54948391013964792</v>
      </c>
      <c r="AB8" s="357">
        <v>0.54232893698568363</v>
      </c>
      <c r="AC8" s="357">
        <v>0.49809182375390298</v>
      </c>
      <c r="AD8" s="357">
        <v>0.451436713369746</v>
      </c>
      <c r="AE8" s="357">
        <v>0.43341833906198024</v>
      </c>
      <c r="AF8" s="357">
        <v>0.61472602739726034</v>
      </c>
      <c r="AG8" s="357">
        <v>0.63350785340314131</v>
      </c>
      <c r="AH8" s="357">
        <v>0.59712230215827344</v>
      </c>
      <c r="AI8" s="358">
        <v>0.4764776839565743</v>
      </c>
      <c r="AJ8" s="106"/>
      <c r="AP8" s="371" t="s">
        <v>3</v>
      </c>
      <c r="AQ8" s="349">
        <v>0.58865183904280693</v>
      </c>
      <c r="AR8" s="357">
        <v>0.59804654130075863</v>
      </c>
      <c r="AS8" s="357">
        <v>0.59700689502157789</v>
      </c>
      <c r="AT8" s="357">
        <v>0.63607963655630373</v>
      </c>
      <c r="AU8" s="357">
        <v>0.5984718474286419</v>
      </c>
      <c r="AV8" s="357">
        <v>0.58965985731911275</v>
      </c>
      <c r="AW8" s="357">
        <v>0.54597875448094735</v>
      </c>
      <c r="AX8" s="357">
        <v>0.63476583329677283</v>
      </c>
      <c r="AY8" s="357">
        <v>0.65330264602429045</v>
      </c>
      <c r="AZ8" s="357">
        <v>0.62958910375255239</v>
      </c>
      <c r="BA8" s="358">
        <v>0.59804654130075863</v>
      </c>
      <c r="BB8" s="106"/>
      <c r="BH8" s="371" t="s">
        <v>3</v>
      </c>
      <c r="BI8" s="349">
        <v>0.51490174351951601</v>
      </c>
      <c r="BJ8" s="357">
        <v>0.52763960734467175</v>
      </c>
      <c r="BK8" s="357">
        <v>0.52621369387238637</v>
      </c>
      <c r="BL8" s="357">
        <v>0.58289602818959663</v>
      </c>
      <c r="BM8" s="357">
        <v>0.52822412409854935</v>
      </c>
      <c r="BN8" s="357">
        <v>0.51625284608252808</v>
      </c>
      <c r="BO8" s="357">
        <v>0.46080894102509523</v>
      </c>
      <c r="BP8" s="357">
        <v>0.5808781887504002</v>
      </c>
      <c r="BQ8" s="357">
        <v>0.61016595983325728</v>
      </c>
      <c r="BR8" s="357">
        <v>0.57300877451767895</v>
      </c>
      <c r="BS8" s="358">
        <v>0.52763960734467175</v>
      </c>
      <c r="BT8" s="106"/>
    </row>
    <row r="9" spans="1:76" x14ac:dyDescent="0.2">
      <c r="B9" s="7" t="s">
        <v>3</v>
      </c>
      <c r="C9" s="349">
        <v>0.7857142857142857</v>
      </c>
      <c r="D9" s="357">
        <v>0.74761904761904763</v>
      </c>
      <c r="E9" s="357">
        <v>0.83333333333333337</v>
      </c>
      <c r="F9" s="357">
        <v>0.74761904761904763</v>
      </c>
      <c r="G9" s="357">
        <v>0.84761904761904761</v>
      </c>
      <c r="H9" s="357">
        <v>0.80952380952380953</v>
      </c>
      <c r="I9" s="357">
        <v>0.76190476190476186</v>
      </c>
      <c r="J9" s="357">
        <v>0.83333333333333337</v>
      </c>
      <c r="K9" s="357">
        <v>0.88571428571428568</v>
      </c>
      <c r="L9" s="357">
        <v>0.8</v>
      </c>
      <c r="M9" s="358">
        <v>0.83333333333333337</v>
      </c>
      <c r="N9" s="106"/>
      <c r="X9" s="7"/>
      <c r="Y9" s="349">
        <v>0.6404383228064835</v>
      </c>
      <c r="Z9" s="357">
        <v>0.54948391013964792</v>
      </c>
      <c r="AA9" s="357">
        <v>0.69915271581187843</v>
      </c>
      <c r="AB9" s="357">
        <v>0.57974626189397382</v>
      </c>
      <c r="AC9" s="357">
        <v>0.73747949058520212</v>
      </c>
      <c r="AD9" s="357">
        <v>0.65760404353320023</v>
      </c>
      <c r="AE9" s="357">
        <v>0.62690544718047114</v>
      </c>
      <c r="AF9" s="357">
        <v>0.7052572482656293</v>
      </c>
      <c r="AG9" s="357">
        <v>0.79860139860139856</v>
      </c>
      <c r="AH9" s="357">
        <v>0.65464583578057101</v>
      </c>
      <c r="AI9" s="358">
        <v>0.69915271581187843</v>
      </c>
      <c r="AJ9" s="106"/>
      <c r="AP9" s="7"/>
      <c r="AQ9" s="349">
        <v>0.67746256597546584</v>
      </c>
      <c r="AR9" s="357">
        <v>0.59700689502157789</v>
      </c>
      <c r="AS9" s="357">
        <v>0.70486737095261154</v>
      </c>
      <c r="AT9" s="357">
        <v>0.62984949069111407</v>
      </c>
      <c r="AU9" s="357">
        <v>0.72206796722093414</v>
      </c>
      <c r="AV9" s="357">
        <v>0.68920822051028219</v>
      </c>
      <c r="AW9" s="357">
        <v>0.71211469124053794</v>
      </c>
      <c r="AX9" s="357">
        <v>0.6988656260887024</v>
      </c>
      <c r="AY9" s="357">
        <v>0.74259535497627549</v>
      </c>
      <c r="AZ9" s="357">
        <v>0.67997703858560965</v>
      </c>
      <c r="BA9" s="358">
        <v>0.70486737095261154</v>
      </c>
      <c r="BB9" s="106"/>
      <c r="BH9" s="7"/>
      <c r="BI9" s="349">
        <v>0.65125912738220304</v>
      </c>
      <c r="BJ9" s="357">
        <v>0.52621369387238637</v>
      </c>
      <c r="BK9" s="357">
        <v>0.70264910350091658</v>
      </c>
      <c r="BL9" s="357">
        <v>0.57340154459376724</v>
      </c>
      <c r="BM9" s="357">
        <v>0.7380208563391385</v>
      </c>
      <c r="BN9" s="357">
        <v>0.67260345885346395</v>
      </c>
      <c r="BO9" s="357">
        <v>0.717230532885473</v>
      </c>
      <c r="BP9" s="357">
        <v>0.69090605942107508</v>
      </c>
      <c r="BQ9" s="357">
        <v>0.78402654074242628</v>
      </c>
      <c r="BR9" s="357">
        <v>0.65574804885282922</v>
      </c>
      <c r="BS9" s="358">
        <v>0.70264910350091658</v>
      </c>
      <c r="BT9" s="106"/>
    </row>
    <row r="10" spans="1:76" x14ac:dyDescent="0.2">
      <c r="B10" s="7"/>
      <c r="C10" s="349">
        <v>0.7857142857142857</v>
      </c>
      <c r="D10" s="357">
        <v>0.72380952380952379</v>
      </c>
      <c r="E10" s="357">
        <v>0.74761904761904763</v>
      </c>
      <c r="F10" s="357">
        <v>0.7857142857142857</v>
      </c>
      <c r="G10" s="357">
        <v>0.8</v>
      </c>
      <c r="H10" s="357">
        <v>0.75238095238095237</v>
      </c>
      <c r="I10" s="357">
        <v>0.73809523809523814</v>
      </c>
      <c r="J10" s="357">
        <v>0.80952380952380953</v>
      </c>
      <c r="K10" s="357">
        <v>0.80476190476190479</v>
      </c>
      <c r="L10" s="357">
        <v>0.76190476190476186</v>
      </c>
      <c r="M10" s="358">
        <v>0.7857142857142857</v>
      </c>
      <c r="N10" s="106"/>
      <c r="X10" s="7"/>
      <c r="Y10" s="349">
        <v>0.6503884572697004</v>
      </c>
      <c r="Z10" s="357">
        <v>0.54232893698568363</v>
      </c>
      <c r="AA10" s="357">
        <v>0.57974626189397382</v>
      </c>
      <c r="AB10" s="357">
        <v>0.63410384481356719</v>
      </c>
      <c r="AC10" s="357">
        <v>0.6692169216921694</v>
      </c>
      <c r="AD10" s="357">
        <v>0.57689178193653368</v>
      </c>
      <c r="AE10" s="357">
        <v>0.59975049381432577</v>
      </c>
      <c r="AF10" s="357">
        <v>0.68221541255249118</v>
      </c>
      <c r="AG10" s="357">
        <v>0.67493487371163208</v>
      </c>
      <c r="AH10" s="357">
        <v>0.60941859167503609</v>
      </c>
      <c r="AI10" s="358">
        <v>0.63410384481356719</v>
      </c>
      <c r="AJ10" s="106"/>
      <c r="AP10" s="7"/>
      <c r="AQ10" s="349">
        <v>0.67432573685545405</v>
      </c>
      <c r="AR10" s="357">
        <v>0.63607963655630373</v>
      </c>
      <c r="AS10" s="357">
        <v>0.62984949069111407</v>
      </c>
      <c r="AT10" s="357">
        <v>0.67070065652461786</v>
      </c>
      <c r="AU10" s="357">
        <v>0.68102027246896324</v>
      </c>
      <c r="AV10" s="357">
        <v>0.63785045136719132</v>
      </c>
      <c r="AW10" s="357">
        <v>0.66498766180367064</v>
      </c>
      <c r="AX10" s="357">
        <v>0.69415878322075431</v>
      </c>
      <c r="AY10" s="357">
        <v>0.68679034657378257</v>
      </c>
      <c r="AZ10" s="357">
        <v>0.65187526568705534</v>
      </c>
      <c r="BA10" s="358">
        <v>0.67070065652461786</v>
      </c>
      <c r="BB10" s="106"/>
      <c r="BH10" s="7"/>
      <c r="BI10" s="349">
        <v>0.645718221132767</v>
      </c>
      <c r="BJ10" s="357">
        <v>0.58289602818959663</v>
      </c>
      <c r="BK10" s="357">
        <v>0.57340154459376724</v>
      </c>
      <c r="BL10" s="357">
        <v>0.63939462272701098</v>
      </c>
      <c r="BM10" s="357">
        <v>0.6576230475996836</v>
      </c>
      <c r="BN10" s="357">
        <v>0.58562926736663512</v>
      </c>
      <c r="BO10" s="357">
        <v>0.62959704188342247</v>
      </c>
      <c r="BP10" s="357">
        <v>0.68189697378899516</v>
      </c>
      <c r="BQ10" s="357">
        <v>0.66813013652473985</v>
      </c>
      <c r="BR10" s="357">
        <v>0.60784582662953213</v>
      </c>
      <c r="BS10" s="358">
        <v>0.63939462272701098</v>
      </c>
      <c r="BT10" s="106"/>
    </row>
    <row r="11" spans="1:76" x14ac:dyDescent="0.2">
      <c r="B11" s="7"/>
      <c r="C11" s="349">
        <v>0.85238095238095235</v>
      </c>
      <c r="D11" s="357">
        <v>0.70476190476190481</v>
      </c>
      <c r="E11" s="357">
        <v>0.84761904761904761</v>
      </c>
      <c r="F11" s="357">
        <v>0.8</v>
      </c>
      <c r="G11" s="357">
        <v>0.8571428571428571</v>
      </c>
      <c r="H11" s="357">
        <v>0.86190476190476195</v>
      </c>
      <c r="I11" s="357">
        <v>0.73809523809523814</v>
      </c>
      <c r="J11" s="357">
        <v>0.82380952380952377</v>
      </c>
      <c r="K11" s="357">
        <v>0.8666666666666667</v>
      </c>
      <c r="L11" s="357">
        <v>0.8</v>
      </c>
      <c r="M11" s="358">
        <v>0.8571428571428571</v>
      </c>
      <c r="N11" s="106"/>
      <c r="X11" s="7"/>
      <c r="Y11" s="349">
        <v>0.75124188001528469</v>
      </c>
      <c r="Z11" s="357">
        <v>0.49809182375390298</v>
      </c>
      <c r="AA11" s="357">
        <v>0.73747949058520212</v>
      </c>
      <c r="AB11" s="357">
        <v>0.6692169216921694</v>
      </c>
      <c r="AC11" s="357">
        <v>0.74410008529997151</v>
      </c>
      <c r="AD11" s="357">
        <v>0.7519651366431801</v>
      </c>
      <c r="AE11" s="357">
        <v>0.59950067616768954</v>
      </c>
      <c r="AF11" s="357">
        <v>0.69578325046004463</v>
      </c>
      <c r="AG11" s="357">
        <v>0.77039322113319542</v>
      </c>
      <c r="AH11" s="357">
        <v>0.66272800275324073</v>
      </c>
      <c r="AI11" s="358">
        <v>0.74410008529997151</v>
      </c>
      <c r="AJ11" s="106"/>
      <c r="AP11" s="7"/>
      <c r="AQ11" s="349">
        <v>0.72210406767663626</v>
      </c>
      <c r="AR11" s="357">
        <v>0.5984718474286419</v>
      </c>
      <c r="AS11" s="357">
        <v>0.72206796722093414</v>
      </c>
      <c r="AT11" s="357">
        <v>0.68102027246896324</v>
      </c>
      <c r="AU11" s="357">
        <v>0.72124703527753875</v>
      </c>
      <c r="AV11" s="357">
        <v>0.72541506087123175</v>
      </c>
      <c r="AW11" s="357">
        <v>0.68973885641829746</v>
      </c>
      <c r="AX11" s="357">
        <v>0.69995643154259879</v>
      </c>
      <c r="AY11" s="357">
        <v>0.73465420432704209</v>
      </c>
      <c r="AZ11" s="357">
        <v>0.68176620686132561</v>
      </c>
      <c r="BA11" s="358">
        <v>0.72124703527753875</v>
      </c>
      <c r="BB11" s="106"/>
      <c r="BH11" s="7"/>
      <c r="BI11" s="349">
        <v>0.7380979555317041</v>
      </c>
      <c r="BJ11" s="357">
        <v>0.52822412409854935</v>
      </c>
      <c r="BK11" s="357">
        <v>0.7380208563391385</v>
      </c>
      <c r="BL11" s="357">
        <v>0.65762304759968349</v>
      </c>
      <c r="BM11" s="357">
        <v>0.73627099664827378</v>
      </c>
      <c r="BN11" s="357">
        <v>0.74522329411199895</v>
      </c>
      <c r="BO11" s="357">
        <v>0.67359088991756944</v>
      </c>
      <c r="BP11" s="357">
        <v>0.69301870100144303</v>
      </c>
      <c r="BQ11" s="357">
        <v>0.76569429028441172</v>
      </c>
      <c r="BR11" s="357">
        <v>0.65896828678386643</v>
      </c>
      <c r="BS11" s="358">
        <v>0.73627099664827378</v>
      </c>
      <c r="BT11" s="106"/>
    </row>
    <row r="12" spans="1:76" x14ac:dyDescent="0.2">
      <c r="B12" s="7"/>
      <c r="C12" s="349">
        <v>0.80952380952380953</v>
      </c>
      <c r="D12" s="357">
        <v>0.68571428571428572</v>
      </c>
      <c r="E12" s="357">
        <v>0.80952380952380953</v>
      </c>
      <c r="F12" s="357">
        <v>0.75238095238095237</v>
      </c>
      <c r="G12" s="357">
        <v>0.86190476190476195</v>
      </c>
      <c r="H12" s="357">
        <v>0.87142857142857144</v>
      </c>
      <c r="I12" s="357">
        <v>0.63809523809523805</v>
      </c>
      <c r="J12" s="357">
        <v>0.79523809523809519</v>
      </c>
      <c r="K12" s="357">
        <v>0.81904761904761902</v>
      </c>
      <c r="L12" s="357">
        <v>0.73809523809523814</v>
      </c>
      <c r="M12" s="358">
        <v>0.87142857142857144</v>
      </c>
      <c r="N12" s="106"/>
      <c r="X12" s="7"/>
      <c r="Y12" s="349">
        <v>0.66440271673991214</v>
      </c>
      <c r="Z12" s="357">
        <v>0.451436713369746</v>
      </c>
      <c r="AA12" s="357">
        <v>0.65760404353320023</v>
      </c>
      <c r="AB12" s="357">
        <v>0.57689178193653368</v>
      </c>
      <c r="AC12" s="357">
        <v>0.7519651366431801</v>
      </c>
      <c r="AD12" s="357">
        <v>0.75426887405738052</v>
      </c>
      <c r="AE12" s="357">
        <v>0.44830446956341391</v>
      </c>
      <c r="AF12" s="357">
        <v>0.63106716783788197</v>
      </c>
      <c r="AG12" s="357">
        <v>0.67506820310273208</v>
      </c>
      <c r="AH12" s="357">
        <v>0.54340607210626179</v>
      </c>
      <c r="AI12" s="358">
        <v>0.75426887405738052</v>
      </c>
      <c r="AJ12" s="106"/>
      <c r="AP12" s="7"/>
      <c r="AQ12" s="349">
        <v>0.68783556414893809</v>
      </c>
      <c r="AR12" s="357">
        <v>0.58965985731911275</v>
      </c>
      <c r="AS12" s="357">
        <v>0.68920822051028219</v>
      </c>
      <c r="AT12" s="357">
        <v>0.63785045136719132</v>
      </c>
      <c r="AU12" s="357">
        <v>0.72541506087123175</v>
      </c>
      <c r="AV12" s="357">
        <v>0.72853696719865801</v>
      </c>
      <c r="AW12" s="357">
        <v>0.62163084452904249</v>
      </c>
      <c r="AX12" s="357">
        <v>0.6713022071546213</v>
      </c>
      <c r="AY12" s="357">
        <v>0.70057346047238622</v>
      </c>
      <c r="AZ12" s="357">
        <v>0.62682474186544013</v>
      </c>
      <c r="BA12" s="358">
        <v>0.72853696719865801</v>
      </c>
      <c r="BB12" s="106"/>
      <c r="BH12" s="7"/>
      <c r="BI12" s="349">
        <v>0.67005870040306548</v>
      </c>
      <c r="BJ12" s="357">
        <v>0.51625284608252808</v>
      </c>
      <c r="BK12" s="357">
        <v>0.67260345885346395</v>
      </c>
      <c r="BL12" s="357">
        <v>0.58562926736663512</v>
      </c>
      <c r="BM12" s="357">
        <v>0.74522329411199895</v>
      </c>
      <c r="BN12" s="357">
        <v>0.75204168065836652</v>
      </c>
      <c r="BO12" s="357">
        <v>0.5611561108622668</v>
      </c>
      <c r="BP12" s="357">
        <v>0.64043814356375683</v>
      </c>
      <c r="BQ12" s="357">
        <v>0.69421795053396962</v>
      </c>
      <c r="BR12" s="357">
        <v>0.5688585989049656</v>
      </c>
      <c r="BS12" s="358">
        <v>0.75204168065836652</v>
      </c>
      <c r="BT12" s="106"/>
    </row>
    <row r="13" spans="1:76" x14ac:dyDescent="0.2">
      <c r="B13" s="7"/>
      <c r="C13" s="349">
        <v>0.66666666666666663</v>
      </c>
      <c r="D13" s="357">
        <v>0.65238095238095239</v>
      </c>
      <c r="E13" s="357">
        <v>0.76190476190476186</v>
      </c>
      <c r="F13" s="357">
        <v>0.73809523809523814</v>
      </c>
      <c r="G13" s="357">
        <v>0.73809523809523814</v>
      </c>
      <c r="H13" s="357">
        <v>0.63809523809523805</v>
      </c>
      <c r="I13" s="357">
        <v>0.68095238095238098</v>
      </c>
      <c r="J13" s="357">
        <v>0.71904761904761905</v>
      </c>
      <c r="K13" s="357">
        <v>0.73333333333333328</v>
      </c>
      <c r="L13" s="357">
        <v>0.70952380952380956</v>
      </c>
      <c r="M13" s="358">
        <v>0.68095238095238098</v>
      </c>
      <c r="N13" s="106"/>
      <c r="X13" s="7"/>
      <c r="Y13" s="349">
        <v>0.49815649324047512</v>
      </c>
      <c r="Z13" s="357">
        <v>0.43341833906198024</v>
      </c>
      <c r="AA13" s="357">
        <v>0.62690544718047114</v>
      </c>
      <c r="AB13" s="357">
        <v>0.59975049381432577</v>
      </c>
      <c r="AC13" s="357">
        <v>0.59950067616768954</v>
      </c>
      <c r="AD13" s="357">
        <v>0.44830446956341391</v>
      </c>
      <c r="AE13" s="357">
        <v>0.50905474719983246</v>
      </c>
      <c r="AF13" s="357">
        <v>0.55843045012295522</v>
      </c>
      <c r="AG13" s="357">
        <v>0.58146487294469351</v>
      </c>
      <c r="AH13" s="357">
        <v>0.54414433650048044</v>
      </c>
      <c r="AI13" s="358">
        <v>0.50905474719983246</v>
      </c>
      <c r="AJ13" s="106"/>
      <c r="AP13" s="7"/>
      <c r="AQ13" s="349">
        <v>0.6213268489300563</v>
      </c>
      <c r="AR13" s="357">
        <v>0.54597875448094735</v>
      </c>
      <c r="AS13" s="357">
        <v>0.71211469124053794</v>
      </c>
      <c r="AT13" s="357">
        <v>0.66498766180367064</v>
      </c>
      <c r="AU13" s="357">
        <v>0.68973885641829746</v>
      </c>
      <c r="AV13" s="357">
        <v>0.62163084452904249</v>
      </c>
      <c r="AW13" s="357">
        <v>0.66062202030465078</v>
      </c>
      <c r="AX13" s="357">
        <v>0.67066992889436383</v>
      </c>
      <c r="AY13" s="357">
        <v>0.67026518719911077</v>
      </c>
      <c r="AZ13" s="357">
        <v>0.63890779722933344</v>
      </c>
      <c r="BA13" s="358">
        <v>0.66062202030465078</v>
      </c>
      <c r="BB13" s="106"/>
      <c r="BH13" s="7"/>
      <c r="BI13" s="349">
        <v>0.56070906696628109</v>
      </c>
      <c r="BJ13" s="357">
        <v>0.46080894102509529</v>
      </c>
      <c r="BK13" s="357">
        <v>0.717230532885473</v>
      </c>
      <c r="BL13" s="357">
        <v>0.62959704188342247</v>
      </c>
      <c r="BM13" s="357">
        <v>0.67359088991756944</v>
      </c>
      <c r="BN13" s="357">
        <v>0.5611561108622668</v>
      </c>
      <c r="BO13" s="357">
        <v>0.62224414916950455</v>
      </c>
      <c r="BP13" s="357">
        <v>0.63934138059885404</v>
      </c>
      <c r="BQ13" s="357">
        <v>0.63864063771328794</v>
      </c>
      <c r="BR13" s="357">
        <v>0.58726872681175146</v>
      </c>
      <c r="BS13" s="358">
        <v>0.62224414916950455</v>
      </c>
      <c r="BT13" s="106"/>
    </row>
    <row r="14" spans="1:76" x14ac:dyDescent="0.2">
      <c r="B14" s="7"/>
      <c r="C14" s="349">
        <v>0.7857142857142857</v>
      </c>
      <c r="D14" s="357">
        <v>0.7857142857142857</v>
      </c>
      <c r="E14" s="357">
        <v>0.83333333333333337</v>
      </c>
      <c r="F14" s="357">
        <v>0.80952380952380953</v>
      </c>
      <c r="G14" s="357">
        <v>0.82380952380952377</v>
      </c>
      <c r="H14" s="357">
        <v>0.79523809523809519</v>
      </c>
      <c r="I14" s="357">
        <v>0.71904761904761905</v>
      </c>
      <c r="J14" s="357">
        <v>0.82380952380952377</v>
      </c>
      <c r="K14" s="357">
        <v>0.88571428571428568</v>
      </c>
      <c r="L14" s="357">
        <v>0.81428571428571428</v>
      </c>
      <c r="M14" s="358">
        <v>0.82380952380952377</v>
      </c>
      <c r="N14" s="106"/>
      <c r="X14" s="7"/>
      <c r="Y14" s="349">
        <v>0.64010968085916664</v>
      </c>
      <c r="Z14" s="357">
        <v>0.61472602739726034</v>
      </c>
      <c r="AA14" s="357">
        <v>0.7052572482656293</v>
      </c>
      <c r="AB14" s="357">
        <v>0.68221541255249118</v>
      </c>
      <c r="AC14" s="357">
        <v>0.69578325046004463</v>
      </c>
      <c r="AD14" s="357">
        <v>0.63106716783788197</v>
      </c>
      <c r="AE14" s="357">
        <v>0.55843045012295522</v>
      </c>
      <c r="AF14" s="357">
        <v>0.68098209886680894</v>
      </c>
      <c r="AG14" s="357">
        <v>0.79772845848216078</v>
      </c>
      <c r="AH14" s="357">
        <v>0.67799009200283089</v>
      </c>
      <c r="AI14" s="358">
        <v>0.68098209886680894</v>
      </c>
      <c r="AJ14" s="106"/>
      <c r="AP14" s="7"/>
      <c r="AQ14" s="349">
        <v>0.67559850930843002</v>
      </c>
      <c r="AR14" s="357">
        <v>0.63476583329677283</v>
      </c>
      <c r="AS14" s="357">
        <v>0.69886562608870229</v>
      </c>
      <c r="AT14" s="357">
        <v>0.69415878322075431</v>
      </c>
      <c r="AU14" s="357">
        <v>0.69995643154259879</v>
      </c>
      <c r="AV14" s="357">
        <v>0.6713022071546213</v>
      </c>
      <c r="AW14" s="357">
        <v>0.67066992889436383</v>
      </c>
      <c r="AX14" s="357">
        <v>0.69417903717250595</v>
      </c>
      <c r="AY14" s="357">
        <v>0.73865001479155268</v>
      </c>
      <c r="AZ14" s="357">
        <v>0.68949493154172115</v>
      </c>
      <c r="BA14" s="358">
        <v>0.69417903717250595</v>
      </c>
      <c r="BB14" s="106"/>
      <c r="BH14" s="7"/>
      <c r="BI14" s="349">
        <v>0.64795863453525848</v>
      </c>
      <c r="BJ14" s="357">
        <v>0.5808781887504002</v>
      </c>
      <c r="BK14" s="357">
        <v>0.69090605942107497</v>
      </c>
      <c r="BL14" s="357">
        <v>0.68189697378899516</v>
      </c>
      <c r="BM14" s="357">
        <v>0.69301870100144303</v>
      </c>
      <c r="BN14" s="357">
        <v>0.64043814356375683</v>
      </c>
      <c r="BO14" s="357">
        <v>0.63934138059885404</v>
      </c>
      <c r="BP14" s="357">
        <v>0.68193537432297235</v>
      </c>
      <c r="BQ14" s="357">
        <v>0.77482993104460329</v>
      </c>
      <c r="BR14" s="357">
        <v>0.67313672701894101</v>
      </c>
      <c r="BS14" s="358">
        <v>0.68193537432297235</v>
      </c>
      <c r="BT14" s="106"/>
    </row>
    <row r="15" spans="1:76" x14ac:dyDescent="0.2">
      <c r="B15" s="7"/>
      <c r="C15" s="349">
        <v>0.7857142857142857</v>
      </c>
      <c r="D15" s="357">
        <v>0.79523809523809519</v>
      </c>
      <c r="E15" s="357">
        <v>0.88571428571428568</v>
      </c>
      <c r="F15" s="357">
        <v>0.80476190476190479</v>
      </c>
      <c r="G15" s="357">
        <v>0.8666666666666667</v>
      </c>
      <c r="H15" s="357">
        <v>0.81904761904761902</v>
      </c>
      <c r="I15" s="357">
        <v>0.73333333333333328</v>
      </c>
      <c r="J15" s="357">
        <v>0.88571428571428568</v>
      </c>
      <c r="K15" s="357">
        <v>0.83809523809523812</v>
      </c>
      <c r="L15" s="357">
        <v>0.83333333333333337</v>
      </c>
      <c r="M15" s="358">
        <v>0.83809523809523812</v>
      </c>
      <c r="N15" s="106"/>
      <c r="X15" s="7"/>
      <c r="Y15" s="349">
        <v>0.64079367492777861</v>
      </c>
      <c r="Z15" s="357">
        <v>0.63350785340314131</v>
      </c>
      <c r="AA15" s="357">
        <v>0.79860139860139856</v>
      </c>
      <c r="AB15" s="357">
        <v>0.67493487371163208</v>
      </c>
      <c r="AC15" s="357">
        <v>0.77039322113319542</v>
      </c>
      <c r="AD15" s="357">
        <v>0.67506820310273208</v>
      </c>
      <c r="AE15" s="357">
        <v>0.58146487294469351</v>
      </c>
      <c r="AF15" s="357">
        <v>0.79772845848216078</v>
      </c>
      <c r="AG15" s="357">
        <v>0.70791572918797296</v>
      </c>
      <c r="AH15" s="357">
        <v>0.71193415637860091</v>
      </c>
      <c r="AI15" s="358">
        <v>0.70791572918797296</v>
      </c>
      <c r="AJ15" s="106"/>
      <c r="AP15" s="7"/>
      <c r="AQ15" s="349">
        <v>0.67850517990438641</v>
      </c>
      <c r="AR15" s="357">
        <v>0.65330264602429045</v>
      </c>
      <c r="AS15" s="357">
        <v>0.74259535497627549</v>
      </c>
      <c r="AT15" s="357">
        <v>0.68679034657378257</v>
      </c>
      <c r="AU15" s="357">
        <v>0.73465420432704209</v>
      </c>
      <c r="AV15" s="357">
        <v>0.70057346047238622</v>
      </c>
      <c r="AW15" s="357">
        <v>0.67026518719911077</v>
      </c>
      <c r="AX15" s="357">
        <v>0.73865001479155268</v>
      </c>
      <c r="AY15" s="357">
        <v>0.7084922512725671</v>
      </c>
      <c r="AZ15" s="357">
        <v>0.70280004474444069</v>
      </c>
      <c r="BA15" s="358">
        <v>0.7084922512725671</v>
      </c>
      <c r="BB15" s="106"/>
      <c r="BH15" s="7"/>
      <c r="BI15" s="349">
        <v>0.6531152684989262</v>
      </c>
      <c r="BJ15" s="357">
        <v>0.61016595983325739</v>
      </c>
      <c r="BK15" s="357">
        <v>0.78402654074242628</v>
      </c>
      <c r="BL15" s="357">
        <v>0.66813013652473985</v>
      </c>
      <c r="BM15" s="357">
        <v>0.76569429028441172</v>
      </c>
      <c r="BN15" s="357">
        <v>0.69421795053396962</v>
      </c>
      <c r="BO15" s="357">
        <v>0.63864063771328794</v>
      </c>
      <c r="BP15" s="357">
        <v>0.77482993104460329</v>
      </c>
      <c r="BQ15" s="357">
        <v>0.70988589726765738</v>
      </c>
      <c r="BR15" s="357">
        <v>0.69857105414201504</v>
      </c>
      <c r="BS15" s="358">
        <v>0.70988589726765738</v>
      </c>
      <c r="BT15" s="106"/>
    </row>
    <row r="16" spans="1:76" ht="13.5" thickBot="1" x14ac:dyDescent="0.25">
      <c r="B16" s="7"/>
      <c r="C16" s="350">
        <v>0.75714285714285712</v>
      </c>
      <c r="D16" s="359">
        <v>0.77142857142857146</v>
      </c>
      <c r="E16" s="359">
        <v>0.8</v>
      </c>
      <c r="F16" s="359">
        <v>0.76190476190476186</v>
      </c>
      <c r="G16" s="359">
        <v>0.8</v>
      </c>
      <c r="H16" s="359">
        <v>0.73809523809523814</v>
      </c>
      <c r="I16" s="359">
        <v>0.70952380952380956</v>
      </c>
      <c r="J16" s="359">
        <v>0.81428571428571428</v>
      </c>
      <c r="K16" s="359">
        <v>0.83333333333333337</v>
      </c>
      <c r="L16" s="359">
        <v>0.77619047619047621</v>
      </c>
      <c r="M16" s="360">
        <v>0.77619047619047621</v>
      </c>
      <c r="N16" s="524" t="s">
        <v>10</v>
      </c>
      <c r="Q16" s="4" t="s">
        <v>168</v>
      </c>
      <c r="S16" s="426" t="s">
        <v>124</v>
      </c>
      <c r="T16" s="426" t="s">
        <v>123</v>
      </c>
      <c r="U16" s="426" t="s">
        <v>169</v>
      </c>
      <c r="X16" s="7"/>
      <c r="Y16" s="350">
        <v>0.60058178563436992</v>
      </c>
      <c r="Z16" s="359">
        <v>0.59712230215827344</v>
      </c>
      <c r="AA16" s="359">
        <v>0.65464583578057101</v>
      </c>
      <c r="AB16" s="359">
        <v>0.60941859167503609</v>
      </c>
      <c r="AC16" s="359">
        <v>0.66272800275324073</v>
      </c>
      <c r="AD16" s="359">
        <v>0.54340607210626179</v>
      </c>
      <c r="AE16" s="359">
        <v>0.54414433650048044</v>
      </c>
      <c r="AF16" s="359">
        <v>0.67799009200283089</v>
      </c>
      <c r="AG16" s="359">
        <v>0.71193415637860091</v>
      </c>
      <c r="AH16" s="359">
        <v>0.60758587786259532</v>
      </c>
      <c r="AI16" s="360">
        <v>0.60758587786259532</v>
      </c>
      <c r="AJ16" s="524" t="s">
        <v>10</v>
      </c>
      <c r="AP16" s="7"/>
      <c r="AQ16" s="350">
        <v>0.65705881207886563</v>
      </c>
      <c r="AR16" s="359">
        <v>0.62958910375255239</v>
      </c>
      <c r="AS16" s="359">
        <v>0.67997703858560965</v>
      </c>
      <c r="AT16" s="359">
        <v>0.65187526568705534</v>
      </c>
      <c r="AU16" s="359">
        <v>0.68176620686132561</v>
      </c>
      <c r="AV16" s="359">
        <v>0.62682474186544013</v>
      </c>
      <c r="AW16" s="359">
        <v>0.63890779722933344</v>
      </c>
      <c r="AX16" s="359">
        <v>0.68949493154172115</v>
      </c>
      <c r="AY16" s="359">
        <v>0.70280004474444069</v>
      </c>
      <c r="AZ16" s="359">
        <v>0.66107563202469966</v>
      </c>
      <c r="BA16" s="360">
        <v>0.66107563202469966</v>
      </c>
      <c r="BB16" s="524" t="s">
        <v>10</v>
      </c>
      <c r="BH16" s="7"/>
      <c r="BI16" s="350">
        <v>0.6163259603496597</v>
      </c>
      <c r="BJ16" s="359">
        <v>0.57300877451767884</v>
      </c>
      <c r="BK16" s="359">
        <v>0.65574804885282922</v>
      </c>
      <c r="BL16" s="359">
        <v>0.60784582662953213</v>
      </c>
      <c r="BM16" s="359">
        <v>0.65896828678386643</v>
      </c>
      <c r="BN16" s="359">
        <v>0.5688585989049656</v>
      </c>
      <c r="BO16" s="359">
        <v>0.58726872681175146</v>
      </c>
      <c r="BP16" s="359">
        <v>0.67313672701894101</v>
      </c>
      <c r="BQ16" s="359">
        <v>0.69857105414201504</v>
      </c>
      <c r="BR16" s="359">
        <v>0.62300287387059849</v>
      </c>
      <c r="BS16" s="360">
        <v>0.62300287387059849</v>
      </c>
      <c r="BT16" s="524" t="s">
        <v>10</v>
      </c>
    </row>
    <row r="17" spans="1:77" ht="15" thickBot="1" x14ac:dyDescent="0.25">
      <c r="B17" s="8" t="s">
        <v>11</v>
      </c>
      <c r="C17" s="469">
        <f>AVERAGE(C7:C16)</f>
        <v>0.77190476190476187</v>
      </c>
      <c r="D17" s="469">
        <f t="shared" ref="D17:M17" si="0">AVERAGE(D7:D16)</f>
        <v>0.72428571428571431</v>
      </c>
      <c r="E17" s="469">
        <f t="shared" si="0"/>
        <v>0.8052380952380952</v>
      </c>
      <c r="F17" s="469">
        <f t="shared" si="0"/>
        <v>0.77095238095238083</v>
      </c>
      <c r="G17" s="469">
        <f t="shared" si="0"/>
        <v>0.81523809523809532</v>
      </c>
      <c r="H17" s="375">
        <f t="shared" si="0"/>
        <v>0.77809523809523806</v>
      </c>
      <c r="I17" s="469">
        <f t="shared" si="0"/>
        <v>0.70380952380952377</v>
      </c>
      <c r="J17" s="469">
        <f t="shared" si="0"/>
        <v>0.81761904761904758</v>
      </c>
      <c r="K17" s="375">
        <f t="shared" si="0"/>
        <v>0.8247619047619047</v>
      </c>
      <c r="L17" s="375">
        <f t="shared" si="0"/>
        <v>0.7761904761904761</v>
      </c>
      <c r="M17" s="469">
        <f t="shared" si="0"/>
        <v>0.79904761904761901</v>
      </c>
      <c r="N17" s="363">
        <f>AVERAGE(C7:M16)</f>
        <v>0.78064935064935059</v>
      </c>
      <c r="O17" s="3"/>
      <c r="P17" s="3"/>
      <c r="Q17" s="426" t="str">
        <f>B8</f>
        <v>GO</v>
      </c>
      <c r="R17" s="426" t="str">
        <f>B9</f>
        <v>OFT</v>
      </c>
      <c r="S17" s="435">
        <f>N17</f>
        <v>0.78064935064935059</v>
      </c>
      <c r="T17" s="435">
        <f>N18</f>
        <v>6.1448658406626902E-2</v>
      </c>
      <c r="U17" s="426">
        <v>10</v>
      </c>
      <c r="X17" s="8" t="s">
        <v>11</v>
      </c>
      <c r="Y17" s="469">
        <f>AVERAGE(Y7:Y16)</f>
        <v>0.62322456379875435</v>
      </c>
      <c r="Z17" s="469">
        <f t="shared" ref="Z17:AI17" si="1">AVERAGE(Z7:Z16)</f>
        <v>0.52595689071041296</v>
      </c>
      <c r="AA17" s="469">
        <f t="shared" si="1"/>
        <v>0.66493146745984555</v>
      </c>
      <c r="AB17" s="469">
        <f t="shared" si="1"/>
        <v>0.62189955763451121</v>
      </c>
      <c r="AC17" s="469">
        <f t="shared" si="1"/>
        <v>0.68805004885038801</v>
      </c>
      <c r="AD17" s="375">
        <f t="shared" si="1"/>
        <v>0.61544151788902424</v>
      </c>
      <c r="AE17" s="469">
        <f t="shared" si="1"/>
        <v>0.53991303257963164</v>
      </c>
      <c r="AF17" s="469">
        <f t="shared" si="1"/>
        <v>0.68419086644702243</v>
      </c>
      <c r="AG17" s="375">
        <f t="shared" si="1"/>
        <v>0.69923424418733071</v>
      </c>
      <c r="AH17" s="375">
        <f t="shared" si="1"/>
        <v>0.62095570528522603</v>
      </c>
      <c r="AI17" s="469">
        <f t="shared" si="1"/>
        <v>0.64967989666730352</v>
      </c>
      <c r="AJ17" s="363">
        <f>AVERAGE(Y7:AI16)</f>
        <v>0.63031616286449554</v>
      </c>
      <c r="AK17" s="3"/>
      <c r="AL17" s="3"/>
      <c r="AM17" s="409" t="s">
        <v>33</v>
      </c>
      <c r="AN17" s="389" t="s">
        <v>123</v>
      </c>
      <c r="AP17" s="8" t="s">
        <v>11</v>
      </c>
      <c r="AQ17" s="469">
        <f>AVERAGE(AQ7:AQ16)</f>
        <v>0.66824942084348371</v>
      </c>
      <c r="AR17" s="469">
        <f t="shared" ref="AR17:BA17" si="2">AVERAGE(AR7:AR16)</f>
        <v>0.60715529542237645</v>
      </c>
      <c r="AS17" s="469">
        <f t="shared" si="2"/>
        <v>0.68540152212631111</v>
      </c>
      <c r="AT17" s="469">
        <f t="shared" si="2"/>
        <v>0.66276383017489071</v>
      </c>
      <c r="AU17" s="469">
        <f t="shared" si="2"/>
        <v>0.69764419500932096</v>
      </c>
      <c r="AV17" s="375">
        <f t="shared" si="2"/>
        <v>0.66788373754369046</v>
      </c>
      <c r="AW17" s="469">
        <f t="shared" si="2"/>
        <v>0.64962425910300114</v>
      </c>
      <c r="AX17" s="469">
        <f t="shared" si="2"/>
        <v>0.69306928084951447</v>
      </c>
      <c r="AY17" s="375">
        <f t="shared" ref="AY17" si="3">AVERAGE(AY7:AY16)</f>
        <v>0.70166286902858344</v>
      </c>
      <c r="AZ17" s="375">
        <f t="shared" si="2"/>
        <v>0.66193695743710435</v>
      </c>
      <c r="BA17" s="469">
        <f t="shared" si="2"/>
        <v>0.68473925965424054</v>
      </c>
      <c r="BB17" s="363">
        <f>AVERAGE(AQ7:BA16)</f>
        <v>0.67092096610841068</v>
      </c>
      <c r="BC17" s="3"/>
      <c r="BD17" s="3"/>
      <c r="BE17" s="409" t="s">
        <v>33</v>
      </c>
      <c r="BF17" s="389" t="s">
        <v>123</v>
      </c>
      <c r="BH17" s="8" t="s">
        <v>11</v>
      </c>
      <c r="BI17" s="469">
        <f>AVERAGE(BI7:BI16)</f>
        <v>0.63905206340820353</v>
      </c>
      <c r="BJ17" s="469">
        <f t="shared" ref="BJ17:BS17" si="4">AVERAGE(BJ7:BJ16)</f>
        <v>0.54209899072336809</v>
      </c>
      <c r="BK17" s="469">
        <f t="shared" si="4"/>
        <v>0.67120589664436803</v>
      </c>
      <c r="BL17" s="469">
        <f t="shared" si="4"/>
        <v>0.62721327104361491</v>
      </c>
      <c r="BM17" s="469">
        <f t="shared" si="4"/>
        <v>0.6934732442316639</v>
      </c>
      <c r="BN17" s="375">
        <f t="shared" si="4"/>
        <v>0.64064800513410169</v>
      </c>
      <c r="BO17" s="469">
        <f t="shared" si="4"/>
        <v>0.60905874778335056</v>
      </c>
      <c r="BP17" s="469">
        <f t="shared" si="4"/>
        <v>0.68312114105556443</v>
      </c>
      <c r="BQ17" s="375">
        <f t="shared" si="4"/>
        <v>0.69972776665852954</v>
      </c>
      <c r="BR17" s="375">
        <f t="shared" si="4"/>
        <v>0.62627348778818381</v>
      </c>
      <c r="BS17" s="469">
        <f t="shared" si="4"/>
        <v>0.66874402612726269</v>
      </c>
      <c r="BT17" s="363">
        <f>AVERAGE(BI7:BS16)</f>
        <v>0.64551060369074653</v>
      </c>
      <c r="BU17" s="3"/>
      <c r="BV17" s="3"/>
      <c r="BW17" s="409" t="s">
        <v>33</v>
      </c>
      <c r="BX17" s="389" t="s">
        <v>123</v>
      </c>
    </row>
    <row r="18" spans="1:77" ht="15.75" thickBot="1" x14ac:dyDescent="0.25">
      <c r="B18" s="8" t="s">
        <v>160</v>
      </c>
      <c r="C18" s="361">
        <f>_xlfn.STDEV.S(C7:C16)</f>
        <v>5.987515355809489E-2</v>
      </c>
      <c r="D18" s="361">
        <f t="shared" ref="D18:M18" si="5">_xlfn.STDEV.S(D7:D16)</f>
        <v>4.9203788975893691E-2</v>
      </c>
      <c r="E18" s="361">
        <f t="shared" si="5"/>
        <v>4.5699402339086016E-2</v>
      </c>
      <c r="F18" s="361">
        <f t="shared" si="5"/>
        <v>3.0154552759976319E-2</v>
      </c>
      <c r="G18" s="361">
        <f t="shared" si="5"/>
        <v>5.5478404479289478E-2</v>
      </c>
      <c r="H18" s="361">
        <f t="shared" si="5"/>
        <v>7.4593042202837717E-2</v>
      </c>
      <c r="I18" s="361">
        <f t="shared" si="5"/>
        <v>4.1803629768588001E-2</v>
      </c>
      <c r="J18" s="361">
        <f t="shared" si="5"/>
        <v>4.8200157966723847E-2</v>
      </c>
      <c r="K18" s="361">
        <f t="shared" si="5"/>
        <v>4.7872342212429995E-2</v>
      </c>
      <c r="L18" s="361">
        <f t="shared" si="5"/>
        <v>3.7021916792668579E-2</v>
      </c>
      <c r="M18" s="361">
        <f t="shared" si="5"/>
        <v>6.3125928444860896E-2</v>
      </c>
      <c r="N18" s="11">
        <f>STDEV(C7:M16)</f>
        <v>6.1448658406626902E-2</v>
      </c>
      <c r="O18" s="12" t="s">
        <v>12</v>
      </c>
      <c r="P18" s="13">
        <f>N18^2*(N19-1)</f>
        <v>0.41157720057720076</v>
      </c>
      <c r="X18" s="8" t="s">
        <v>160</v>
      </c>
      <c r="Y18" s="10">
        <f>_xlfn.STDEV.S(Y7:Y16)</f>
        <v>8.507416229954827E-2</v>
      </c>
      <c r="Z18" s="10">
        <f t="shared" ref="Z18:AI18" si="6">_xlfn.STDEV.S(Z7:Z16)</f>
        <v>7.1988596631873139E-2</v>
      </c>
      <c r="AA18" s="10">
        <f t="shared" si="6"/>
        <v>7.357397187667937E-2</v>
      </c>
      <c r="AB18" s="10">
        <f t="shared" si="6"/>
        <v>4.7645311650110211E-2</v>
      </c>
      <c r="AC18" s="10">
        <f t="shared" si="6"/>
        <v>8.5260668332076572E-2</v>
      </c>
      <c r="AD18" s="10">
        <f t="shared" si="6"/>
        <v>0.10923657802396292</v>
      </c>
      <c r="AE18" s="10">
        <f t="shared" si="6"/>
        <v>6.6009539946907989E-2</v>
      </c>
      <c r="AF18" s="10">
        <f t="shared" si="6"/>
        <v>7.4442794714103755E-2</v>
      </c>
      <c r="AG18" s="10">
        <f t="shared" si="6"/>
        <v>7.2766397852893239E-2</v>
      </c>
      <c r="AH18" s="10">
        <f t="shared" si="6"/>
        <v>5.5396416373511843E-2</v>
      </c>
      <c r="AI18" s="10">
        <f t="shared" si="6"/>
        <v>9.4034581250048585E-2</v>
      </c>
      <c r="AJ18" s="11">
        <f>STDEV(Y7:AI16)</f>
        <v>9.1782300958733604E-2</v>
      </c>
      <c r="AK18" s="12" t="s">
        <v>12</v>
      </c>
      <c r="AL18" s="13">
        <f>AJ18^2*(AJ19-1)</f>
        <v>0.91821499385147098</v>
      </c>
      <c r="AM18" s="466">
        <f>AJ17</f>
        <v>0.63031616286449554</v>
      </c>
      <c r="AN18" s="373">
        <f>AJ18</f>
        <v>9.1782300958733604E-2</v>
      </c>
      <c r="AO18" s="367"/>
      <c r="AP18" s="8" t="s">
        <v>160</v>
      </c>
      <c r="AQ18" s="10">
        <f>_xlfn.STDEV.S(AQ7:AQ16)</f>
        <v>3.8314630406308468E-2</v>
      </c>
      <c r="AR18" s="10">
        <f t="shared" ref="AR18:BA18" si="7">_xlfn.STDEV.S(AR7:AR16)</f>
        <v>3.1418699582137284E-2</v>
      </c>
      <c r="AS18" s="10">
        <f t="shared" si="7"/>
        <v>4.3328126326526925E-2</v>
      </c>
      <c r="AT18" s="10">
        <f t="shared" si="7"/>
        <v>2.2687411563128892E-2</v>
      </c>
      <c r="AU18" s="10">
        <f t="shared" si="7"/>
        <v>3.9894753926960208E-2</v>
      </c>
      <c r="AV18" s="10">
        <f t="shared" si="7"/>
        <v>4.6866151329539939E-2</v>
      </c>
      <c r="AW18" s="10">
        <f t="shared" si="7"/>
        <v>4.6166120232129716E-2</v>
      </c>
      <c r="AX18" s="10">
        <f t="shared" si="7"/>
        <v>3.0959220643117784E-2</v>
      </c>
      <c r="AY18" s="10">
        <f t="shared" ref="AY18" si="8">_xlfn.STDEV.S(AY7:AY16)</f>
        <v>3.0300462201830834E-2</v>
      </c>
      <c r="AZ18" s="10">
        <f t="shared" si="7"/>
        <v>2.5998390690170937E-2</v>
      </c>
      <c r="BA18" s="10">
        <f t="shared" si="7"/>
        <v>3.8565122157913655E-2</v>
      </c>
      <c r="BB18" s="11">
        <f>STDEV(AQ7:BA16)</f>
        <v>4.3430080432119489E-2</v>
      </c>
      <c r="BC18" s="12" t="s">
        <v>12</v>
      </c>
      <c r="BD18" s="13">
        <f>BB18^2*(BB19-1)</f>
        <v>0.20559273561110014</v>
      </c>
      <c r="BE18" s="466">
        <f>BB17</f>
        <v>0.67092096610841068</v>
      </c>
      <c r="BF18" s="373">
        <f>BB18</f>
        <v>4.3430080432119489E-2</v>
      </c>
      <c r="BG18" s="367"/>
      <c r="BH18" s="8" t="s">
        <v>160</v>
      </c>
      <c r="BI18" s="10">
        <f>_xlfn.STDEV.S(BI7:BI16)</f>
        <v>6.3379712296101537E-2</v>
      </c>
      <c r="BJ18" s="10">
        <f t="shared" ref="BJ18:BS18" si="9">_xlfn.STDEV.S(BJ7:BJ16)</f>
        <v>4.400311284375364E-2</v>
      </c>
      <c r="BK18" s="10">
        <f t="shared" si="9"/>
        <v>7.5949528103920735E-2</v>
      </c>
      <c r="BL18" s="10">
        <f t="shared" si="9"/>
        <v>3.8078573429195683E-2</v>
      </c>
      <c r="BM18" s="10">
        <f t="shared" si="9"/>
        <v>6.9825229748587694E-2</v>
      </c>
      <c r="BN18" s="10">
        <f t="shared" si="9"/>
        <v>8.0328742832121533E-2</v>
      </c>
      <c r="BO18" s="10">
        <f t="shared" si="9"/>
        <v>7.0976130051541977E-2</v>
      </c>
      <c r="BP18" s="10">
        <f t="shared" si="9"/>
        <v>5.8948462535648942E-2</v>
      </c>
      <c r="BQ18" s="10">
        <f t="shared" si="9"/>
        <v>5.9774738348030855E-2</v>
      </c>
      <c r="BR18" s="10">
        <f t="shared" si="9"/>
        <v>4.4051737714007749E-2</v>
      </c>
      <c r="BS18" s="10">
        <f t="shared" si="9"/>
        <v>6.6749460791051388E-2</v>
      </c>
      <c r="BT18" s="11">
        <f>STDEV(BI7:BS16)</f>
        <v>7.3777944981809479E-2</v>
      </c>
      <c r="BU18" s="12" t="s">
        <v>12</v>
      </c>
      <c r="BV18" s="13">
        <f>BT18^2*(BT19-1)</f>
        <v>0.59330718306554087</v>
      </c>
      <c r="BW18" s="466">
        <f>BT17</f>
        <v>0.64551060369074653</v>
      </c>
      <c r="BX18" s="373">
        <f>BT18</f>
        <v>7.3777944981809479E-2</v>
      </c>
      <c r="BY18" s="367"/>
    </row>
    <row r="19" spans="1:77" ht="14.25" x14ac:dyDescent="0.2">
      <c r="B19" s="8" t="s">
        <v>13</v>
      </c>
      <c r="C19" s="14">
        <f>COUNT(C7:C16)</f>
        <v>10</v>
      </c>
      <c r="D19" s="14">
        <f>COUNT(D7:D16)</f>
        <v>10</v>
      </c>
      <c r="E19" s="14">
        <f t="shared" ref="E19:M19" si="10">COUNT(E7:E16)</f>
        <v>10</v>
      </c>
      <c r="F19" s="14">
        <f t="shared" si="10"/>
        <v>10</v>
      </c>
      <c r="G19" s="14">
        <f t="shared" si="10"/>
        <v>10</v>
      </c>
      <c r="H19" s="14">
        <f t="shared" si="10"/>
        <v>10</v>
      </c>
      <c r="I19" s="14">
        <f t="shared" si="10"/>
        <v>10</v>
      </c>
      <c r="J19" s="14">
        <f t="shared" si="10"/>
        <v>10</v>
      </c>
      <c r="K19" s="14">
        <f t="shared" si="10"/>
        <v>10</v>
      </c>
      <c r="L19" s="14">
        <f t="shared" si="10"/>
        <v>10</v>
      </c>
      <c r="M19" s="14">
        <f t="shared" si="10"/>
        <v>10</v>
      </c>
      <c r="N19" s="467">
        <f>COUNT(C7:M16)</f>
        <v>110</v>
      </c>
      <c r="O19" s="3"/>
      <c r="P19" s="3"/>
      <c r="X19" s="8" t="s">
        <v>13</v>
      </c>
      <c r="Y19" s="14">
        <f>COUNT(Y7:Y16)</f>
        <v>10</v>
      </c>
      <c r="Z19" s="14">
        <f t="shared" ref="Z19:AI19" si="11">COUNT(Z7:Z16)</f>
        <v>10</v>
      </c>
      <c r="AA19" s="14">
        <f t="shared" si="11"/>
        <v>10</v>
      </c>
      <c r="AB19" s="14">
        <f t="shared" si="11"/>
        <v>10</v>
      </c>
      <c r="AC19" s="14">
        <f t="shared" si="11"/>
        <v>10</v>
      </c>
      <c r="AD19" s="14">
        <f t="shared" si="11"/>
        <v>10</v>
      </c>
      <c r="AE19" s="14">
        <f t="shared" si="11"/>
        <v>10</v>
      </c>
      <c r="AF19" s="14">
        <f t="shared" si="11"/>
        <v>10</v>
      </c>
      <c r="AG19" s="14">
        <f t="shared" si="11"/>
        <v>10</v>
      </c>
      <c r="AH19" s="14">
        <f t="shared" si="11"/>
        <v>10</v>
      </c>
      <c r="AI19" s="14">
        <f t="shared" si="11"/>
        <v>10</v>
      </c>
      <c r="AJ19" s="467">
        <f>COUNT(Y7:AI16)</f>
        <v>110</v>
      </c>
      <c r="AK19" s="3"/>
      <c r="AL19" s="3"/>
      <c r="AM19" s="3"/>
      <c r="AP19" s="8" t="s">
        <v>13</v>
      </c>
      <c r="AQ19" s="14">
        <f>COUNT(AQ7:AQ16)</f>
        <v>10</v>
      </c>
      <c r="AR19" s="14">
        <f t="shared" ref="AR19:BA19" si="12">COUNT(AR7:AR16)</f>
        <v>10</v>
      </c>
      <c r="AS19" s="14">
        <f t="shared" si="12"/>
        <v>10</v>
      </c>
      <c r="AT19" s="14">
        <f t="shared" si="12"/>
        <v>10</v>
      </c>
      <c r="AU19" s="14">
        <f t="shared" si="12"/>
        <v>10</v>
      </c>
      <c r="AV19" s="14">
        <f t="shared" si="12"/>
        <v>10</v>
      </c>
      <c r="AW19" s="14">
        <f t="shared" si="12"/>
        <v>10</v>
      </c>
      <c r="AX19" s="14">
        <f t="shared" si="12"/>
        <v>10</v>
      </c>
      <c r="AY19" s="14">
        <f t="shared" ref="AY19" si="13">COUNT(AY7:AY16)</f>
        <v>10</v>
      </c>
      <c r="AZ19" s="14">
        <f t="shared" si="12"/>
        <v>10</v>
      </c>
      <c r="BA19" s="14">
        <f t="shared" si="12"/>
        <v>10</v>
      </c>
      <c r="BB19" s="467">
        <f>COUNT(AQ7:BA16)</f>
        <v>110</v>
      </c>
      <c r="BC19" s="3"/>
      <c r="BD19" s="3"/>
      <c r="BE19" s="3"/>
      <c r="BF19" s="3"/>
      <c r="BH19" s="8" t="s">
        <v>13</v>
      </c>
      <c r="BI19" s="14">
        <f>COUNT(BI7:BI16)</f>
        <v>10</v>
      </c>
      <c r="BJ19" s="14">
        <f t="shared" ref="BJ19:BS19" si="14">COUNT(BJ7:BJ16)</f>
        <v>10</v>
      </c>
      <c r="BK19" s="14">
        <f t="shared" si="14"/>
        <v>10</v>
      </c>
      <c r="BL19" s="14">
        <f t="shared" si="14"/>
        <v>10</v>
      </c>
      <c r="BM19" s="14">
        <f t="shared" si="14"/>
        <v>10</v>
      </c>
      <c r="BN19" s="14">
        <f t="shared" si="14"/>
        <v>10</v>
      </c>
      <c r="BO19" s="14">
        <f t="shared" si="14"/>
        <v>10</v>
      </c>
      <c r="BP19" s="14">
        <f t="shared" si="14"/>
        <v>10</v>
      </c>
      <c r="BQ19" s="14">
        <f t="shared" si="14"/>
        <v>10</v>
      </c>
      <c r="BR19" s="14">
        <f t="shared" si="14"/>
        <v>10</v>
      </c>
      <c r="BS19" s="14">
        <f t="shared" si="14"/>
        <v>10</v>
      </c>
      <c r="BT19" s="467">
        <f>COUNT(BI7:BS16)</f>
        <v>110</v>
      </c>
      <c r="BU19" s="3"/>
      <c r="BV19" s="3"/>
      <c r="BW19" s="3"/>
    </row>
    <row r="20" spans="1:77" ht="12.75" hidden="1" customHeight="1" x14ac:dyDescent="0.2">
      <c r="B20" s="15" t="s">
        <v>14</v>
      </c>
      <c r="C20" s="16">
        <f>C19-1</f>
        <v>9</v>
      </c>
      <c r="D20" s="16">
        <f t="shared" ref="D20:M20" si="15">D19-1</f>
        <v>9</v>
      </c>
      <c r="E20" s="16">
        <f t="shared" si="15"/>
        <v>9</v>
      </c>
      <c r="F20" s="16">
        <f t="shared" si="15"/>
        <v>9</v>
      </c>
      <c r="G20" s="16">
        <f t="shared" si="15"/>
        <v>9</v>
      </c>
      <c r="H20" s="16">
        <f t="shared" si="15"/>
        <v>9</v>
      </c>
      <c r="I20" s="16">
        <f t="shared" si="15"/>
        <v>9</v>
      </c>
      <c r="J20" s="16">
        <f t="shared" si="15"/>
        <v>9</v>
      </c>
      <c r="K20" s="16">
        <f t="shared" si="15"/>
        <v>9</v>
      </c>
      <c r="L20" s="16">
        <f t="shared" si="15"/>
        <v>9</v>
      </c>
      <c r="M20" s="16">
        <f t="shared" si="15"/>
        <v>9</v>
      </c>
      <c r="N20" s="556">
        <f>N19-1</f>
        <v>109</v>
      </c>
      <c r="O20" s="3"/>
      <c r="X20" s="15" t="s">
        <v>14</v>
      </c>
      <c r="Y20" s="16">
        <f>Y19-1</f>
        <v>9</v>
      </c>
      <c r="Z20" s="16">
        <f t="shared" ref="Z20:AI20" si="16">Z19-1</f>
        <v>9</v>
      </c>
      <c r="AA20" s="16">
        <f t="shared" si="16"/>
        <v>9</v>
      </c>
      <c r="AB20" s="16">
        <f t="shared" si="16"/>
        <v>9</v>
      </c>
      <c r="AC20" s="16">
        <f t="shared" si="16"/>
        <v>9</v>
      </c>
      <c r="AD20" s="16">
        <f t="shared" si="16"/>
        <v>9</v>
      </c>
      <c r="AE20" s="16">
        <f t="shared" si="16"/>
        <v>9</v>
      </c>
      <c r="AF20" s="16">
        <f t="shared" si="16"/>
        <v>9</v>
      </c>
      <c r="AG20" s="16">
        <f t="shared" si="16"/>
        <v>9</v>
      </c>
      <c r="AH20" s="16">
        <f t="shared" si="16"/>
        <v>9</v>
      </c>
      <c r="AI20" s="16">
        <f t="shared" si="16"/>
        <v>9</v>
      </c>
      <c r="AJ20" s="556">
        <f>AJ19-1</f>
        <v>109</v>
      </c>
      <c r="AK20" s="3"/>
      <c r="AP20" s="15" t="s">
        <v>14</v>
      </c>
      <c r="AQ20" s="16">
        <f>AQ19-1</f>
        <v>9</v>
      </c>
      <c r="AR20" s="16">
        <f t="shared" ref="AR20:BA20" si="17">AR19-1</f>
        <v>9</v>
      </c>
      <c r="AS20" s="16">
        <f t="shared" si="17"/>
        <v>9</v>
      </c>
      <c r="AT20" s="16">
        <f t="shared" si="17"/>
        <v>9</v>
      </c>
      <c r="AU20" s="16">
        <f t="shared" si="17"/>
        <v>9</v>
      </c>
      <c r="AV20" s="16">
        <f t="shared" si="17"/>
        <v>9</v>
      </c>
      <c r="AW20" s="16">
        <f t="shared" si="17"/>
        <v>9</v>
      </c>
      <c r="AX20" s="16">
        <f t="shared" si="17"/>
        <v>9</v>
      </c>
      <c r="AY20" s="16">
        <f t="shared" ref="AY20" si="18">AY19-1</f>
        <v>9</v>
      </c>
      <c r="AZ20" s="16">
        <f t="shared" si="17"/>
        <v>9</v>
      </c>
      <c r="BA20" s="16">
        <f t="shared" si="17"/>
        <v>9</v>
      </c>
      <c r="BB20" s="556">
        <f>BB19-1</f>
        <v>109</v>
      </c>
      <c r="BC20" s="3"/>
      <c r="BH20" s="15" t="s">
        <v>14</v>
      </c>
      <c r="BI20" s="16">
        <f>BI19-1</f>
        <v>9</v>
      </c>
      <c r="BJ20" s="16">
        <f t="shared" ref="BJ20:BS20" si="19">BJ19-1</f>
        <v>9</v>
      </c>
      <c r="BK20" s="16">
        <f t="shared" si="19"/>
        <v>9</v>
      </c>
      <c r="BL20" s="16">
        <f t="shared" si="19"/>
        <v>9</v>
      </c>
      <c r="BM20" s="16">
        <f t="shared" si="19"/>
        <v>9</v>
      </c>
      <c r="BN20" s="16">
        <f t="shared" si="19"/>
        <v>9</v>
      </c>
      <c r="BO20" s="16">
        <f t="shared" si="19"/>
        <v>9</v>
      </c>
      <c r="BP20" s="16">
        <f t="shared" si="19"/>
        <v>9</v>
      </c>
      <c r="BQ20" s="16">
        <f t="shared" si="19"/>
        <v>9</v>
      </c>
      <c r="BR20" s="16">
        <f t="shared" si="19"/>
        <v>9</v>
      </c>
      <c r="BS20" s="16">
        <f t="shared" si="19"/>
        <v>9</v>
      </c>
      <c r="BT20" s="556">
        <f>BT19-1</f>
        <v>109</v>
      </c>
      <c r="BU20" s="3"/>
    </row>
    <row r="21" spans="1:77" ht="15.75" hidden="1" customHeight="1" thickBot="1" x14ac:dyDescent="0.25">
      <c r="B21" s="17" t="s">
        <v>15</v>
      </c>
      <c r="C21" s="18">
        <f>(C19-1)*(C18^2)</f>
        <v>3.2265306122448989E-2</v>
      </c>
      <c r="D21" s="18">
        <f t="shared" ref="D21:M21" si="20">(D19-1)*(D18^2)</f>
        <v>2.1789115646258499E-2</v>
      </c>
      <c r="E21" s="18">
        <f t="shared" si="20"/>
        <v>1.8795918367346946E-2</v>
      </c>
      <c r="F21" s="18">
        <f t="shared" si="20"/>
        <v>8.1836734693877585E-3</v>
      </c>
      <c r="G21" s="18">
        <f t="shared" si="20"/>
        <v>2.770068027210882E-2</v>
      </c>
      <c r="H21" s="18">
        <f t="shared" si="20"/>
        <v>5.0077097505668959E-2</v>
      </c>
      <c r="I21" s="18">
        <f t="shared" si="20"/>
        <v>1.5727891156462594E-2</v>
      </c>
      <c r="J21" s="18">
        <f t="shared" si="20"/>
        <v>2.0909297052154191E-2</v>
      </c>
      <c r="K21" s="18">
        <f t="shared" si="20"/>
        <v>2.0625850340136063E-2</v>
      </c>
      <c r="L21" s="18">
        <f t="shared" si="20"/>
        <v>1.2335600907029481E-2</v>
      </c>
      <c r="M21" s="18">
        <f t="shared" si="20"/>
        <v>3.5863945578231277E-2</v>
      </c>
      <c r="N21" s="555">
        <f>SUM(C21:M21)</f>
        <v>0.26427437641723356</v>
      </c>
      <c r="O21" s="3"/>
      <c r="P21" s="19"/>
      <c r="Q21" s="3"/>
      <c r="X21" s="17" t="s">
        <v>15</v>
      </c>
      <c r="Y21" s="18">
        <f>(Y19-1)*(Y18^2)</f>
        <v>6.5138517818728925E-2</v>
      </c>
      <c r="Z21" s="18">
        <f t="shared" ref="Z21:AI21" si="21">(Z19-1)*(Z18^2)</f>
        <v>4.6641222405238832E-2</v>
      </c>
      <c r="AA21" s="18">
        <f t="shared" si="21"/>
        <v>4.8718164039393656E-2</v>
      </c>
      <c r="AB21" s="18">
        <f t="shared" si="21"/>
        <v>2.0430681500125152E-2</v>
      </c>
      <c r="AC21" s="18">
        <f t="shared" si="21"/>
        <v>6.5424434079891278E-2</v>
      </c>
      <c r="AD21" s="18">
        <f t="shared" si="21"/>
        <v>0.10739366980546805</v>
      </c>
      <c r="AE21" s="18">
        <f t="shared" si="21"/>
        <v>3.9215334276021974E-2</v>
      </c>
      <c r="AF21" s="18">
        <f t="shared" si="21"/>
        <v>4.9875567163615749E-2</v>
      </c>
      <c r="AG21" s="18">
        <f t="shared" si="21"/>
        <v>4.7654537908369911E-2</v>
      </c>
      <c r="AH21" s="18">
        <f t="shared" si="21"/>
        <v>2.761886652324742E-2</v>
      </c>
      <c r="AI21" s="18">
        <f t="shared" si="21"/>
        <v>7.9582522237847897E-2</v>
      </c>
      <c r="AJ21" s="555">
        <f>SUM(Y21:AI21)</f>
        <v>0.59769351775794888</v>
      </c>
      <c r="AK21" s="3"/>
      <c r="AL21" s="19"/>
      <c r="AM21" s="19"/>
      <c r="AP21" s="17" t="s">
        <v>15</v>
      </c>
      <c r="AQ21" s="18">
        <f>(AQ19-1)*(AQ18^2)</f>
        <v>1.3212098128548157E-2</v>
      </c>
      <c r="AR21" s="18">
        <f t="shared" ref="AR21:BA21" si="22">(AR19-1)*(AR18^2)</f>
        <v>8.8842121508933419E-3</v>
      </c>
      <c r="AS21" s="18">
        <f t="shared" si="22"/>
        <v>1.6895938778707282E-2</v>
      </c>
      <c r="AT21" s="18">
        <f t="shared" si="22"/>
        <v>4.6324677909131504E-3</v>
      </c>
      <c r="AU21" s="18">
        <f t="shared" si="22"/>
        <v>1.4324322518034362E-2</v>
      </c>
      <c r="AV21" s="18">
        <f t="shared" si="22"/>
        <v>1.9767925263990044E-2</v>
      </c>
      <c r="AW21" s="18">
        <f t="shared" si="22"/>
        <v>1.9181795915587111E-2</v>
      </c>
      <c r="AX21" s="18">
        <f t="shared" si="22"/>
        <v>8.626260085463253E-3</v>
      </c>
      <c r="AY21" s="18">
        <f t="shared" ref="AY21" si="23">(AY19-1)*(AY18^2)</f>
        <v>8.2630620868012119E-3</v>
      </c>
      <c r="AZ21" s="18">
        <f t="shared" si="22"/>
        <v>6.0832468663089018E-3</v>
      </c>
      <c r="BA21" s="18">
        <f t="shared" si="22"/>
        <v>1.3385417823493223E-2</v>
      </c>
      <c r="BB21" s="555">
        <f>SUM(AQ21:BA21)</f>
        <v>0.13325674740874002</v>
      </c>
      <c r="BC21" s="3"/>
      <c r="BD21" s="19"/>
      <c r="BE21" s="19"/>
      <c r="BF21" s="19"/>
      <c r="BH21" s="17" t="s">
        <v>15</v>
      </c>
      <c r="BI21" s="18">
        <f>(BI19-1)*(BI18^2)</f>
        <v>3.6152891376629442E-2</v>
      </c>
      <c r="BJ21" s="18">
        <f t="shared" ref="BJ21:BS21" si="24">(BJ19-1)*(BJ18^2)</f>
        <v>1.7426465459461048E-2</v>
      </c>
      <c r="BK21" s="18">
        <f t="shared" si="24"/>
        <v>5.1914977372874212E-2</v>
      </c>
      <c r="BL21" s="18">
        <f t="shared" si="24"/>
        <v>1.3049799789623827E-2</v>
      </c>
      <c r="BM21" s="18">
        <f t="shared" si="24"/>
        <v>4.388006438498751E-2</v>
      </c>
      <c r="BN21" s="18">
        <f t="shared" si="24"/>
        <v>5.8074362324902047E-2</v>
      </c>
      <c r="BO21" s="18">
        <f t="shared" si="24"/>
        <v>4.5338499333840605E-2</v>
      </c>
      <c r="BP21" s="18">
        <f t="shared" si="24"/>
        <v>3.1274291117851266E-2</v>
      </c>
      <c r="BQ21" s="18">
        <f t="shared" si="24"/>
        <v>3.2157174101179957E-2</v>
      </c>
      <c r="BR21" s="18">
        <f t="shared" si="24"/>
        <v>1.7465000360613596E-2</v>
      </c>
      <c r="BS21" s="18">
        <f t="shared" si="24"/>
        <v>4.0099414643064962E-2</v>
      </c>
      <c r="BT21" s="555">
        <f>SUM(BI21:BS21)</f>
        <v>0.38683294026502846</v>
      </c>
      <c r="BU21" s="3"/>
      <c r="BV21" s="19"/>
      <c r="BW21" s="19"/>
    </row>
    <row r="22" spans="1:77" ht="12.75" hidden="1" customHeight="1" x14ac:dyDescent="0.2">
      <c r="B22" s="20"/>
      <c r="C22" s="20"/>
      <c r="D22" s="20"/>
      <c r="E22" s="20"/>
      <c r="F22" s="20"/>
      <c r="G22" s="20"/>
      <c r="H22" s="20"/>
      <c r="I22" s="20"/>
      <c r="J22" s="20"/>
      <c r="K22" s="20"/>
      <c r="L22" s="20"/>
      <c r="M22" s="20"/>
      <c r="N22" s="20"/>
      <c r="O22" s="20"/>
      <c r="P22" s="20"/>
      <c r="Q22" s="20"/>
      <c r="X22" s="20"/>
      <c r="Y22" s="20"/>
      <c r="Z22" s="20"/>
      <c r="AA22" s="20"/>
      <c r="AB22" s="20"/>
      <c r="AC22" s="20"/>
      <c r="AD22" s="20"/>
      <c r="AE22" s="20"/>
      <c r="AF22" s="20"/>
      <c r="AG22" s="20"/>
      <c r="AH22" s="20"/>
      <c r="AI22" s="20"/>
      <c r="AJ22" s="20"/>
      <c r="AK22" s="20"/>
      <c r="AL22" s="20"/>
      <c r="AM22" s="20"/>
      <c r="AN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row>
    <row r="23" spans="1:77" ht="36" hidden="1" customHeight="1" x14ac:dyDescent="0.2">
      <c r="A23" s="20"/>
      <c r="B23" s="21" t="s">
        <v>16</v>
      </c>
      <c r="C23" s="506" t="s">
        <v>260</v>
      </c>
      <c r="D23" s="507"/>
      <c r="E23" s="508" t="s">
        <v>18</v>
      </c>
      <c r="F23" s="508"/>
      <c r="G23" s="508" t="s">
        <v>19</v>
      </c>
      <c r="H23" s="508"/>
      <c r="I23" s="508" t="s">
        <v>20</v>
      </c>
      <c r="J23" s="508"/>
      <c r="K23" s="298"/>
      <c r="L23" s="464" t="s">
        <v>264</v>
      </c>
      <c r="X23" s="21" t="s">
        <v>16</v>
      </c>
      <c r="Y23" s="565" t="s">
        <v>17</v>
      </c>
      <c r="Z23" s="566"/>
      <c r="AA23" s="567" t="s">
        <v>18</v>
      </c>
      <c r="AB23" s="567"/>
      <c r="AC23" s="567" t="s">
        <v>19</v>
      </c>
      <c r="AD23" s="567"/>
      <c r="AE23" s="567" t="s">
        <v>20</v>
      </c>
      <c r="AF23" s="567"/>
      <c r="AG23" s="298"/>
      <c r="AH23" s="295" t="s">
        <v>265</v>
      </c>
      <c r="AP23" s="21" t="s">
        <v>16</v>
      </c>
      <c r="AQ23" s="565" t="s">
        <v>17</v>
      </c>
      <c r="AR23" s="566"/>
      <c r="AS23" s="567" t="s">
        <v>18</v>
      </c>
      <c r="AT23" s="567"/>
      <c r="AU23" s="567" t="s">
        <v>19</v>
      </c>
      <c r="AV23" s="567"/>
      <c r="AW23" s="567" t="s">
        <v>20</v>
      </c>
      <c r="AX23" s="567"/>
      <c r="AY23" s="298"/>
      <c r="AZ23" s="295" t="s">
        <v>265</v>
      </c>
      <c r="BH23" s="21" t="s">
        <v>16</v>
      </c>
      <c r="BI23" s="565" t="s">
        <v>17</v>
      </c>
      <c r="BJ23" s="566"/>
      <c r="BK23" s="567" t="s">
        <v>18</v>
      </c>
      <c r="BL23" s="567"/>
      <c r="BM23" s="567" t="s">
        <v>19</v>
      </c>
      <c r="BN23" s="567"/>
      <c r="BO23" s="567" t="s">
        <v>20</v>
      </c>
      <c r="BP23" s="567"/>
      <c r="BQ23" s="298"/>
      <c r="BR23" s="295" t="s">
        <v>265</v>
      </c>
    </row>
    <row r="24" spans="1:77" ht="79.5" hidden="1" customHeight="1" x14ac:dyDescent="0.2">
      <c r="B24" s="22" t="s">
        <v>21</v>
      </c>
      <c r="C24" s="23" t="s">
        <v>261</v>
      </c>
      <c r="D24" s="24">
        <f>D26-D25</f>
        <v>0.14730282415996721</v>
      </c>
      <c r="E24" s="25" t="s">
        <v>23</v>
      </c>
      <c r="F24" s="26">
        <f>(COUNT(C7:M7))-1</f>
        <v>10</v>
      </c>
      <c r="G24" s="27" t="s">
        <v>24</v>
      </c>
      <c r="H24" s="28">
        <f>D24/F24</f>
        <v>1.4730282415996721E-2</v>
      </c>
      <c r="I24" s="29" t="s">
        <v>25</v>
      </c>
      <c r="J24" s="30">
        <f>H24/H25</f>
        <v>5.5181208975074076</v>
      </c>
      <c r="K24" s="299"/>
      <c r="L24" s="553">
        <f>FDIST(J24,F24,F25)</f>
        <v>1.7319529154460692E-6</v>
      </c>
      <c r="M24" s="3" t="s">
        <v>348</v>
      </c>
      <c r="X24" s="22" t="s">
        <v>21</v>
      </c>
      <c r="Y24" s="23" t="s">
        <v>22</v>
      </c>
      <c r="Z24" s="24">
        <f>Z26-Z25</f>
        <v>0.32052147609352211</v>
      </c>
      <c r="AA24" s="25" t="s">
        <v>23</v>
      </c>
      <c r="AB24" s="26">
        <f>(COUNT(Y7:AI7))-1</f>
        <v>10</v>
      </c>
      <c r="AC24" s="27" t="s">
        <v>24</v>
      </c>
      <c r="AD24" s="28">
        <f>Z24/AB24</f>
        <v>3.2052147609352211E-2</v>
      </c>
      <c r="AE24" s="29" t="s">
        <v>25</v>
      </c>
      <c r="AF24" s="30">
        <f>AD24/AD25</f>
        <v>5.3090129289488486</v>
      </c>
      <c r="AG24" s="299"/>
      <c r="AH24" s="553">
        <f>FDIST(AF24,AB24,AB25)</f>
        <v>3.0994986372481711E-6</v>
      </c>
      <c r="AI24" s="3" t="s">
        <v>348</v>
      </c>
      <c r="AP24" s="22" t="s">
        <v>21</v>
      </c>
      <c r="AQ24" s="23" t="s">
        <v>22</v>
      </c>
      <c r="AR24" s="24">
        <f>AR26-AR25</f>
        <v>7.2335988202360119E-2</v>
      </c>
      <c r="AS24" s="25" t="s">
        <v>23</v>
      </c>
      <c r="AT24" s="26">
        <f>(COUNT(AQ7:BA7))-1</f>
        <v>10</v>
      </c>
      <c r="AU24" s="27" t="s">
        <v>24</v>
      </c>
      <c r="AV24" s="28">
        <f>AR24/AT24</f>
        <v>7.2335988202360119E-3</v>
      </c>
      <c r="AW24" s="29" t="s">
        <v>25</v>
      </c>
      <c r="AX24" s="30">
        <f>AV24/AV25</f>
        <v>5.3740339392104657</v>
      </c>
      <c r="AY24" s="299"/>
      <c r="AZ24" s="553">
        <f>FDIST(AX24,AT24,AT25)</f>
        <v>2.5851781008310134E-6</v>
      </c>
      <c r="BA24" s="3" t="s">
        <v>348</v>
      </c>
      <c r="BH24" s="22" t="s">
        <v>21</v>
      </c>
      <c r="BI24" s="23" t="s">
        <v>22</v>
      </c>
      <c r="BJ24" s="24">
        <f>BJ26-BJ25</f>
        <v>0.20647424280051241</v>
      </c>
      <c r="BK24" s="25" t="s">
        <v>23</v>
      </c>
      <c r="BL24" s="26">
        <f>(COUNT(BI7:BS7))-1</f>
        <v>10</v>
      </c>
      <c r="BM24" s="27" t="s">
        <v>24</v>
      </c>
      <c r="BN24" s="28">
        <f>BJ24/BL24</f>
        <v>2.064742428005124E-2</v>
      </c>
      <c r="BO24" s="29" t="s">
        <v>25</v>
      </c>
      <c r="BP24" s="30">
        <f>BN24/BN25</f>
        <v>5.2841803035817341</v>
      </c>
      <c r="BQ24" s="299"/>
      <c r="BR24" s="553">
        <f>FDIST(BP24,BL24,BL25)</f>
        <v>3.3222771016545115E-6</v>
      </c>
      <c r="BS24" s="3" t="s">
        <v>348</v>
      </c>
    </row>
    <row r="25" spans="1:77" ht="79.5" hidden="1" customHeight="1" x14ac:dyDescent="0.2">
      <c r="B25" s="22" t="s">
        <v>26</v>
      </c>
      <c r="C25" s="23" t="s">
        <v>262</v>
      </c>
      <c r="D25" s="31">
        <f>N21</f>
        <v>0.26427437641723356</v>
      </c>
      <c r="E25" s="25" t="s">
        <v>28</v>
      </c>
      <c r="F25" s="32">
        <f>N19-(COUNT(C7:M7))</f>
        <v>99</v>
      </c>
      <c r="G25" s="27" t="s">
        <v>29</v>
      </c>
      <c r="H25" s="33">
        <f>D25/F25</f>
        <v>2.6694381456286217E-3</v>
      </c>
      <c r="I25" s="34"/>
      <c r="J25" s="26"/>
      <c r="K25" s="300"/>
      <c r="X25" s="22" t="s">
        <v>26</v>
      </c>
      <c r="Y25" s="23" t="s">
        <v>27</v>
      </c>
      <c r="Z25" s="31">
        <f>AJ21</f>
        <v>0.59769351775794888</v>
      </c>
      <c r="AA25" s="25" t="s">
        <v>28</v>
      </c>
      <c r="AB25" s="32">
        <f>AJ19-(COUNT(Y7:AI7))</f>
        <v>99</v>
      </c>
      <c r="AC25" s="27" t="s">
        <v>29</v>
      </c>
      <c r="AD25" s="33">
        <f>Z25/AB25</f>
        <v>6.0373082601813018E-3</v>
      </c>
      <c r="AE25" s="34"/>
      <c r="AF25" s="26"/>
      <c r="AG25" s="300"/>
      <c r="AP25" s="22" t="s">
        <v>26</v>
      </c>
      <c r="AQ25" s="23" t="s">
        <v>27</v>
      </c>
      <c r="AR25" s="31">
        <f>BB21</f>
        <v>0.13325674740874002</v>
      </c>
      <c r="AS25" s="25" t="s">
        <v>28</v>
      </c>
      <c r="AT25" s="32">
        <f>BB19-(COUNT(AQ7:BA7))</f>
        <v>99</v>
      </c>
      <c r="AU25" s="27" t="s">
        <v>29</v>
      </c>
      <c r="AV25" s="33">
        <f>AR25/AT25</f>
        <v>1.3460277516034345E-3</v>
      </c>
      <c r="AW25" s="34"/>
      <c r="AX25" s="26"/>
      <c r="AY25" s="300"/>
      <c r="BH25" s="22" t="s">
        <v>26</v>
      </c>
      <c r="BI25" s="23" t="s">
        <v>27</v>
      </c>
      <c r="BJ25" s="31">
        <f>BT21</f>
        <v>0.38683294026502846</v>
      </c>
      <c r="BK25" s="25" t="s">
        <v>28</v>
      </c>
      <c r="BL25" s="32">
        <f>BT19-(COUNT(BI7:BS7))</f>
        <v>99</v>
      </c>
      <c r="BM25" s="27" t="s">
        <v>29</v>
      </c>
      <c r="BN25" s="33">
        <f>BJ25/BL25</f>
        <v>3.9074034370204895E-3</v>
      </c>
      <c r="BO25" s="34"/>
      <c r="BP25" s="26"/>
      <c r="BQ25" s="300"/>
    </row>
    <row r="26" spans="1:77" ht="28.5" hidden="1" customHeight="1" x14ac:dyDescent="0.2">
      <c r="B26" s="22" t="s">
        <v>10</v>
      </c>
      <c r="C26" s="23" t="s">
        <v>263</v>
      </c>
      <c r="D26" s="35">
        <f>P18</f>
        <v>0.41157720057720076</v>
      </c>
      <c r="E26" s="25" t="s">
        <v>31</v>
      </c>
      <c r="F26" s="26">
        <f>N19-1</f>
        <v>109</v>
      </c>
      <c r="G26" s="27" t="s">
        <v>32</v>
      </c>
      <c r="H26" s="28">
        <f>D26/F26</f>
        <v>3.7759376199743189E-3</v>
      </c>
      <c r="I26" s="34"/>
      <c r="J26" s="26"/>
      <c r="K26" s="300"/>
      <c r="X26" s="22" t="s">
        <v>10</v>
      </c>
      <c r="Y26" s="23" t="s">
        <v>30</v>
      </c>
      <c r="Z26" s="35">
        <f>AL18</f>
        <v>0.91821499385147098</v>
      </c>
      <c r="AA26" s="25" t="s">
        <v>31</v>
      </c>
      <c r="AB26" s="26">
        <f>AJ19-1</f>
        <v>109</v>
      </c>
      <c r="AC26" s="27" t="s">
        <v>32</v>
      </c>
      <c r="AD26" s="28">
        <f>Z26/AB26</f>
        <v>8.4239907692795508E-3</v>
      </c>
      <c r="AE26" s="34"/>
      <c r="AF26" s="26"/>
      <c r="AG26" s="300"/>
      <c r="AP26" s="22" t="s">
        <v>10</v>
      </c>
      <c r="AQ26" s="23" t="s">
        <v>30</v>
      </c>
      <c r="AR26" s="35">
        <f>BD18</f>
        <v>0.20559273561110014</v>
      </c>
      <c r="AS26" s="25" t="s">
        <v>31</v>
      </c>
      <c r="AT26" s="26">
        <f>BB19-1</f>
        <v>109</v>
      </c>
      <c r="AU26" s="27" t="s">
        <v>32</v>
      </c>
      <c r="AV26" s="28">
        <f>AR26/AT26</f>
        <v>1.8861718863403684E-3</v>
      </c>
      <c r="AW26" s="34"/>
      <c r="AX26" s="26"/>
      <c r="AY26" s="300"/>
      <c r="BH26" s="22" t="s">
        <v>10</v>
      </c>
      <c r="BI26" s="23" t="s">
        <v>30</v>
      </c>
      <c r="BJ26" s="35">
        <f>BV18</f>
        <v>0.59330718306554087</v>
      </c>
      <c r="BK26" s="25" t="s">
        <v>31</v>
      </c>
      <c r="BL26" s="26">
        <f>BT19-1</f>
        <v>109</v>
      </c>
      <c r="BM26" s="27" t="s">
        <v>32</v>
      </c>
      <c r="BN26" s="28">
        <f>BJ26/BL26</f>
        <v>5.4431851657389067E-3</v>
      </c>
      <c r="BO26" s="34"/>
      <c r="BP26" s="26"/>
      <c r="BQ26" s="300"/>
    </row>
    <row r="29" spans="1:77" ht="13.5" thickBot="1" x14ac:dyDescent="0.25"/>
    <row r="30" spans="1:77" ht="32.25" customHeight="1" thickBot="1" x14ac:dyDescent="0.25">
      <c r="B30" s="568" t="s">
        <v>259</v>
      </c>
      <c r="C30" s="569"/>
      <c r="D30" s="569"/>
      <c r="E30" s="569"/>
      <c r="F30" s="569"/>
      <c r="G30" s="569"/>
      <c r="H30" s="569"/>
      <c r="I30" s="569"/>
      <c r="J30" s="569"/>
      <c r="K30" s="569"/>
      <c r="L30" s="569"/>
      <c r="M30" s="570"/>
      <c r="N30" s="106"/>
      <c r="X30" s="568" t="s">
        <v>347</v>
      </c>
      <c r="Y30" s="569"/>
      <c r="Z30" s="569"/>
      <c r="AA30" s="569"/>
      <c r="AB30" s="569"/>
      <c r="AC30" s="569"/>
      <c r="AD30" s="569"/>
      <c r="AE30" s="569"/>
      <c r="AF30" s="569"/>
      <c r="AG30" s="569"/>
      <c r="AH30" s="569"/>
      <c r="AI30" s="570"/>
      <c r="AJ30" s="106"/>
      <c r="AP30" s="568" t="s">
        <v>351</v>
      </c>
      <c r="AQ30" s="569"/>
      <c r="AR30" s="569"/>
      <c r="AS30" s="569"/>
      <c r="AT30" s="569"/>
      <c r="AU30" s="569"/>
      <c r="AV30" s="569"/>
      <c r="AW30" s="569"/>
      <c r="AX30" s="569"/>
      <c r="AY30" s="569"/>
      <c r="AZ30" s="569"/>
      <c r="BA30" s="570"/>
      <c r="BB30" s="106"/>
      <c r="BH30" s="568" t="s">
        <v>165</v>
      </c>
      <c r="BI30" s="569"/>
      <c r="BJ30" s="569"/>
      <c r="BK30" s="569"/>
      <c r="BL30" s="569"/>
      <c r="BM30" s="569"/>
      <c r="BN30" s="569"/>
      <c r="BO30" s="569"/>
      <c r="BP30" s="569"/>
      <c r="BQ30" s="569"/>
      <c r="BR30" s="569"/>
      <c r="BS30" s="570"/>
      <c r="BT30" s="106"/>
    </row>
    <row r="31" spans="1:77" ht="18" customHeight="1" thickBot="1" x14ac:dyDescent="0.25">
      <c r="B31" s="7" t="s">
        <v>164</v>
      </c>
      <c r="C31" s="352" t="s">
        <v>326</v>
      </c>
      <c r="D31" s="352" t="s">
        <v>327</v>
      </c>
      <c r="E31" s="352" t="s">
        <v>328</v>
      </c>
      <c r="F31" s="352" t="s">
        <v>329</v>
      </c>
      <c r="G31" s="352" t="s">
        <v>330</v>
      </c>
      <c r="H31" s="352" t="s">
        <v>331</v>
      </c>
      <c r="I31" s="352" t="s">
        <v>332</v>
      </c>
      <c r="J31" s="352" t="s">
        <v>333</v>
      </c>
      <c r="K31" s="352" t="s">
        <v>334</v>
      </c>
      <c r="L31" s="352" t="s">
        <v>335</v>
      </c>
      <c r="M31" s="352" t="s">
        <v>336</v>
      </c>
      <c r="N31" s="106"/>
      <c r="X31" s="7" t="s">
        <v>266</v>
      </c>
      <c r="Y31" s="352" t="s">
        <v>326</v>
      </c>
      <c r="Z31" s="352" t="s">
        <v>327</v>
      </c>
      <c r="AA31" s="352" t="s">
        <v>328</v>
      </c>
      <c r="AB31" s="352" t="s">
        <v>329</v>
      </c>
      <c r="AC31" s="352" t="s">
        <v>330</v>
      </c>
      <c r="AD31" s="352" t="s">
        <v>331</v>
      </c>
      <c r="AE31" s="352" t="s">
        <v>332</v>
      </c>
      <c r="AF31" s="352" t="s">
        <v>333</v>
      </c>
      <c r="AG31" s="352" t="s">
        <v>334</v>
      </c>
      <c r="AH31" s="352" t="s">
        <v>335</v>
      </c>
      <c r="AI31" s="352" t="s">
        <v>336</v>
      </c>
      <c r="AJ31" s="106"/>
      <c r="AP31" s="7" t="s">
        <v>163</v>
      </c>
      <c r="AQ31" s="352" t="s">
        <v>326</v>
      </c>
      <c r="AR31" s="352" t="s">
        <v>327</v>
      </c>
      <c r="AS31" s="352" t="s">
        <v>328</v>
      </c>
      <c r="AT31" s="352" t="s">
        <v>329</v>
      </c>
      <c r="AU31" s="352" t="s">
        <v>330</v>
      </c>
      <c r="AV31" s="352" t="s">
        <v>331</v>
      </c>
      <c r="AW31" s="352" t="s">
        <v>332</v>
      </c>
      <c r="AX31" s="352" t="s">
        <v>333</v>
      </c>
      <c r="AY31" s="352" t="s">
        <v>334</v>
      </c>
      <c r="AZ31" s="352" t="s">
        <v>335</v>
      </c>
      <c r="BA31" s="352" t="s">
        <v>336</v>
      </c>
      <c r="BB31" s="106"/>
      <c r="BH31" s="7" t="s">
        <v>162</v>
      </c>
      <c r="BI31" s="352" t="s">
        <v>326</v>
      </c>
      <c r="BJ31" s="352" t="s">
        <v>327</v>
      </c>
      <c r="BK31" s="352" t="s">
        <v>328</v>
      </c>
      <c r="BL31" s="352" t="s">
        <v>329</v>
      </c>
      <c r="BM31" s="352" t="s">
        <v>330</v>
      </c>
      <c r="BN31" s="352" t="s">
        <v>331</v>
      </c>
      <c r="BO31" s="352" t="s">
        <v>332</v>
      </c>
      <c r="BP31" s="352" t="s">
        <v>333</v>
      </c>
      <c r="BQ31" s="352" t="s">
        <v>334</v>
      </c>
      <c r="BR31" s="352" t="s">
        <v>335</v>
      </c>
      <c r="BS31" s="352" t="s">
        <v>336</v>
      </c>
      <c r="BT31" s="106"/>
    </row>
    <row r="32" spans="1:77" x14ac:dyDescent="0.2">
      <c r="B32" s="7" t="s">
        <v>217</v>
      </c>
      <c r="C32" s="354">
        <v>0.56190476190476191</v>
      </c>
      <c r="D32" s="355">
        <v>0.45714285714285713</v>
      </c>
      <c r="E32" s="355">
        <v>0.53809523809523807</v>
      </c>
      <c r="F32" s="355">
        <v>0.56666666666666665</v>
      </c>
      <c r="G32" s="355">
        <v>0.54761904761904767</v>
      </c>
      <c r="H32" s="355">
        <v>0.60952380952380958</v>
      </c>
      <c r="I32" s="355">
        <v>0.46666666666666667</v>
      </c>
      <c r="J32" s="355">
        <v>0.54285714285714282</v>
      </c>
      <c r="K32" s="355">
        <v>0.53333333333333333</v>
      </c>
      <c r="L32" s="355">
        <v>0.48571428571428571</v>
      </c>
      <c r="M32" s="356">
        <v>0.6</v>
      </c>
      <c r="N32" s="106"/>
      <c r="R32" s="367"/>
      <c r="X32" s="372" t="s">
        <v>0</v>
      </c>
      <c r="Y32" s="354">
        <v>0.25005822529306732</v>
      </c>
      <c r="Z32" s="355">
        <v>0.17782814753760559</v>
      </c>
      <c r="AA32" s="355">
        <v>0.24418388928054613</v>
      </c>
      <c r="AB32" s="355">
        <v>0.29355661528224464</v>
      </c>
      <c r="AC32" s="355">
        <v>0.23230846192326934</v>
      </c>
      <c r="AD32" s="355">
        <v>0.29547500204565919</v>
      </c>
      <c r="AE32" s="355">
        <v>0.23325183374083133</v>
      </c>
      <c r="AF32" s="355">
        <v>0.25388601036269431</v>
      </c>
      <c r="AG32" s="355">
        <v>0.23882087509708916</v>
      </c>
      <c r="AH32" s="355">
        <v>0.18039895923677363</v>
      </c>
      <c r="AI32" s="356">
        <v>0.29321259716323422</v>
      </c>
      <c r="AJ32" s="106"/>
      <c r="AP32" s="372" t="s">
        <v>0</v>
      </c>
      <c r="AQ32" s="354">
        <v>0.35061591223360833</v>
      </c>
      <c r="AR32" s="355">
        <v>0.35269059191996238</v>
      </c>
      <c r="AS32" s="355">
        <v>0.3772194727404462</v>
      </c>
      <c r="AT32" s="355">
        <v>0.39860722671480597</v>
      </c>
      <c r="AU32" s="355">
        <v>0.32439457773364033</v>
      </c>
      <c r="AV32" s="355">
        <v>0.38491980585931934</v>
      </c>
      <c r="AW32" s="355">
        <v>0.40180150784999041</v>
      </c>
      <c r="AX32" s="355">
        <v>0.39535174407691109</v>
      </c>
      <c r="AY32" s="355">
        <v>0.37513475889331721</v>
      </c>
      <c r="AZ32" s="355">
        <v>0.30368959973298343</v>
      </c>
      <c r="BA32" s="356">
        <v>0.39499177449793144</v>
      </c>
      <c r="BB32" s="106"/>
      <c r="BH32" s="372" t="s">
        <v>0</v>
      </c>
      <c r="BI32" s="354">
        <v>0.26472799591784785</v>
      </c>
      <c r="BJ32" s="355">
        <v>0.26651624316829781</v>
      </c>
      <c r="BK32" s="355">
        <v>0.28801162407470837</v>
      </c>
      <c r="BL32" s="355">
        <v>0.30732874595397103</v>
      </c>
      <c r="BM32" s="355">
        <v>0.24249530149338475</v>
      </c>
      <c r="BN32" s="355">
        <v>0.29490156395980205</v>
      </c>
      <c r="BO32" s="355">
        <v>0.31026347044645652</v>
      </c>
      <c r="BP32" s="355">
        <v>0.30435147380930183</v>
      </c>
      <c r="BQ32" s="355">
        <v>0.286158397567083</v>
      </c>
      <c r="BR32" s="355">
        <v>0.22538571136385335</v>
      </c>
      <c r="BS32" s="356">
        <v>0.30402310551920569</v>
      </c>
      <c r="BT32" s="106"/>
    </row>
    <row r="33" spans="1:76" x14ac:dyDescent="0.2">
      <c r="B33" s="372" t="s">
        <v>0</v>
      </c>
      <c r="C33" s="523">
        <v>0.78095238095238095</v>
      </c>
      <c r="D33" s="518">
        <v>0.60476190476190472</v>
      </c>
      <c r="E33" s="518">
        <v>0.72857142857142854</v>
      </c>
      <c r="F33" s="518">
        <v>0.78095238095238095</v>
      </c>
      <c r="G33" s="518">
        <v>0.8</v>
      </c>
      <c r="H33" s="518">
        <v>0.83809523809523812</v>
      </c>
      <c r="I33" s="518">
        <v>0.6333333333333333</v>
      </c>
      <c r="J33" s="518">
        <v>0.72857142857142854</v>
      </c>
      <c r="K33" s="518">
        <v>0.73333333333333328</v>
      </c>
      <c r="L33" s="518">
        <v>0.68571428571428572</v>
      </c>
      <c r="M33" s="522">
        <v>0.80952380952380953</v>
      </c>
      <c r="N33" s="106"/>
      <c r="R33" s="367"/>
      <c r="X33" s="372" t="s">
        <v>5</v>
      </c>
      <c r="Y33" s="523">
        <v>0.63098785239514088</v>
      </c>
      <c r="Z33" s="518">
        <v>0.37887534744494333</v>
      </c>
      <c r="AA33" s="518">
        <v>0.55133250871471939</v>
      </c>
      <c r="AB33" s="518">
        <v>0.64352928152330335</v>
      </c>
      <c r="AC33" s="518">
        <v>0.6628826969384245</v>
      </c>
      <c r="AD33" s="518">
        <v>0.71276852522326806</v>
      </c>
      <c r="AE33" s="518">
        <v>0.46019028542814222</v>
      </c>
      <c r="AF33" s="518">
        <v>0.55168539325842703</v>
      </c>
      <c r="AG33" s="518">
        <v>0.56009426551453256</v>
      </c>
      <c r="AH33" s="518">
        <v>0.49208443271767821</v>
      </c>
      <c r="AI33" s="522">
        <v>0.66642840123898017</v>
      </c>
      <c r="AJ33" s="106"/>
      <c r="AP33" s="372" t="s">
        <v>166</v>
      </c>
      <c r="AQ33" s="523">
        <v>0.66224000144867112</v>
      </c>
      <c r="AR33" s="518">
        <v>0.55246016244031493</v>
      </c>
      <c r="AS33" s="518">
        <v>0.63789474841846683</v>
      </c>
      <c r="AT33" s="518">
        <v>0.67892411022557941</v>
      </c>
      <c r="AU33" s="518">
        <v>0.68964926051485742</v>
      </c>
      <c r="AV33" s="518">
        <v>0.72406988838817199</v>
      </c>
      <c r="AW33" s="518">
        <v>0.61076340483961944</v>
      </c>
      <c r="AX33" s="518">
        <v>0.64020359807841276</v>
      </c>
      <c r="AY33" s="518">
        <v>0.64675963957754401</v>
      </c>
      <c r="AZ33" s="518">
        <v>0.59961344688587537</v>
      </c>
      <c r="BA33" s="522">
        <v>0.69713725828225104</v>
      </c>
      <c r="BB33" s="106"/>
      <c r="BH33" s="372" t="s">
        <v>5</v>
      </c>
      <c r="BI33" s="523">
        <v>0.62495599789362699</v>
      </c>
      <c r="BJ33" s="518">
        <v>0.46866215665657235</v>
      </c>
      <c r="BK33" s="518">
        <v>0.58569783948467358</v>
      </c>
      <c r="BL33" s="518">
        <v>0.65386313688766917</v>
      </c>
      <c r="BM33" s="518">
        <v>0.67342402082375741</v>
      </c>
      <c r="BN33" s="518">
        <v>0.74231546326941455</v>
      </c>
      <c r="BO33" s="518">
        <v>0.54542532626217077</v>
      </c>
      <c r="BP33" s="518">
        <v>0.5892855946514719</v>
      </c>
      <c r="BQ33" s="518">
        <v>0.59962212025388006</v>
      </c>
      <c r="BR33" s="518">
        <v>0.52979651974158626</v>
      </c>
      <c r="BS33" s="522">
        <v>0.68757786565052903</v>
      </c>
      <c r="BT33" s="106"/>
    </row>
    <row r="34" spans="1:76" x14ac:dyDescent="0.2">
      <c r="B34" s="7" t="s">
        <v>5</v>
      </c>
      <c r="C34" s="523">
        <v>0.7857142857142857</v>
      </c>
      <c r="D34" s="518">
        <v>0.60952380952380958</v>
      </c>
      <c r="E34" s="518">
        <v>0.74285714285714288</v>
      </c>
      <c r="F34" s="518">
        <v>0.76190476190476186</v>
      </c>
      <c r="G34" s="518">
        <v>0.80952380952380953</v>
      </c>
      <c r="H34" s="518">
        <v>0.85238095238095235</v>
      </c>
      <c r="I34" s="518">
        <v>0.62857142857142856</v>
      </c>
      <c r="J34" s="518">
        <v>0.72857142857142854</v>
      </c>
      <c r="K34" s="518">
        <v>0.74285714285714288</v>
      </c>
      <c r="L34" s="518">
        <v>0.69047619047619047</v>
      </c>
      <c r="M34" s="522">
        <v>0.82380952380952377</v>
      </c>
      <c r="N34" s="106"/>
      <c r="R34" s="367"/>
      <c r="X34" s="7"/>
      <c r="Y34" s="523">
        <v>0.63831904470300072</v>
      </c>
      <c r="Z34" s="518">
        <v>0.38392186326070626</v>
      </c>
      <c r="AA34" s="518">
        <v>0.57353991952164263</v>
      </c>
      <c r="AB34" s="518">
        <v>0.61175818080976152</v>
      </c>
      <c r="AC34" s="518">
        <v>0.67809925273040816</v>
      </c>
      <c r="AD34" s="518">
        <v>0.73723511604439962</v>
      </c>
      <c r="AE34" s="518">
        <v>0.45246690734055361</v>
      </c>
      <c r="AF34" s="518">
        <v>0.55015220414145594</v>
      </c>
      <c r="AG34" s="518">
        <v>0.57438822999549621</v>
      </c>
      <c r="AH34" s="518">
        <v>0.49829088102326602</v>
      </c>
      <c r="AI34" s="522">
        <v>0.6903518909656079</v>
      </c>
      <c r="AJ34" s="106"/>
      <c r="AP34" s="7"/>
      <c r="AQ34" s="523">
        <v>0.6635004990332618</v>
      </c>
      <c r="AR34" s="518">
        <v>0.55605932824252524</v>
      </c>
      <c r="AS34" s="518">
        <v>0.6502207563673561</v>
      </c>
      <c r="AT34" s="518">
        <v>0.65943180869307905</v>
      </c>
      <c r="AU34" s="518">
        <v>0.69130563951512825</v>
      </c>
      <c r="AV34" s="518">
        <v>0.73134469278204606</v>
      </c>
      <c r="AW34" s="518">
        <v>0.6087716162969421</v>
      </c>
      <c r="AX34" s="518">
        <v>0.63608618250347082</v>
      </c>
      <c r="AY34" s="518">
        <v>0.65436831828740405</v>
      </c>
      <c r="AZ34" s="518">
        <v>0.60288106514194084</v>
      </c>
      <c r="BA34" s="522">
        <v>0.71093400665673634</v>
      </c>
      <c r="BB34" s="106"/>
      <c r="BH34" s="7"/>
      <c r="BI34" s="523">
        <v>0.62707946048306451</v>
      </c>
      <c r="BJ34" s="518">
        <v>0.47307564452874457</v>
      </c>
      <c r="BK34" s="518">
        <v>0.60517055825186783</v>
      </c>
      <c r="BL34" s="518">
        <v>0.62025910420877683</v>
      </c>
      <c r="BM34" s="518">
        <v>0.67651854432065961</v>
      </c>
      <c r="BN34" s="518">
        <v>0.75825910536614449</v>
      </c>
      <c r="BO34" s="518">
        <v>0.54259654272431945</v>
      </c>
      <c r="BP34" s="518">
        <v>0.58290610320823932</v>
      </c>
      <c r="BQ34" s="518">
        <v>0.61190554978704548</v>
      </c>
      <c r="BR34" s="518">
        <v>0.53432525224228622</v>
      </c>
      <c r="BS34" s="522">
        <v>0.71482405725705589</v>
      </c>
      <c r="BT34" s="106"/>
    </row>
    <row r="35" spans="1:76" x14ac:dyDescent="0.2">
      <c r="B35" s="7"/>
      <c r="C35" s="523">
        <v>0.75238095238095237</v>
      </c>
      <c r="D35" s="518">
        <v>0.66190476190476188</v>
      </c>
      <c r="E35" s="518">
        <v>0.80952380952380953</v>
      </c>
      <c r="F35" s="518">
        <v>0.77142857142857146</v>
      </c>
      <c r="G35" s="518">
        <v>0.83809523809523812</v>
      </c>
      <c r="H35" s="518">
        <v>0.84761904761904761</v>
      </c>
      <c r="I35" s="518">
        <v>0.67619047619047623</v>
      </c>
      <c r="J35" s="518">
        <v>0.8</v>
      </c>
      <c r="K35" s="518">
        <v>0.79047619047619044</v>
      </c>
      <c r="L35" s="518">
        <v>0.73333333333333328</v>
      </c>
      <c r="M35" s="522">
        <v>0.84285714285714286</v>
      </c>
      <c r="N35" s="106"/>
      <c r="R35" s="367"/>
      <c r="X35" s="7"/>
      <c r="Y35" s="523">
        <v>0.56851588430535804</v>
      </c>
      <c r="Z35" s="518">
        <v>0.41556914393226735</v>
      </c>
      <c r="AA35" s="518">
        <v>0.66175404687122485</v>
      </c>
      <c r="AB35" s="518">
        <v>0.6128140124452639</v>
      </c>
      <c r="AC35" s="518">
        <v>0.71276852522326806</v>
      </c>
      <c r="AD35" s="518">
        <v>0.7119341563786008</v>
      </c>
      <c r="AE35" s="518">
        <v>0.50673575129533677</v>
      </c>
      <c r="AF35" s="518">
        <v>0.64406779661016944</v>
      </c>
      <c r="AG35" s="518">
        <v>0.62828867970070001</v>
      </c>
      <c r="AH35" s="518">
        <v>0.53968999530295914</v>
      </c>
      <c r="AI35" s="522">
        <v>0.70475460122699396</v>
      </c>
      <c r="AJ35" s="106"/>
      <c r="AP35" s="7"/>
      <c r="AQ35" s="523">
        <v>0.62130476331871187</v>
      </c>
      <c r="AR35" s="518">
        <v>0.54749418444586084</v>
      </c>
      <c r="AS35" s="518">
        <v>0.68726927489820111</v>
      </c>
      <c r="AT35" s="518">
        <v>0.65740735285219065</v>
      </c>
      <c r="AU35" s="518">
        <v>0.70173512247506131</v>
      </c>
      <c r="AV35" s="518">
        <v>0.69937331253514279</v>
      </c>
      <c r="AW35" s="518">
        <v>0.66027563123559885</v>
      </c>
      <c r="AX35" s="518">
        <v>0.68250459889362103</v>
      </c>
      <c r="AY35" s="518">
        <v>0.66693494449720381</v>
      </c>
      <c r="AZ35" s="518">
        <v>0.62007865940387985</v>
      </c>
      <c r="BA35" s="522">
        <v>0.70012557090526195</v>
      </c>
      <c r="BB35" s="106"/>
      <c r="BH35" s="7"/>
      <c r="BI35" s="523">
        <v>0.56067660481963089</v>
      </c>
      <c r="BJ35" s="518">
        <v>0.46263439452783667</v>
      </c>
      <c r="BK35" s="518">
        <v>0.66901284451858845</v>
      </c>
      <c r="BL35" s="518">
        <v>0.61690161883215988</v>
      </c>
      <c r="BM35" s="518">
        <v>0.6964840529505365</v>
      </c>
      <c r="BN35" s="518">
        <v>0.69188815493142852</v>
      </c>
      <c r="BO35" s="518">
        <v>0.6216655828623231</v>
      </c>
      <c r="BP35" s="518">
        <v>0.66030370603646338</v>
      </c>
      <c r="BQ35" s="518">
        <v>0.63291387266270727</v>
      </c>
      <c r="BR35" s="518">
        <v>0.55887784277938291</v>
      </c>
      <c r="BS35" s="522">
        <v>0.69334713474693555</v>
      </c>
      <c r="BT35" s="106"/>
    </row>
    <row r="36" spans="1:76" x14ac:dyDescent="0.2">
      <c r="B36" s="7"/>
      <c r="C36" s="523">
        <v>0.66666666666666663</v>
      </c>
      <c r="D36" s="518">
        <v>0.71904761904761905</v>
      </c>
      <c r="E36" s="518">
        <v>0.76190476190476186</v>
      </c>
      <c r="F36" s="518">
        <v>0.69047619047619047</v>
      </c>
      <c r="G36" s="518">
        <v>0.75238095238095237</v>
      </c>
      <c r="H36" s="518">
        <v>0.77619047619047621</v>
      </c>
      <c r="I36" s="518">
        <v>0.6</v>
      </c>
      <c r="J36" s="518">
        <v>0.77619047619047621</v>
      </c>
      <c r="K36" s="518">
        <v>0.78095238095238095</v>
      </c>
      <c r="L36" s="518">
        <v>0.70476190476190481</v>
      </c>
      <c r="M36" s="522">
        <v>0.79047619047619044</v>
      </c>
      <c r="N36" s="106"/>
      <c r="R36" s="367"/>
      <c r="X36" s="7"/>
      <c r="Y36" s="523">
        <v>0.39980401763841256</v>
      </c>
      <c r="Z36" s="518">
        <v>0.45145437641120995</v>
      </c>
      <c r="AA36" s="518">
        <v>0.54013927210616219</v>
      </c>
      <c r="AB36" s="518">
        <v>0.45240101095197971</v>
      </c>
      <c r="AC36" s="518">
        <v>0.53589187810786687</v>
      </c>
      <c r="AD36" s="518">
        <v>0.5476419634263715</v>
      </c>
      <c r="AE36" s="518">
        <v>0.36377407487556807</v>
      </c>
      <c r="AF36" s="518">
        <v>0.56498743884701841</v>
      </c>
      <c r="AG36" s="518">
        <v>0.57665001314751507</v>
      </c>
      <c r="AH36" s="518">
        <v>0.44902881807794853</v>
      </c>
      <c r="AI36" s="522">
        <v>0.57476183901698175</v>
      </c>
      <c r="AJ36" s="106"/>
      <c r="AP36" s="7"/>
      <c r="AQ36" s="523">
        <v>0.53495562186662393</v>
      </c>
      <c r="AR36" s="518">
        <v>0.5482248040706682</v>
      </c>
      <c r="AS36" s="518">
        <v>0.61338442530946935</v>
      </c>
      <c r="AT36" s="518">
        <v>0.58215300403923664</v>
      </c>
      <c r="AU36" s="518">
        <v>0.62897051969035833</v>
      </c>
      <c r="AV36" s="518">
        <v>0.61809889848410815</v>
      </c>
      <c r="AW36" s="518">
        <v>0.594997702138229</v>
      </c>
      <c r="AX36" s="518">
        <v>0.64054422736467487</v>
      </c>
      <c r="AY36" s="518">
        <v>0.64385043462957459</v>
      </c>
      <c r="AZ36" s="518">
        <v>0.56420708873997505</v>
      </c>
      <c r="BA36" s="522">
        <v>0.64252452351715694</v>
      </c>
      <c r="BB36" s="106"/>
      <c r="BH36" s="7"/>
      <c r="BI36" s="523">
        <v>0.4477211873689661</v>
      </c>
      <c r="BJ36" s="518">
        <v>0.46351680171965909</v>
      </c>
      <c r="BK36" s="518">
        <v>0.54917295789730214</v>
      </c>
      <c r="BL36" s="518">
        <v>0.50627824134418087</v>
      </c>
      <c r="BM36" s="518">
        <v>0.5720769781661057</v>
      </c>
      <c r="BN36" s="518">
        <v>0.55598744561724978</v>
      </c>
      <c r="BO36" s="518">
        <v>0.52346966106470505</v>
      </c>
      <c r="BP36" s="518">
        <v>0.58981718363432689</v>
      </c>
      <c r="BQ36" s="518">
        <v>0.5950077680151673</v>
      </c>
      <c r="BR36" s="518">
        <v>0.48321046894270009</v>
      </c>
      <c r="BS36" s="522">
        <v>0.59291938888057549</v>
      </c>
      <c r="BT36" s="106"/>
    </row>
    <row r="37" spans="1:76" x14ac:dyDescent="0.2">
      <c r="B37" s="7"/>
      <c r="C37" s="523">
        <v>0.76666666666666672</v>
      </c>
      <c r="D37" s="518">
        <v>0.70952380952380956</v>
      </c>
      <c r="E37" s="518">
        <v>0.76666666666666672</v>
      </c>
      <c r="F37" s="518">
        <v>0.77619047619047621</v>
      </c>
      <c r="G37" s="518">
        <v>0.78095238095238095</v>
      </c>
      <c r="H37" s="518">
        <v>0.75714285714285712</v>
      </c>
      <c r="I37" s="518">
        <v>0.78095238095238095</v>
      </c>
      <c r="J37" s="518">
        <v>0.75714285714285712</v>
      </c>
      <c r="K37" s="518">
        <v>0.75238095238095237</v>
      </c>
      <c r="L37" s="518">
        <v>0.74285714285714288</v>
      </c>
      <c r="M37" s="522">
        <v>0.77142857142857146</v>
      </c>
      <c r="N37" s="106"/>
      <c r="R37" s="367"/>
      <c r="X37" s="7"/>
      <c r="Y37" s="523">
        <v>0.62461695607763024</v>
      </c>
      <c r="Z37" s="518">
        <v>0.51833051325437107</v>
      </c>
      <c r="AA37" s="518">
        <v>0.61485196691245281</v>
      </c>
      <c r="AB37" s="518">
        <v>0.64211900358968788</v>
      </c>
      <c r="AC37" s="518">
        <v>0.6423944026949987</v>
      </c>
      <c r="AD37" s="518">
        <v>0.59313148197393917</v>
      </c>
      <c r="AE37" s="518">
        <v>0.66339117708551121</v>
      </c>
      <c r="AF37" s="518">
        <v>0.59822935814232681</v>
      </c>
      <c r="AG37" s="518">
        <v>0.59116435791838284</v>
      </c>
      <c r="AH37" s="518">
        <v>0.58060579163430603</v>
      </c>
      <c r="AI37" s="522">
        <v>0.61645295080095885</v>
      </c>
      <c r="AJ37" s="106"/>
      <c r="AP37" s="7"/>
      <c r="AQ37" s="523">
        <v>0.66918008728778033</v>
      </c>
      <c r="AR37" s="518">
        <v>0.61206358880444056</v>
      </c>
      <c r="AS37" s="518">
        <v>0.6611655450602949</v>
      </c>
      <c r="AT37" s="518">
        <v>0.6673510859575833</v>
      </c>
      <c r="AU37" s="518">
        <v>0.67511233328052667</v>
      </c>
      <c r="AV37" s="518">
        <v>0.66588032121083673</v>
      </c>
      <c r="AW37" s="518">
        <v>0.69413799342074456</v>
      </c>
      <c r="AX37" s="518">
        <v>0.65231253240352394</v>
      </c>
      <c r="AY37" s="518">
        <v>0.64505278324596527</v>
      </c>
      <c r="AZ37" s="518">
        <v>0.63221837270499304</v>
      </c>
      <c r="BA37" s="522">
        <v>0.68079320671427068</v>
      </c>
      <c r="BB37" s="106"/>
      <c r="BH37" s="7"/>
      <c r="BI37" s="523">
        <v>0.63676706478514056</v>
      </c>
      <c r="BJ37" s="518">
        <v>0.54728077230026662</v>
      </c>
      <c r="BK37" s="518">
        <v>0.62315340909989736</v>
      </c>
      <c r="BL37" s="518">
        <v>0.63362570920037531</v>
      </c>
      <c r="BM37" s="518">
        <v>0.64710158484874625</v>
      </c>
      <c r="BN37" s="518">
        <v>0.63111464187417876</v>
      </c>
      <c r="BO37" s="518">
        <v>0.68185756056300206</v>
      </c>
      <c r="BP37" s="518">
        <v>0.60855538209589999</v>
      </c>
      <c r="BQ37" s="518">
        <v>0.59690944301622051</v>
      </c>
      <c r="BR37" s="518">
        <v>0.57698957799183681</v>
      </c>
      <c r="BS37" s="522">
        <v>0.65721430980705842</v>
      </c>
      <c r="BT37" s="106"/>
    </row>
    <row r="38" spans="1:76" x14ac:dyDescent="0.2">
      <c r="B38" s="7"/>
      <c r="C38" s="523">
        <v>0.62380952380952381</v>
      </c>
      <c r="D38" s="518">
        <v>0.54285714285714282</v>
      </c>
      <c r="E38" s="518">
        <v>0.62380952380952381</v>
      </c>
      <c r="F38" s="518">
        <v>0.62380952380952381</v>
      </c>
      <c r="G38" s="518">
        <v>0.62857142857142856</v>
      </c>
      <c r="H38" s="518">
        <v>0.70952380952380956</v>
      </c>
      <c r="I38" s="518">
        <v>0.53333333333333333</v>
      </c>
      <c r="J38" s="518">
        <v>0.63809523809523805</v>
      </c>
      <c r="K38" s="518">
        <v>0.62380952380952381</v>
      </c>
      <c r="L38" s="518">
        <v>0.6333333333333333</v>
      </c>
      <c r="M38" s="522">
        <v>0.67142857142857137</v>
      </c>
      <c r="N38" s="106"/>
      <c r="R38" s="367"/>
      <c r="X38" s="7"/>
      <c r="Y38" s="523">
        <v>0.33464345873105</v>
      </c>
      <c r="Z38" s="518">
        <v>0.17908624480820903</v>
      </c>
      <c r="AA38" s="518">
        <v>0.31198938332020076</v>
      </c>
      <c r="AB38" s="518">
        <v>0.35207967193907436</v>
      </c>
      <c r="AC38" s="518">
        <v>0.32661870503597112</v>
      </c>
      <c r="AD38" s="518">
        <v>0.43543411194358744</v>
      </c>
      <c r="AE38" s="518">
        <v>0.28024341622075333</v>
      </c>
      <c r="AF38" s="518">
        <v>0.33588548601864182</v>
      </c>
      <c r="AG38" s="518">
        <v>0.31238861027065123</v>
      </c>
      <c r="AH38" s="518">
        <v>0.34997588036661847</v>
      </c>
      <c r="AI38" s="522">
        <v>0.36374813383683141</v>
      </c>
      <c r="AJ38" s="106"/>
      <c r="AP38" s="7"/>
      <c r="AQ38" s="523">
        <v>0.44321716228982527</v>
      </c>
      <c r="AR38" s="518">
        <v>0.28977644071109798</v>
      </c>
      <c r="AS38" s="518">
        <v>0.41517814638465123</v>
      </c>
      <c r="AT38" s="518">
        <v>0.46513386982128258</v>
      </c>
      <c r="AU38" s="518">
        <v>0.43315610779554237</v>
      </c>
      <c r="AV38" s="518">
        <v>0.50548033508752976</v>
      </c>
      <c r="AW38" s="518">
        <v>0.47045695765822448</v>
      </c>
      <c r="AX38" s="518">
        <v>0.47290485592995907</v>
      </c>
      <c r="AY38" s="518">
        <v>0.42688654348478627</v>
      </c>
      <c r="AZ38" s="518">
        <v>0.47689817752893782</v>
      </c>
      <c r="BA38" s="522">
        <v>0.46292979076128549</v>
      </c>
      <c r="BB38" s="106"/>
      <c r="BH38" s="7"/>
      <c r="BI38" s="523">
        <v>0.34961721469795309</v>
      </c>
      <c r="BJ38" s="518">
        <v>0.21408848987775059</v>
      </c>
      <c r="BK38" s="518">
        <v>0.32270235483863297</v>
      </c>
      <c r="BL38" s="518">
        <v>0.37153673832974976</v>
      </c>
      <c r="BM38" s="518">
        <v>0.33982158377660932</v>
      </c>
      <c r="BN38" s="518">
        <v>0.41424754206832126</v>
      </c>
      <c r="BO38" s="518">
        <v>0.37698850365898512</v>
      </c>
      <c r="BP38" s="518">
        <v>0.37951323076268406</v>
      </c>
      <c r="BQ38" s="518">
        <v>0.33379701079148849</v>
      </c>
      <c r="BR38" s="518">
        <v>0.38365624433058965</v>
      </c>
      <c r="BS38" s="522">
        <v>0.36929451590463214</v>
      </c>
      <c r="BT38" s="106"/>
    </row>
    <row r="39" spans="1:76" x14ac:dyDescent="0.2">
      <c r="B39" s="7"/>
      <c r="C39" s="523">
        <v>0.78095238095238095</v>
      </c>
      <c r="D39" s="518">
        <v>0.69047619047619047</v>
      </c>
      <c r="E39" s="518">
        <v>0.77142857142857146</v>
      </c>
      <c r="F39" s="518">
        <v>0.79523809523809519</v>
      </c>
      <c r="G39" s="518">
        <v>0.82857142857142863</v>
      </c>
      <c r="H39" s="518">
        <v>0.83809523809523812</v>
      </c>
      <c r="I39" s="518">
        <v>0.67619047619047623</v>
      </c>
      <c r="J39" s="518">
        <v>0.77619047619047621</v>
      </c>
      <c r="K39" s="518">
        <v>0.77142857142857146</v>
      </c>
      <c r="L39" s="518">
        <v>0.73809523809523814</v>
      </c>
      <c r="M39" s="522">
        <v>0.87142857142857144</v>
      </c>
      <c r="N39" s="106"/>
      <c r="R39" s="367"/>
      <c r="X39" s="7"/>
      <c r="Y39" s="523">
        <v>0.61566006206731905</v>
      </c>
      <c r="Z39" s="518">
        <v>0.45404367650587951</v>
      </c>
      <c r="AA39" s="518">
        <v>0.58798283261802586</v>
      </c>
      <c r="AB39" s="518">
        <v>0.65028465202741947</v>
      </c>
      <c r="AC39" s="518">
        <v>0.69264544456641053</v>
      </c>
      <c r="AD39" s="518">
        <v>0.68986187125358345</v>
      </c>
      <c r="AE39" s="518">
        <v>0.50328707085463831</v>
      </c>
      <c r="AF39" s="518">
        <v>0.59542547958681735</v>
      </c>
      <c r="AG39" s="518">
        <v>0.58828574929542943</v>
      </c>
      <c r="AH39" s="518">
        <v>0.54166666666666674</v>
      </c>
      <c r="AI39" s="522">
        <v>0.75486381322957197</v>
      </c>
      <c r="AJ39" s="106"/>
      <c r="AP39" s="7"/>
      <c r="AQ39" s="523">
        <v>0.65703421474360268</v>
      </c>
      <c r="AR39" s="518">
        <v>0.59071413344623203</v>
      </c>
      <c r="AS39" s="518">
        <v>0.64372306610506913</v>
      </c>
      <c r="AT39" s="518">
        <v>0.68352493893613087</v>
      </c>
      <c r="AU39" s="518">
        <v>0.69709380672479193</v>
      </c>
      <c r="AV39" s="518">
        <v>0.69199919273760169</v>
      </c>
      <c r="AW39" s="518">
        <v>0.64841148430360018</v>
      </c>
      <c r="AX39" s="518">
        <v>0.65086212757355066</v>
      </c>
      <c r="AY39" s="518">
        <v>0.64123705752738047</v>
      </c>
      <c r="AZ39" s="518">
        <v>0.61704129550148534</v>
      </c>
      <c r="BA39" s="522">
        <v>0.72248195828149175</v>
      </c>
      <c r="BB39" s="106"/>
      <c r="BH39" s="7"/>
      <c r="BI39" s="523">
        <v>0.61628536108379217</v>
      </c>
      <c r="BJ39" s="518">
        <v>0.51766990796100776</v>
      </c>
      <c r="BK39" s="518">
        <v>0.5948067597990101</v>
      </c>
      <c r="BL39" s="518">
        <v>0.66215527575328748</v>
      </c>
      <c r="BM39" s="518">
        <v>0.6874944960472309</v>
      </c>
      <c r="BN39" s="518">
        <v>0.67782032418905824</v>
      </c>
      <c r="BO39" s="518">
        <v>0.60226211397724161</v>
      </c>
      <c r="BP39" s="518">
        <v>0.60620584694563873</v>
      </c>
      <c r="BQ39" s="518">
        <v>0.59090024345992598</v>
      </c>
      <c r="BR39" s="518">
        <v>0.55445040395242573</v>
      </c>
      <c r="BS39" s="522">
        <v>0.73890576777639561</v>
      </c>
      <c r="BT39" s="106"/>
    </row>
    <row r="40" spans="1:76" x14ac:dyDescent="0.2">
      <c r="B40" s="7"/>
      <c r="C40" s="523">
        <v>0.77619047619047621</v>
      </c>
      <c r="D40" s="518">
        <v>0.61904761904761907</v>
      </c>
      <c r="E40" s="518">
        <v>0.75714285714285712</v>
      </c>
      <c r="F40" s="518">
        <v>0.75714285714285712</v>
      </c>
      <c r="G40" s="518">
        <v>0.8</v>
      </c>
      <c r="H40" s="518">
        <v>0.84285714285714286</v>
      </c>
      <c r="I40" s="518">
        <v>0.61428571428571432</v>
      </c>
      <c r="J40" s="518">
        <v>0.75238095238095237</v>
      </c>
      <c r="K40" s="518">
        <v>0.75238095238095237</v>
      </c>
      <c r="L40" s="518">
        <v>0.69523809523809521</v>
      </c>
      <c r="M40" s="522">
        <v>0.83809523809523812</v>
      </c>
      <c r="N40" s="106"/>
      <c r="X40" s="7"/>
      <c r="Y40" s="523">
        <v>0.60195192773027906</v>
      </c>
      <c r="Z40" s="518">
        <v>0.35034802784222729</v>
      </c>
      <c r="AA40" s="518">
        <v>0.56615085473547755</v>
      </c>
      <c r="AB40" s="518">
        <v>0.58459390272282996</v>
      </c>
      <c r="AC40" s="518">
        <v>0.63932281017420456</v>
      </c>
      <c r="AD40" s="518">
        <v>0.69449832481043916</v>
      </c>
      <c r="AE40" s="518">
        <v>0.42012681529965235</v>
      </c>
      <c r="AF40" s="518">
        <v>0.55710577547047369</v>
      </c>
      <c r="AG40" s="518">
        <v>0.55843105539830162</v>
      </c>
      <c r="AH40" s="518">
        <v>0.4731890874882409</v>
      </c>
      <c r="AI40" s="522">
        <v>0.68886177444657481</v>
      </c>
      <c r="AJ40" s="106"/>
      <c r="AP40" s="7"/>
      <c r="AQ40" s="523">
        <v>0.6399385953718616</v>
      </c>
      <c r="AR40" s="518">
        <v>0.52014785727856605</v>
      </c>
      <c r="AS40" s="518">
        <v>0.63847503768325142</v>
      </c>
      <c r="AT40" s="518">
        <v>0.65041491406762542</v>
      </c>
      <c r="AU40" s="518">
        <v>0.66075327190804545</v>
      </c>
      <c r="AV40" s="518">
        <v>0.68472512539289165</v>
      </c>
      <c r="AW40" s="518">
        <v>0.60911602895853056</v>
      </c>
      <c r="AX40" s="518">
        <v>0.64058397180552229</v>
      </c>
      <c r="AY40" s="518">
        <v>0.63475549436447554</v>
      </c>
      <c r="AZ40" s="518">
        <v>0.58157276575964756</v>
      </c>
      <c r="BA40" s="522">
        <v>0.68496791542498769</v>
      </c>
      <c r="BB40" s="106"/>
      <c r="BH40" s="7"/>
      <c r="BI40" s="523">
        <v>0.58887243657825483</v>
      </c>
      <c r="BJ40" s="518">
        <v>0.43064080722879344</v>
      </c>
      <c r="BK40" s="518">
        <v>0.58659703732703738</v>
      </c>
      <c r="BL40" s="518">
        <v>0.60548372671794648</v>
      </c>
      <c r="BM40" s="518">
        <v>0.62246356006369896</v>
      </c>
      <c r="BN40" s="518">
        <v>0.66434253471626281</v>
      </c>
      <c r="BO40" s="518">
        <v>0.54308451382742706</v>
      </c>
      <c r="BP40" s="518">
        <v>0.58987924758404309</v>
      </c>
      <c r="BQ40" s="518">
        <v>0.5808623429891544</v>
      </c>
      <c r="BR40" s="518">
        <v>0.50551553010707506</v>
      </c>
      <c r="BS40" s="522">
        <v>0.66478623755734256</v>
      </c>
      <c r="BT40" s="106"/>
    </row>
    <row r="41" spans="1:76" ht="13.5" thickBot="1" x14ac:dyDescent="0.25">
      <c r="B41" s="7"/>
      <c r="C41" s="351"/>
      <c r="D41" s="520"/>
      <c r="E41" s="520"/>
      <c r="F41" s="520"/>
      <c r="G41" s="520"/>
      <c r="H41" s="520"/>
      <c r="I41" s="520"/>
      <c r="J41" s="520"/>
      <c r="K41" s="520"/>
      <c r="L41" s="520"/>
      <c r="M41" s="353"/>
      <c r="N41" s="524" t="s">
        <v>10</v>
      </c>
      <c r="Q41" s="4" t="s">
        <v>168</v>
      </c>
      <c r="S41" s="426" t="s">
        <v>124</v>
      </c>
      <c r="T41" s="426" t="s">
        <v>123</v>
      </c>
      <c r="U41" s="426" t="s">
        <v>169</v>
      </c>
      <c r="X41" s="7"/>
      <c r="Y41" s="351"/>
      <c r="Z41" s="520"/>
      <c r="AA41" s="520"/>
      <c r="AB41" s="520"/>
      <c r="AC41" s="520"/>
      <c r="AD41" s="520"/>
      <c r="AE41" s="520"/>
      <c r="AF41" s="520"/>
      <c r="AG41" s="520"/>
      <c r="AH41" s="520"/>
      <c r="AI41" s="353"/>
      <c r="AJ41" s="524" t="s">
        <v>10</v>
      </c>
      <c r="AP41" s="7"/>
      <c r="AQ41" s="351"/>
      <c r="AR41" s="520"/>
      <c r="AS41" s="520"/>
      <c r="AT41" s="520"/>
      <c r="AU41" s="520"/>
      <c r="AV41" s="520"/>
      <c r="AW41" s="520"/>
      <c r="AX41" s="520"/>
      <c r="AY41" s="520"/>
      <c r="AZ41" s="520"/>
      <c r="BA41" s="353"/>
      <c r="BB41" s="524" t="s">
        <v>10</v>
      </c>
      <c r="BH41" s="7"/>
      <c r="BI41" s="351"/>
      <c r="BJ41" s="520"/>
      <c r="BK41" s="520"/>
      <c r="BL41" s="520"/>
      <c r="BM41" s="520"/>
      <c r="BN41" s="520"/>
      <c r="BO41" s="520"/>
      <c r="BP41" s="520"/>
      <c r="BQ41" s="520"/>
      <c r="BR41" s="520"/>
      <c r="BS41" s="353"/>
      <c r="BT41" s="524" t="s">
        <v>10</v>
      </c>
    </row>
    <row r="42" spans="1:76" s="36" customFormat="1" ht="15" thickBot="1" x14ac:dyDescent="0.25">
      <c r="B42" s="8" t="s">
        <v>11</v>
      </c>
      <c r="C42" s="469">
        <f t="shared" ref="C42:M42" si="25">AVERAGE(C32:C41)</f>
        <v>0.72169312169312172</v>
      </c>
      <c r="D42" s="469">
        <f t="shared" si="25"/>
        <v>0.62380952380952392</v>
      </c>
      <c r="E42" s="469">
        <f t="shared" si="25"/>
        <v>0.72222222222222221</v>
      </c>
      <c r="F42" s="469">
        <f t="shared" si="25"/>
        <v>0.72486772486772488</v>
      </c>
      <c r="G42" s="469">
        <f t="shared" si="25"/>
        <v>0.75396825396825407</v>
      </c>
      <c r="H42" s="469">
        <f t="shared" si="25"/>
        <v>0.7857142857142857</v>
      </c>
      <c r="I42" s="469">
        <f t="shared" si="25"/>
        <v>0.62328042328042343</v>
      </c>
      <c r="J42" s="469">
        <f t="shared" si="25"/>
        <v>0.72222222222222221</v>
      </c>
      <c r="K42" s="469">
        <f t="shared" si="25"/>
        <v>0.72010582010582014</v>
      </c>
      <c r="L42" s="469">
        <f t="shared" si="25"/>
        <v>0.67883597883597879</v>
      </c>
      <c r="M42" s="469">
        <f t="shared" si="25"/>
        <v>0.77989417989417997</v>
      </c>
      <c r="N42" s="363">
        <f>AVERAGE(C32:M41)</f>
        <v>0.71423761423761434</v>
      </c>
      <c r="O42" s="525"/>
      <c r="P42" s="3"/>
      <c r="Q42" s="440" t="str">
        <f>B33</f>
        <v>GI</v>
      </c>
      <c r="R42" s="440" t="str">
        <f>B34</f>
        <v>MED</v>
      </c>
      <c r="S42" s="439">
        <f>N42</f>
        <v>0.71423761423761434</v>
      </c>
      <c r="T42" s="439">
        <f>N43</f>
        <v>9.6225433490285839E-2</v>
      </c>
      <c r="U42" s="440">
        <v>10</v>
      </c>
      <c r="W42" s="4"/>
      <c r="X42" s="8" t="s">
        <v>11</v>
      </c>
      <c r="Y42" s="374">
        <f>AVERAGE(Y32:Y41)</f>
        <v>0.51828415877125078</v>
      </c>
      <c r="Z42" s="374">
        <f t="shared" ref="Z42:AI42" si="26">AVERAGE(Z32:Z41)</f>
        <v>0.36771748233304663</v>
      </c>
      <c r="AA42" s="374">
        <f t="shared" si="26"/>
        <v>0.51688051934227253</v>
      </c>
      <c r="AB42" s="374">
        <f t="shared" si="26"/>
        <v>0.53812625903239608</v>
      </c>
      <c r="AC42" s="374">
        <f t="shared" si="26"/>
        <v>0.56921468637720229</v>
      </c>
      <c r="AD42" s="374">
        <f t="shared" si="26"/>
        <v>0.60199783923331651</v>
      </c>
      <c r="AE42" s="374">
        <f t="shared" si="26"/>
        <v>0.43149637023788751</v>
      </c>
      <c r="AF42" s="374">
        <f t="shared" si="26"/>
        <v>0.51682499360422496</v>
      </c>
      <c r="AG42" s="374">
        <f t="shared" si="26"/>
        <v>0.51427909292645535</v>
      </c>
      <c r="AH42" s="374">
        <f t="shared" si="26"/>
        <v>0.45610339027938424</v>
      </c>
      <c r="AI42" s="374">
        <f t="shared" si="26"/>
        <v>0.59482622243619276</v>
      </c>
      <c r="AJ42" s="363">
        <f>AVERAGE(Y32:AI41)</f>
        <v>0.51143191041578451</v>
      </c>
      <c r="AK42" s="525"/>
      <c r="AL42" s="525"/>
      <c r="AM42" s="387" t="s">
        <v>33</v>
      </c>
      <c r="AN42" s="453" t="s">
        <v>123</v>
      </c>
      <c r="AP42" s="8" t="s">
        <v>11</v>
      </c>
      <c r="AQ42" s="374">
        <f>AVERAGE(AQ32:AQ41)</f>
        <v>0.58244298417710527</v>
      </c>
      <c r="AR42" s="374">
        <f t="shared" ref="AR42:AY42" si="27">AVERAGE(AR32:AR41)</f>
        <v>0.50773678792885191</v>
      </c>
      <c r="AS42" s="374">
        <f t="shared" si="27"/>
        <v>0.59161449699635638</v>
      </c>
      <c r="AT42" s="374">
        <f t="shared" si="27"/>
        <v>0.60477203458972373</v>
      </c>
      <c r="AU42" s="374">
        <f t="shared" si="27"/>
        <v>0.6113522932931057</v>
      </c>
      <c r="AV42" s="374">
        <f t="shared" si="27"/>
        <v>0.63398795249751649</v>
      </c>
      <c r="AW42" s="374">
        <f t="shared" si="27"/>
        <v>0.58874803630016448</v>
      </c>
      <c r="AX42" s="374">
        <f t="shared" si="27"/>
        <v>0.60126153762551626</v>
      </c>
      <c r="AY42" s="374">
        <f t="shared" si="27"/>
        <v>0.59277555272307236</v>
      </c>
      <c r="AZ42" s="374">
        <f>AVERAGE(AZ32:AZ41)</f>
        <v>0.55535560793330196</v>
      </c>
      <c r="BA42" s="374">
        <f>AVERAGE(BA32:BA41)</f>
        <v>0.63298733389348594</v>
      </c>
      <c r="BB42" s="363">
        <f>AVERAGE(AQ32:BA41)</f>
        <v>0.59118496526892717</v>
      </c>
      <c r="BC42" s="525"/>
      <c r="BD42" s="525"/>
      <c r="BE42" s="387" t="s">
        <v>33</v>
      </c>
      <c r="BF42" s="453" t="s">
        <v>123</v>
      </c>
      <c r="BH42" s="8" t="s">
        <v>11</v>
      </c>
      <c r="BI42" s="374">
        <f>AVERAGE(BI32:BI41)</f>
        <v>0.5240781470698086</v>
      </c>
      <c r="BJ42" s="374">
        <f t="shared" ref="BJ42:BS42" si="28">AVERAGE(BJ32:BJ41)</f>
        <v>0.42712057977432544</v>
      </c>
      <c r="BK42" s="374">
        <f t="shared" si="28"/>
        <v>0.53603615392130199</v>
      </c>
      <c r="BL42" s="374">
        <f t="shared" si="28"/>
        <v>0.55304803302534633</v>
      </c>
      <c r="BM42" s="374">
        <f t="shared" si="28"/>
        <v>0.57309779138785888</v>
      </c>
      <c r="BN42" s="374">
        <f t="shared" si="28"/>
        <v>0.60343075288798453</v>
      </c>
      <c r="BO42" s="374">
        <f t="shared" si="28"/>
        <v>0.52751258615407015</v>
      </c>
      <c r="BP42" s="374">
        <f t="shared" si="28"/>
        <v>0.54564641874756326</v>
      </c>
      <c r="BQ42" s="374">
        <f t="shared" si="28"/>
        <v>0.53645297206029685</v>
      </c>
      <c r="BR42" s="374">
        <f t="shared" si="28"/>
        <v>0.48357861682797065</v>
      </c>
      <c r="BS42" s="374">
        <f t="shared" si="28"/>
        <v>0.60254359812219227</v>
      </c>
      <c r="BT42" s="363">
        <f>AVERAGE(BI32:BS41)</f>
        <v>0.53750414999806551</v>
      </c>
      <c r="BU42" s="525"/>
      <c r="BV42" s="525"/>
      <c r="BW42" s="387" t="s">
        <v>33</v>
      </c>
      <c r="BX42" s="453" t="s">
        <v>123</v>
      </c>
    </row>
    <row r="43" spans="1:76" ht="15.75" thickBot="1" x14ac:dyDescent="0.25">
      <c r="B43" s="8" t="s">
        <v>160</v>
      </c>
      <c r="C43" s="10">
        <f t="shared" ref="C43:M43" si="29">_xlfn.STDEV.S(C32:C41)</f>
        <v>8.3064570378133112E-2</v>
      </c>
      <c r="D43" s="10">
        <f t="shared" si="29"/>
        <v>8.458247461110148E-2</v>
      </c>
      <c r="E43" s="10">
        <f t="shared" si="29"/>
        <v>8.5780397784056842E-2</v>
      </c>
      <c r="F43" s="10">
        <f t="shared" si="29"/>
        <v>8.0417623721977513E-2</v>
      </c>
      <c r="G43" s="10">
        <f t="shared" si="29"/>
        <v>9.9374460736709649E-2</v>
      </c>
      <c r="H43" s="10">
        <f t="shared" si="29"/>
        <v>8.2753081890394126E-2</v>
      </c>
      <c r="I43" s="10">
        <f t="shared" si="29"/>
        <v>8.9323625108474622E-2</v>
      </c>
      <c r="J43" s="10">
        <f t="shared" si="29"/>
        <v>8.1649658092772193E-2</v>
      </c>
      <c r="K43" s="10">
        <f t="shared" si="29"/>
        <v>8.530915426530343E-2</v>
      </c>
      <c r="L43" s="10">
        <f t="shared" si="29"/>
        <v>7.9898997717310252E-2</v>
      </c>
      <c r="M43" s="10">
        <f t="shared" si="29"/>
        <v>8.8633419735323932E-2</v>
      </c>
      <c r="N43" s="11">
        <f>STDEV(C32:M41)</f>
        <v>9.6225433490285839E-2</v>
      </c>
      <c r="O43" s="12" t="s">
        <v>12</v>
      </c>
      <c r="P43" s="13">
        <f>N43^2*(N44-1)</f>
        <v>0.90741473693855546</v>
      </c>
      <c r="X43" s="8" t="s">
        <v>160</v>
      </c>
      <c r="Y43" s="10">
        <f>_xlfn.STDEV.S(Y32:Y41)</f>
        <v>0.14879908874045233</v>
      </c>
      <c r="Z43" s="10">
        <f t="shared" ref="Z43:AI43" si="30">_xlfn.STDEV.S(Z32:Z41)</f>
        <v>0.11819825873027733</v>
      </c>
      <c r="AA43" s="10">
        <f t="shared" si="30"/>
        <v>0.14113463203116311</v>
      </c>
      <c r="AB43" s="10">
        <f t="shared" si="30"/>
        <v>0.13667452985387943</v>
      </c>
      <c r="AC43" s="10">
        <f t="shared" si="30"/>
        <v>0.17328150701942785</v>
      </c>
      <c r="AD43" s="10">
        <f t="shared" si="30"/>
        <v>0.15151509256023854</v>
      </c>
      <c r="AE43" s="10">
        <f t="shared" si="30"/>
        <v>0.12881532479369687</v>
      </c>
      <c r="AF43" s="10">
        <f t="shared" si="30"/>
        <v>0.13092916268851743</v>
      </c>
      <c r="AG43" s="10">
        <f t="shared" si="30"/>
        <v>0.13810103985431726</v>
      </c>
      <c r="AH43" s="10">
        <f t="shared" si="30"/>
        <v>0.12272989388114008</v>
      </c>
      <c r="AI43" s="10">
        <f t="shared" si="30"/>
        <v>0.16047941697165796</v>
      </c>
      <c r="AJ43" s="11">
        <f>STDEV(Y32:AI41)</f>
        <v>0.15035289367873508</v>
      </c>
      <c r="AK43" s="12" t="s">
        <v>12</v>
      </c>
      <c r="AL43" s="13">
        <f>AJ43^2*(AJ44-1)</f>
        <v>2.2153872784817636</v>
      </c>
      <c r="AM43" s="466">
        <f>AJ42</f>
        <v>0.51143191041578451</v>
      </c>
      <c r="AN43" s="373">
        <f>AJ43</f>
        <v>0.15035289367873508</v>
      </c>
      <c r="AP43" s="8" t="s">
        <v>160</v>
      </c>
      <c r="AQ43" s="10">
        <f>_xlfn.STDEV.S(AQ32:AQ41)</f>
        <v>0.11523004976109234</v>
      </c>
      <c r="AR43" s="10">
        <f t="shared" ref="AR43:AZ43" si="31">_xlfn.STDEV.S(AR32:AR41)</f>
        <v>0.1101275226201032</v>
      </c>
      <c r="AS43" s="10">
        <f t="shared" si="31"/>
        <v>0.1129401918058015</v>
      </c>
      <c r="AT43" s="10">
        <f t="shared" si="31"/>
        <v>0.10366562450006077</v>
      </c>
      <c r="AU43" s="10">
        <f t="shared" si="31"/>
        <v>0.13645440077110019</v>
      </c>
      <c r="AV43" s="10">
        <f t="shared" si="31"/>
        <v>0.11598848794668185</v>
      </c>
      <c r="AW43" s="10">
        <f t="shared" si="31"/>
        <v>9.3584376613074727E-2</v>
      </c>
      <c r="AX43" s="10">
        <f t="shared" si="31"/>
        <v>9.7698363545999561E-2</v>
      </c>
      <c r="AY43" s="10">
        <f t="shared" si="31"/>
        <v>0.1098559452519578</v>
      </c>
      <c r="AZ43" s="10">
        <f t="shared" si="31"/>
        <v>0.10510503293641278</v>
      </c>
      <c r="BA43" s="10">
        <f>_xlfn.STDEV.S(BA32:BA41)</f>
        <v>0.11903125736751678</v>
      </c>
      <c r="BB43" s="11">
        <f>STDEV(AQ32:BA41)</f>
        <v>0.11093240411392949</v>
      </c>
      <c r="BC43" s="12" t="s">
        <v>12</v>
      </c>
      <c r="BD43" s="465">
        <f>BB43^2*(BB44-1)</f>
        <v>1.2059878316846238</v>
      </c>
      <c r="BE43" s="466">
        <f>BB42</f>
        <v>0.59118496526892717</v>
      </c>
      <c r="BF43" s="373">
        <f>BB43</f>
        <v>0.11093240411392949</v>
      </c>
      <c r="BH43" s="8" t="s">
        <v>160</v>
      </c>
      <c r="BI43" s="10">
        <f>_xlfn.STDEV.S(BI32:BI41)</f>
        <v>0.1374108001703695</v>
      </c>
      <c r="BJ43" s="10">
        <f t="shared" ref="BJ43:BS43" si="32">_xlfn.STDEV.S(BJ32:BJ41)</f>
        <v>0.11194304107631793</v>
      </c>
      <c r="BK43" s="10">
        <f t="shared" si="32"/>
        <v>0.13496689648232757</v>
      </c>
      <c r="BL43" s="10">
        <f t="shared" si="32"/>
        <v>0.13010413114026448</v>
      </c>
      <c r="BM43" s="10">
        <f t="shared" si="32"/>
        <v>0.16609573971600419</v>
      </c>
      <c r="BN43" s="10">
        <f t="shared" si="32"/>
        <v>0.15585544575016783</v>
      </c>
      <c r="BO43" s="10">
        <f t="shared" si="32"/>
        <v>0.11669219644522479</v>
      </c>
      <c r="BP43" s="10">
        <f t="shared" si="32"/>
        <v>0.11926599657997</v>
      </c>
      <c r="BQ43" s="10">
        <f t="shared" si="32"/>
        <v>0.1297715769012949</v>
      </c>
      <c r="BR43" s="10">
        <f t="shared" si="32"/>
        <v>0.11250507072730533</v>
      </c>
      <c r="BS43" s="10">
        <f t="shared" si="32"/>
        <v>0.15698444543837509</v>
      </c>
      <c r="BT43" s="11">
        <f>STDEV(BI32:BS41)</f>
        <v>0.1367662827197467</v>
      </c>
      <c r="BU43" s="12" t="s">
        <v>12</v>
      </c>
      <c r="BV43" s="13">
        <f>BT43^2*(BT44-1)</f>
        <v>1.833091576719813</v>
      </c>
      <c r="BW43" s="466">
        <f>BT42</f>
        <v>0.53750414999806551</v>
      </c>
      <c r="BX43" s="373">
        <f>BT43</f>
        <v>0.1367662827197467</v>
      </c>
    </row>
    <row r="44" spans="1:76" ht="14.25" x14ac:dyDescent="0.2">
      <c r="B44" s="8" t="s">
        <v>13</v>
      </c>
      <c r="C44" s="14">
        <f t="shared" ref="C44:M44" si="33">COUNT(C32:C41)</f>
        <v>9</v>
      </c>
      <c r="D44" s="14">
        <f t="shared" si="33"/>
        <v>9</v>
      </c>
      <c r="E44" s="14">
        <f t="shared" si="33"/>
        <v>9</v>
      </c>
      <c r="F44" s="14">
        <f t="shared" si="33"/>
        <v>9</v>
      </c>
      <c r="G44" s="14">
        <f t="shared" si="33"/>
        <v>9</v>
      </c>
      <c r="H44" s="14">
        <f t="shared" si="33"/>
        <v>9</v>
      </c>
      <c r="I44" s="14">
        <f t="shared" si="33"/>
        <v>9</v>
      </c>
      <c r="J44" s="14">
        <f t="shared" si="33"/>
        <v>9</v>
      </c>
      <c r="K44" s="14">
        <f t="shared" si="33"/>
        <v>9</v>
      </c>
      <c r="L44" s="14">
        <f t="shared" si="33"/>
        <v>9</v>
      </c>
      <c r="M44" s="14">
        <f t="shared" si="33"/>
        <v>9</v>
      </c>
      <c r="N44" s="467">
        <f>COUNT(C32:M41)</f>
        <v>99</v>
      </c>
      <c r="O44" s="3"/>
      <c r="P44" s="3"/>
      <c r="X44" s="8" t="s">
        <v>13</v>
      </c>
      <c r="Y44" s="14">
        <f>COUNT(Y32:Y41)</f>
        <v>9</v>
      </c>
      <c r="Z44" s="14">
        <f t="shared" ref="Z44:AI44" si="34">COUNT(Z32:Z41)</f>
        <v>9</v>
      </c>
      <c r="AA44" s="14">
        <f t="shared" si="34"/>
        <v>9</v>
      </c>
      <c r="AB44" s="14">
        <f t="shared" si="34"/>
        <v>9</v>
      </c>
      <c r="AC44" s="14">
        <f t="shared" si="34"/>
        <v>9</v>
      </c>
      <c r="AD44" s="14">
        <f t="shared" si="34"/>
        <v>9</v>
      </c>
      <c r="AE44" s="14">
        <f t="shared" si="34"/>
        <v>9</v>
      </c>
      <c r="AF44" s="14">
        <f t="shared" si="34"/>
        <v>9</v>
      </c>
      <c r="AG44" s="14">
        <f t="shared" si="34"/>
        <v>9</v>
      </c>
      <c r="AH44" s="14">
        <f t="shared" si="34"/>
        <v>9</v>
      </c>
      <c r="AI44" s="14">
        <f t="shared" si="34"/>
        <v>9</v>
      </c>
      <c r="AJ44" s="467">
        <f>COUNT(Y32:AI41)</f>
        <v>99</v>
      </c>
      <c r="AK44" s="3"/>
      <c r="AL44" s="3"/>
      <c r="AM44" s="3"/>
      <c r="AP44" s="8" t="s">
        <v>13</v>
      </c>
      <c r="AQ44" s="14">
        <f>COUNT(AQ32:AQ41)</f>
        <v>9</v>
      </c>
      <c r="AR44" s="14">
        <f t="shared" ref="AR44:AZ44" si="35">COUNT(AR32:AR41)</f>
        <v>9</v>
      </c>
      <c r="AS44" s="14">
        <f t="shared" si="35"/>
        <v>9</v>
      </c>
      <c r="AT44" s="14">
        <f t="shared" si="35"/>
        <v>9</v>
      </c>
      <c r="AU44" s="14">
        <f t="shared" si="35"/>
        <v>9</v>
      </c>
      <c r="AV44" s="14">
        <f t="shared" si="35"/>
        <v>9</v>
      </c>
      <c r="AW44" s="14">
        <f t="shared" si="35"/>
        <v>9</v>
      </c>
      <c r="AX44" s="14">
        <f t="shared" si="35"/>
        <v>9</v>
      </c>
      <c r="AY44" s="14">
        <f t="shared" si="35"/>
        <v>9</v>
      </c>
      <c r="AZ44" s="14">
        <f t="shared" si="35"/>
        <v>9</v>
      </c>
      <c r="BA44" s="14">
        <f>COUNT(BA32:BA41)</f>
        <v>9</v>
      </c>
      <c r="BB44" s="467">
        <f>COUNT(AQ32:BA41)</f>
        <v>99</v>
      </c>
      <c r="BC44" s="3"/>
      <c r="BD44" s="3"/>
      <c r="BE44" s="3"/>
      <c r="BF44" s="3"/>
      <c r="BH44" s="8" t="s">
        <v>13</v>
      </c>
      <c r="BI44" s="14">
        <f>COUNT(BI32:BI41)</f>
        <v>9</v>
      </c>
      <c r="BJ44" s="14">
        <f t="shared" ref="BJ44:BS44" si="36">COUNT(BJ32:BJ41)</f>
        <v>9</v>
      </c>
      <c r="BK44" s="14">
        <f t="shared" si="36"/>
        <v>9</v>
      </c>
      <c r="BL44" s="14">
        <f t="shared" si="36"/>
        <v>9</v>
      </c>
      <c r="BM44" s="14">
        <f t="shared" si="36"/>
        <v>9</v>
      </c>
      <c r="BN44" s="14">
        <f t="shared" si="36"/>
        <v>9</v>
      </c>
      <c r="BO44" s="14">
        <f t="shared" si="36"/>
        <v>9</v>
      </c>
      <c r="BP44" s="14">
        <f t="shared" si="36"/>
        <v>9</v>
      </c>
      <c r="BQ44" s="14">
        <f t="shared" si="36"/>
        <v>9</v>
      </c>
      <c r="BR44" s="14">
        <f t="shared" si="36"/>
        <v>9</v>
      </c>
      <c r="BS44" s="14">
        <f t="shared" si="36"/>
        <v>9</v>
      </c>
      <c r="BT44" s="467">
        <f>COUNT(BI32:BS41)</f>
        <v>99</v>
      </c>
      <c r="BU44" s="3"/>
      <c r="BV44" s="3"/>
      <c r="BW44" s="3"/>
    </row>
    <row r="45" spans="1:76" ht="12.75" hidden="1" customHeight="1" x14ac:dyDescent="0.2">
      <c r="B45" s="15" t="s">
        <v>14</v>
      </c>
      <c r="C45" s="16">
        <f>C44-1</f>
        <v>8</v>
      </c>
      <c r="D45" s="16">
        <f t="shared" ref="D45:M45" si="37">D44-1</f>
        <v>8</v>
      </c>
      <c r="E45" s="16">
        <f t="shared" si="37"/>
        <v>8</v>
      </c>
      <c r="F45" s="16">
        <f t="shared" si="37"/>
        <v>8</v>
      </c>
      <c r="G45" s="16">
        <f t="shared" si="37"/>
        <v>8</v>
      </c>
      <c r="H45" s="16">
        <f t="shared" si="37"/>
        <v>8</v>
      </c>
      <c r="I45" s="16">
        <f t="shared" si="37"/>
        <v>8</v>
      </c>
      <c r="J45" s="16">
        <f t="shared" si="37"/>
        <v>8</v>
      </c>
      <c r="K45" s="16">
        <f t="shared" si="37"/>
        <v>8</v>
      </c>
      <c r="L45" s="16">
        <f t="shared" si="37"/>
        <v>8</v>
      </c>
      <c r="M45" s="16">
        <f t="shared" si="37"/>
        <v>8</v>
      </c>
      <c r="N45" s="556">
        <f>N44-1</f>
        <v>98</v>
      </c>
      <c r="O45" s="3"/>
      <c r="X45" s="15" t="s">
        <v>14</v>
      </c>
      <c r="Y45" s="16">
        <f>Y44-1</f>
        <v>8</v>
      </c>
      <c r="Z45" s="16">
        <f t="shared" ref="Z45:AI45" si="38">Z44-1</f>
        <v>8</v>
      </c>
      <c r="AA45" s="16">
        <f t="shared" si="38"/>
        <v>8</v>
      </c>
      <c r="AB45" s="16">
        <f t="shared" si="38"/>
        <v>8</v>
      </c>
      <c r="AC45" s="16">
        <f t="shared" si="38"/>
        <v>8</v>
      </c>
      <c r="AD45" s="16">
        <f t="shared" si="38"/>
        <v>8</v>
      </c>
      <c r="AE45" s="16">
        <f t="shared" si="38"/>
        <v>8</v>
      </c>
      <c r="AF45" s="16">
        <f t="shared" si="38"/>
        <v>8</v>
      </c>
      <c r="AG45" s="16">
        <f t="shared" si="38"/>
        <v>8</v>
      </c>
      <c r="AH45" s="16">
        <f t="shared" si="38"/>
        <v>8</v>
      </c>
      <c r="AI45" s="16">
        <f t="shared" si="38"/>
        <v>8</v>
      </c>
      <c r="AJ45" s="556">
        <f>AJ44-1</f>
        <v>98</v>
      </c>
      <c r="AK45" s="3"/>
      <c r="AP45" s="15" t="s">
        <v>14</v>
      </c>
      <c r="AQ45" s="16">
        <f>AQ44-1</f>
        <v>8</v>
      </c>
      <c r="AR45" s="16">
        <f t="shared" ref="AR45:BA45" si="39">AR44-1</f>
        <v>8</v>
      </c>
      <c r="AS45" s="16">
        <f t="shared" si="39"/>
        <v>8</v>
      </c>
      <c r="AT45" s="16">
        <f t="shared" si="39"/>
        <v>8</v>
      </c>
      <c r="AU45" s="16">
        <f t="shared" si="39"/>
        <v>8</v>
      </c>
      <c r="AV45" s="16">
        <f t="shared" si="39"/>
        <v>8</v>
      </c>
      <c r="AW45" s="16">
        <f t="shared" si="39"/>
        <v>8</v>
      </c>
      <c r="AX45" s="16">
        <f t="shared" si="39"/>
        <v>8</v>
      </c>
      <c r="AY45" s="16">
        <f t="shared" si="39"/>
        <v>8</v>
      </c>
      <c r="AZ45" s="16">
        <f t="shared" si="39"/>
        <v>8</v>
      </c>
      <c r="BA45" s="16">
        <f t="shared" si="39"/>
        <v>8</v>
      </c>
      <c r="BB45" s="556">
        <f>BB44-1</f>
        <v>98</v>
      </c>
      <c r="BC45" s="3"/>
      <c r="BH45" s="15" t="s">
        <v>14</v>
      </c>
      <c r="BI45" s="16">
        <f>BI44-1</f>
        <v>8</v>
      </c>
      <c r="BJ45" s="16">
        <f t="shared" ref="BJ45:BS45" si="40">BJ44-1</f>
        <v>8</v>
      </c>
      <c r="BK45" s="16">
        <f t="shared" si="40"/>
        <v>8</v>
      </c>
      <c r="BL45" s="16">
        <f t="shared" si="40"/>
        <v>8</v>
      </c>
      <c r="BM45" s="16">
        <f t="shared" si="40"/>
        <v>8</v>
      </c>
      <c r="BN45" s="16">
        <f t="shared" si="40"/>
        <v>8</v>
      </c>
      <c r="BO45" s="16">
        <f t="shared" si="40"/>
        <v>8</v>
      </c>
      <c r="BP45" s="16">
        <f t="shared" si="40"/>
        <v>8</v>
      </c>
      <c r="BQ45" s="16">
        <f t="shared" si="40"/>
        <v>8</v>
      </c>
      <c r="BR45" s="16">
        <f t="shared" si="40"/>
        <v>8</v>
      </c>
      <c r="BS45" s="16">
        <f t="shared" si="40"/>
        <v>8</v>
      </c>
      <c r="BT45" s="556">
        <f>BT44-1</f>
        <v>98</v>
      </c>
      <c r="BU45" s="3"/>
    </row>
    <row r="46" spans="1:76" ht="15.75" hidden="1" customHeight="1" thickBot="1" x14ac:dyDescent="0.25">
      <c r="B46" s="17" t="s">
        <v>15</v>
      </c>
      <c r="C46" s="18">
        <f>(C44-1)*(C43^2)</f>
        <v>5.5197782816830632E-2</v>
      </c>
      <c r="D46" s="18">
        <f t="shared" ref="D46:M46" si="41">(D44-1)*(D43^2)</f>
        <v>5.7233560090701012E-2</v>
      </c>
      <c r="E46" s="18">
        <f t="shared" si="41"/>
        <v>5.8866213151928193E-2</v>
      </c>
      <c r="F46" s="18">
        <f t="shared" si="41"/>
        <v>5.1735953640716481E-2</v>
      </c>
      <c r="G46" s="18">
        <f t="shared" si="41"/>
        <v>7.9002267573694787E-2</v>
      </c>
      <c r="H46" s="18">
        <f t="shared" si="41"/>
        <v>5.4784580498866212E-2</v>
      </c>
      <c r="I46" s="18">
        <f t="shared" si="41"/>
        <v>6.3829680020154544E-2</v>
      </c>
      <c r="J46" s="18">
        <f t="shared" si="41"/>
        <v>5.3333333333332796E-2</v>
      </c>
      <c r="K46" s="18">
        <f t="shared" si="41"/>
        <v>5.822121441169071E-2</v>
      </c>
      <c r="L46" s="18">
        <f t="shared" si="41"/>
        <v>5.1070798689845993E-2</v>
      </c>
      <c r="M46" s="18">
        <f t="shared" si="41"/>
        <v>6.2847064751824874E-2</v>
      </c>
      <c r="N46" s="555">
        <f>SUM(C46:M46)</f>
        <v>0.64612244897958626</v>
      </c>
      <c r="O46" s="3"/>
      <c r="P46" s="19"/>
      <c r="Q46" s="3"/>
      <c r="X46" s="17" t="s">
        <v>15</v>
      </c>
      <c r="Y46" s="18">
        <f>(Y44-1)*(Y43^2)</f>
        <v>0.17712935047991207</v>
      </c>
      <c r="Z46" s="18">
        <f t="shared" ref="Z46:AI46" si="42">(Z44-1)*(Z43^2)</f>
        <v>0.11176662693495663</v>
      </c>
      <c r="AA46" s="18">
        <f t="shared" si="42"/>
        <v>0.15935187486857449</v>
      </c>
      <c r="AB46" s="18">
        <f t="shared" si="42"/>
        <v>0.14943941688623183</v>
      </c>
      <c r="AC46" s="18">
        <f t="shared" si="42"/>
        <v>0.24021184539939219</v>
      </c>
      <c r="AD46" s="18">
        <f t="shared" si="42"/>
        <v>0.18365458618830122</v>
      </c>
      <c r="AE46" s="18">
        <f t="shared" si="42"/>
        <v>0.13274710321364491</v>
      </c>
      <c r="AF46" s="18">
        <f t="shared" si="42"/>
        <v>0.1371395651385301</v>
      </c>
      <c r="AG46" s="18">
        <f t="shared" si="42"/>
        <v>0.1525751776707498</v>
      </c>
      <c r="AH46" s="18">
        <f t="shared" si="42"/>
        <v>0.12050101481660724</v>
      </c>
      <c r="AI46" s="18">
        <f t="shared" si="42"/>
        <v>0.20602914617250609</v>
      </c>
      <c r="AJ46" s="555">
        <f>SUM(Y46:AI46)</f>
        <v>1.7705457077694067</v>
      </c>
      <c r="AK46" s="3"/>
      <c r="AL46" s="19"/>
      <c r="AM46" s="19"/>
      <c r="AP46" s="17" t="s">
        <v>15</v>
      </c>
      <c r="AQ46" s="18">
        <f>(AQ44-1)*(AQ43^2)</f>
        <v>0.10622371494355054</v>
      </c>
      <c r="AR46" s="18">
        <f t="shared" ref="AR46:BA46" si="43">(AR44-1)*(AR43^2)</f>
        <v>9.7024569907530736E-2</v>
      </c>
      <c r="AS46" s="18">
        <f t="shared" si="43"/>
        <v>0.10204389540104987</v>
      </c>
      <c r="AT46" s="18">
        <f t="shared" si="43"/>
        <v>8.5972493623900789E-2</v>
      </c>
      <c r="AU46" s="18">
        <f t="shared" si="43"/>
        <v>0.14895842791840022</v>
      </c>
      <c r="AV46" s="18">
        <f t="shared" si="43"/>
        <v>0.10762663468926048</v>
      </c>
      <c r="AW46" s="18">
        <f t="shared" si="43"/>
        <v>7.0064284368462459E-2</v>
      </c>
      <c r="AX46" s="18">
        <f t="shared" si="43"/>
        <v>7.6359761916530364E-2</v>
      </c>
      <c r="AY46" s="18">
        <f t="shared" si="43"/>
        <v>9.6546629657609198E-2</v>
      </c>
      <c r="AZ46" s="18">
        <f t="shared" si="43"/>
        <v>8.8376543588515322E-2</v>
      </c>
      <c r="BA46" s="18">
        <f t="shared" si="43"/>
        <v>0.11334752184393615</v>
      </c>
      <c r="BB46" s="555">
        <f>SUM(AQ46:BA46)</f>
        <v>1.0925444778587461</v>
      </c>
      <c r="BC46" s="3"/>
      <c r="BD46" s="19"/>
      <c r="BE46" s="19"/>
      <c r="BF46" s="19"/>
      <c r="BH46" s="17" t="s">
        <v>15</v>
      </c>
      <c r="BI46" s="18">
        <f>(BI44-1)*(BI43^2)</f>
        <v>0.15105382402768974</v>
      </c>
      <c r="BJ46" s="18">
        <f t="shared" ref="BJ46:BS46" si="44">(BJ44-1)*(BJ43^2)</f>
        <v>0.10024995556331363</v>
      </c>
      <c r="BK46" s="18">
        <f t="shared" si="44"/>
        <v>0.14572850516857061</v>
      </c>
      <c r="BL46" s="18">
        <f t="shared" si="44"/>
        <v>0.1354166795181051</v>
      </c>
      <c r="BM46" s="18">
        <f t="shared" si="44"/>
        <v>0.2207023580144529</v>
      </c>
      <c r="BN46" s="18">
        <f t="shared" si="44"/>
        <v>0.19432735975986806</v>
      </c>
      <c r="BO46" s="18">
        <f t="shared" si="44"/>
        <v>0.10893654968968745</v>
      </c>
      <c r="BP46" s="18">
        <f t="shared" si="44"/>
        <v>0.11379502352170733</v>
      </c>
      <c r="BQ46" s="18">
        <f t="shared" si="44"/>
        <v>0.13472529737158956</v>
      </c>
      <c r="BR46" s="18">
        <f t="shared" si="44"/>
        <v>0.10125912751484779</v>
      </c>
      <c r="BS46" s="18">
        <f t="shared" si="44"/>
        <v>0.19715292887675331</v>
      </c>
      <c r="BT46" s="555">
        <f>SUM(BI46:BS46)</f>
        <v>1.6033476090265855</v>
      </c>
      <c r="BU46" s="3"/>
      <c r="BV46" s="19"/>
      <c r="BW46" s="19"/>
    </row>
    <row r="47" spans="1:76" ht="12.75" hidden="1" customHeight="1" x14ac:dyDescent="0.2">
      <c r="B47" s="20"/>
      <c r="C47" s="20"/>
      <c r="D47" s="20"/>
      <c r="E47" s="20"/>
      <c r="F47" s="20"/>
      <c r="G47" s="20"/>
      <c r="H47" s="20"/>
      <c r="I47" s="20"/>
      <c r="J47" s="20"/>
      <c r="K47" s="20"/>
      <c r="L47" s="20"/>
      <c r="M47" s="20"/>
      <c r="N47" s="20"/>
      <c r="O47" s="20"/>
      <c r="P47" s="20"/>
      <c r="Q47" s="20"/>
      <c r="X47" s="20"/>
      <c r="Y47" s="20"/>
      <c r="Z47" s="20"/>
      <c r="AA47" s="20"/>
      <c r="AB47" s="20"/>
      <c r="AC47" s="20"/>
      <c r="AD47" s="20"/>
      <c r="AE47" s="20"/>
      <c r="AF47" s="20"/>
      <c r="AG47" s="20"/>
      <c r="AH47" s="20"/>
      <c r="AI47" s="20"/>
      <c r="AJ47" s="20"/>
      <c r="AK47" s="20"/>
      <c r="AL47" s="20"/>
      <c r="AM47" s="20"/>
      <c r="AN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row>
    <row r="48" spans="1:76" ht="36" hidden="1" customHeight="1" x14ac:dyDescent="0.2">
      <c r="A48" s="20"/>
      <c r="B48" s="21" t="s">
        <v>16</v>
      </c>
      <c r="C48" s="506" t="s">
        <v>260</v>
      </c>
      <c r="D48" s="507"/>
      <c r="E48" s="508" t="s">
        <v>18</v>
      </c>
      <c r="F48" s="508"/>
      <c r="G48" s="508" t="s">
        <v>19</v>
      </c>
      <c r="H48" s="508"/>
      <c r="I48" s="508" t="s">
        <v>20</v>
      </c>
      <c r="J48" s="508"/>
      <c r="K48" s="298"/>
      <c r="L48" s="464" t="s">
        <v>264</v>
      </c>
      <c r="X48" s="21" t="s">
        <v>16</v>
      </c>
      <c r="Y48" s="565" t="s">
        <v>17</v>
      </c>
      <c r="Z48" s="566"/>
      <c r="AA48" s="567" t="s">
        <v>18</v>
      </c>
      <c r="AB48" s="567"/>
      <c r="AC48" s="567" t="s">
        <v>19</v>
      </c>
      <c r="AD48" s="567"/>
      <c r="AE48" s="567" t="s">
        <v>20</v>
      </c>
      <c r="AF48" s="567"/>
      <c r="AG48" s="298"/>
      <c r="AH48" s="295" t="s">
        <v>265</v>
      </c>
      <c r="AP48" s="21" t="s">
        <v>16</v>
      </c>
      <c r="AQ48" s="565" t="s">
        <v>17</v>
      </c>
      <c r="AR48" s="566"/>
      <c r="AS48" s="567" t="s">
        <v>18</v>
      </c>
      <c r="AT48" s="567"/>
      <c r="AU48" s="567" t="s">
        <v>19</v>
      </c>
      <c r="AV48" s="567"/>
      <c r="AW48" s="567" t="s">
        <v>20</v>
      </c>
      <c r="AX48" s="567"/>
      <c r="AY48" s="298"/>
      <c r="AZ48" s="295" t="s">
        <v>265</v>
      </c>
      <c r="BH48" s="21" t="s">
        <v>16</v>
      </c>
      <c r="BI48" s="565" t="s">
        <v>17</v>
      </c>
      <c r="BJ48" s="566"/>
      <c r="BK48" s="567" t="s">
        <v>18</v>
      </c>
      <c r="BL48" s="567"/>
      <c r="BM48" s="567" t="s">
        <v>19</v>
      </c>
      <c r="BN48" s="567"/>
      <c r="BO48" s="567" t="s">
        <v>20</v>
      </c>
      <c r="BP48" s="567"/>
      <c r="BQ48" s="298"/>
      <c r="BR48" s="295" t="s">
        <v>265</v>
      </c>
    </row>
    <row r="49" spans="2:72" ht="79.5" hidden="1" customHeight="1" x14ac:dyDescent="0.2">
      <c r="B49" s="22" t="s">
        <v>21</v>
      </c>
      <c r="C49" s="23" t="s">
        <v>22</v>
      </c>
      <c r="D49" s="24">
        <f>D51-D50</f>
        <v>0.26129228795896919</v>
      </c>
      <c r="E49" s="25" t="s">
        <v>23</v>
      </c>
      <c r="F49" s="26">
        <f>(COUNT(C32:M32))-1</f>
        <v>10</v>
      </c>
      <c r="G49" s="27" t="s">
        <v>24</v>
      </c>
      <c r="H49" s="28">
        <f>D49/F49</f>
        <v>2.6129228795896919E-2</v>
      </c>
      <c r="I49" s="29" t="s">
        <v>25</v>
      </c>
      <c r="J49" s="30">
        <f>H49/H50</f>
        <v>3.5587250337305272</v>
      </c>
      <c r="K49" s="299"/>
      <c r="L49" s="553">
        <f>FDIST(J49,F49,F50)</f>
        <v>5.4558579274107842E-4</v>
      </c>
      <c r="M49" s="3" t="s">
        <v>348</v>
      </c>
      <c r="X49" s="22" t="s">
        <v>21</v>
      </c>
      <c r="Y49" s="23" t="s">
        <v>22</v>
      </c>
      <c r="Z49" s="24">
        <f>Z51-Z50</f>
        <v>0.44484157071235697</v>
      </c>
      <c r="AA49" s="25" t="s">
        <v>23</v>
      </c>
      <c r="AB49" s="26">
        <f>(COUNT(Y32:AI32))-1</f>
        <v>10</v>
      </c>
      <c r="AC49" s="27" t="s">
        <v>24</v>
      </c>
      <c r="AD49" s="28">
        <f>Z49/AB49</f>
        <v>4.4484157071235694E-2</v>
      </c>
      <c r="AE49" s="29" t="s">
        <v>25</v>
      </c>
      <c r="AF49" s="30">
        <f>AD49/AD50</f>
        <v>2.2109600475666307</v>
      </c>
      <c r="AG49" s="299"/>
      <c r="AH49" s="553">
        <f>FDIST(AF49,AB49,AB50)</f>
        <v>2.4106731788956327E-2</v>
      </c>
      <c r="AI49" s="3" t="s">
        <v>348</v>
      </c>
      <c r="AP49" s="22" t="s">
        <v>21</v>
      </c>
      <c r="AQ49" s="23" t="s">
        <v>22</v>
      </c>
      <c r="AR49" s="24">
        <f>AR51-AR50</f>
        <v>0.11344335382587767</v>
      </c>
      <c r="AS49" s="25" t="s">
        <v>23</v>
      </c>
      <c r="AT49" s="26">
        <f>(COUNT(AQ32:BA32))-1</f>
        <v>10</v>
      </c>
      <c r="AU49" s="27" t="s">
        <v>24</v>
      </c>
      <c r="AV49" s="28">
        <f>AR49/AT49</f>
        <v>1.1344335382587768E-2</v>
      </c>
      <c r="AW49" s="29" t="s">
        <v>25</v>
      </c>
      <c r="AX49" s="30">
        <f>AV49/AV50</f>
        <v>0.91373992903636547</v>
      </c>
      <c r="AY49" s="299"/>
      <c r="AZ49" s="552">
        <f>FDIST(AX49,AT49,AT50)</f>
        <v>0.52442485072420586</v>
      </c>
      <c r="BA49" s="3" t="s">
        <v>167</v>
      </c>
      <c r="BH49" s="22" t="s">
        <v>21</v>
      </c>
      <c r="BI49" s="23" t="s">
        <v>22</v>
      </c>
      <c r="BJ49" s="24">
        <f>BJ51-BJ50</f>
        <v>0.22974396769322758</v>
      </c>
      <c r="BK49" s="25" t="s">
        <v>23</v>
      </c>
      <c r="BL49" s="26">
        <f>(COUNT(BI32:BS32))-1</f>
        <v>10</v>
      </c>
      <c r="BM49" s="27" t="s">
        <v>24</v>
      </c>
      <c r="BN49" s="28">
        <f>BJ49/BL49</f>
        <v>2.2974396769322759E-2</v>
      </c>
      <c r="BO49" s="29" t="s">
        <v>25</v>
      </c>
      <c r="BP49" s="30">
        <f>BN49/BN50</f>
        <v>1.2609535850605931</v>
      </c>
      <c r="BQ49" s="299"/>
      <c r="BR49" s="552">
        <f>FDIST(BP49,BL49,BL50)</f>
        <v>0.264975761062129</v>
      </c>
      <c r="BS49" s="3" t="s">
        <v>167</v>
      </c>
    </row>
    <row r="50" spans="2:72" ht="79.5" hidden="1" customHeight="1" x14ac:dyDescent="0.2">
      <c r="B50" s="22" t="s">
        <v>26</v>
      </c>
      <c r="C50" s="23" t="s">
        <v>27</v>
      </c>
      <c r="D50" s="31">
        <f>N46</f>
        <v>0.64612244897958626</v>
      </c>
      <c r="E50" s="25" t="s">
        <v>28</v>
      </c>
      <c r="F50" s="32">
        <f>N44-(COUNT(C32:M32))</f>
        <v>88</v>
      </c>
      <c r="G50" s="27" t="s">
        <v>29</v>
      </c>
      <c r="H50" s="33">
        <f>D50/F50</f>
        <v>7.3423005565862072E-3</v>
      </c>
      <c r="I50" s="34"/>
      <c r="J50" s="26"/>
      <c r="K50" s="300"/>
      <c r="X50" s="22" t="s">
        <v>26</v>
      </c>
      <c r="Y50" s="23" t="s">
        <v>27</v>
      </c>
      <c r="Z50" s="31">
        <f>AJ46</f>
        <v>1.7705457077694067</v>
      </c>
      <c r="AA50" s="25" t="s">
        <v>28</v>
      </c>
      <c r="AB50" s="32">
        <f>AJ44-(COUNT(Y32:AI32))</f>
        <v>88</v>
      </c>
      <c r="AC50" s="27" t="s">
        <v>29</v>
      </c>
      <c r="AD50" s="33">
        <f>Z50/AB50</f>
        <v>2.0119837588288711E-2</v>
      </c>
      <c r="AE50" s="34"/>
      <c r="AF50" s="26"/>
      <c r="AG50" s="300"/>
      <c r="AP50" s="22" t="s">
        <v>26</v>
      </c>
      <c r="AQ50" s="23" t="s">
        <v>27</v>
      </c>
      <c r="AR50" s="31">
        <f>BB46</f>
        <v>1.0925444778587461</v>
      </c>
      <c r="AS50" s="25" t="s">
        <v>28</v>
      </c>
      <c r="AT50" s="32">
        <f>BB44-(COUNT(AQ32:BA32))</f>
        <v>88</v>
      </c>
      <c r="AU50" s="27" t="s">
        <v>29</v>
      </c>
      <c r="AV50" s="33">
        <f>AR50/AT50</f>
        <v>1.241527815748575E-2</v>
      </c>
      <c r="AW50" s="34"/>
      <c r="AX50" s="26"/>
      <c r="AY50" s="300"/>
      <c r="BH50" s="22" t="s">
        <v>26</v>
      </c>
      <c r="BI50" s="23" t="s">
        <v>27</v>
      </c>
      <c r="BJ50" s="31">
        <f>BT46</f>
        <v>1.6033476090265855</v>
      </c>
      <c r="BK50" s="25" t="s">
        <v>28</v>
      </c>
      <c r="BL50" s="32">
        <f>BT44-(COUNT(BI32:BS32))</f>
        <v>88</v>
      </c>
      <c r="BM50" s="27" t="s">
        <v>29</v>
      </c>
      <c r="BN50" s="33">
        <f>BJ50/BL50</f>
        <v>1.8219859193483925E-2</v>
      </c>
      <c r="BO50" s="34"/>
      <c r="BP50" s="26"/>
      <c r="BQ50" s="300"/>
    </row>
    <row r="51" spans="2:72" ht="28.5" hidden="1" customHeight="1" x14ac:dyDescent="0.2">
      <c r="B51" s="22" t="s">
        <v>10</v>
      </c>
      <c r="C51" s="23" t="s">
        <v>30</v>
      </c>
      <c r="D51" s="35">
        <f>P43</f>
        <v>0.90741473693855546</v>
      </c>
      <c r="E51" s="25" t="s">
        <v>31</v>
      </c>
      <c r="F51" s="26">
        <f>N44-1</f>
        <v>98</v>
      </c>
      <c r="G51" s="27" t="s">
        <v>32</v>
      </c>
      <c r="H51" s="28">
        <f>D51/F51</f>
        <v>9.2593340503934231E-3</v>
      </c>
      <c r="I51" s="34"/>
      <c r="J51" s="26"/>
      <c r="K51" s="300"/>
      <c r="X51" s="22" t="s">
        <v>10</v>
      </c>
      <c r="Y51" s="23" t="s">
        <v>30</v>
      </c>
      <c r="Z51" s="35">
        <f>AL43</f>
        <v>2.2153872784817636</v>
      </c>
      <c r="AA51" s="25" t="s">
        <v>31</v>
      </c>
      <c r="AB51" s="26">
        <f>AJ44-1</f>
        <v>98</v>
      </c>
      <c r="AC51" s="27" t="s">
        <v>32</v>
      </c>
      <c r="AD51" s="28">
        <f>Z51/AB51</f>
        <v>2.2605992637569017E-2</v>
      </c>
      <c r="AE51" s="34"/>
      <c r="AF51" s="26"/>
      <c r="AG51" s="300"/>
      <c r="AP51" s="22" t="s">
        <v>10</v>
      </c>
      <c r="AQ51" s="23" t="s">
        <v>30</v>
      </c>
      <c r="AR51" s="35">
        <f>BD43</f>
        <v>1.2059878316846238</v>
      </c>
      <c r="AS51" s="25" t="s">
        <v>31</v>
      </c>
      <c r="AT51" s="26">
        <f>BB44-1</f>
        <v>98</v>
      </c>
      <c r="AU51" s="27" t="s">
        <v>32</v>
      </c>
      <c r="AV51" s="28">
        <f>AR51/AT51</f>
        <v>1.230599828249616E-2</v>
      </c>
      <c r="AW51" s="34"/>
      <c r="AX51" s="26"/>
      <c r="AY51" s="300"/>
      <c r="BH51" s="22" t="s">
        <v>10</v>
      </c>
      <c r="BI51" s="23" t="s">
        <v>30</v>
      </c>
      <c r="BJ51" s="35">
        <f>BV43</f>
        <v>1.833091576719813</v>
      </c>
      <c r="BK51" s="25" t="s">
        <v>31</v>
      </c>
      <c r="BL51" s="26">
        <f>BT44-1</f>
        <v>98</v>
      </c>
      <c r="BM51" s="27" t="s">
        <v>32</v>
      </c>
      <c r="BN51" s="28">
        <f>BJ51/BL51</f>
        <v>1.8705016088977684E-2</v>
      </c>
      <c r="BO51" s="34"/>
      <c r="BP51" s="26"/>
      <c r="BQ51" s="300"/>
    </row>
    <row r="54" spans="2:72" ht="13.5" thickBot="1" x14ac:dyDescent="0.25"/>
    <row r="55" spans="2:72" ht="27.75" customHeight="1" thickBot="1" x14ac:dyDescent="0.25">
      <c r="B55" s="568" t="s">
        <v>259</v>
      </c>
      <c r="C55" s="569"/>
      <c r="D55" s="569"/>
      <c r="E55" s="569"/>
      <c r="F55" s="569"/>
      <c r="G55" s="569"/>
      <c r="H55" s="569"/>
      <c r="I55" s="569"/>
      <c r="J55" s="569"/>
      <c r="K55" s="569"/>
      <c r="L55" s="569"/>
      <c r="M55" s="570"/>
      <c r="N55" s="106"/>
      <c r="X55" s="568" t="s">
        <v>347</v>
      </c>
      <c r="Y55" s="569"/>
      <c r="Z55" s="569"/>
      <c r="AA55" s="569"/>
      <c r="AB55" s="569"/>
      <c r="AC55" s="569"/>
      <c r="AD55" s="569"/>
      <c r="AE55" s="569"/>
      <c r="AF55" s="569"/>
      <c r="AG55" s="569"/>
      <c r="AH55" s="569"/>
      <c r="AI55" s="570"/>
      <c r="AJ55" s="106"/>
      <c r="AP55" s="568" t="s">
        <v>351</v>
      </c>
      <c r="AQ55" s="569"/>
      <c r="AR55" s="569"/>
      <c r="AS55" s="569"/>
      <c r="AT55" s="569"/>
      <c r="AU55" s="569"/>
      <c r="AV55" s="569"/>
      <c r="AW55" s="569"/>
      <c r="AX55" s="569"/>
      <c r="AY55" s="569"/>
      <c r="AZ55" s="569"/>
      <c r="BA55" s="570"/>
      <c r="BB55" s="106"/>
      <c r="BH55" s="568" t="s">
        <v>165</v>
      </c>
      <c r="BI55" s="569"/>
      <c r="BJ55" s="569"/>
      <c r="BK55" s="569"/>
      <c r="BL55" s="569"/>
      <c r="BM55" s="569"/>
      <c r="BN55" s="569"/>
      <c r="BO55" s="569"/>
      <c r="BP55" s="569"/>
      <c r="BQ55" s="569"/>
      <c r="BR55" s="569"/>
      <c r="BS55" s="570"/>
      <c r="BT55" s="106"/>
    </row>
    <row r="56" spans="2:72" ht="28.5" customHeight="1" thickBot="1" x14ac:dyDescent="0.25">
      <c r="B56" s="7" t="s">
        <v>164</v>
      </c>
      <c r="C56" s="352" t="s">
        <v>326</v>
      </c>
      <c r="D56" s="352" t="s">
        <v>327</v>
      </c>
      <c r="E56" s="352" t="s">
        <v>328</v>
      </c>
      <c r="F56" s="352" t="s">
        <v>329</v>
      </c>
      <c r="G56" s="352" t="s">
        <v>330</v>
      </c>
      <c r="H56" s="352" t="s">
        <v>331</v>
      </c>
      <c r="I56" s="352" t="s">
        <v>332</v>
      </c>
      <c r="J56" s="352" t="s">
        <v>333</v>
      </c>
      <c r="K56" s="352" t="s">
        <v>334</v>
      </c>
      <c r="L56" s="352" t="s">
        <v>335</v>
      </c>
      <c r="M56" s="352" t="s">
        <v>336</v>
      </c>
      <c r="N56" s="106"/>
      <c r="X56" s="7" t="s">
        <v>266</v>
      </c>
      <c r="Y56" s="352" t="s">
        <v>326</v>
      </c>
      <c r="Z56" s="352" t="s">
        <v>327</v>
      </c>
      <c r="AA56" s="352" t="s">
        <v>328</v>
      </c>
      <c r="AB56" s="352" t="s">
        <v>329</v>
      </c>
      <c r="AC56" s="352" t="s">
        <v>330</v>
      </c>
      <c r="AD56" s="352" t="s">
        <v>331</v>
      </c>
      <c r="AE56" s="352" t="s">
        <v>332</v>
      </c>
      <c r="AF56" s="352" t="s">
        <v>333</v>
      </c>
      <c r="AG56" s="352" t="s">
        <v>334</v>
      </c>
      <c r="AH56" s="352" t="s">
        <v>335</v>
      </c>
      <c r="AI56" s="352" t="s">
        <v>336</v>
      </c>
      <c r="AJ56" s="106"/>
      <c r="AP56" s="7" t="s">
        <v>163</v>
      </c>
      <c r="AQ56" s="352" t="s">
        <v>326</v>
      </c>
      <c r="AR56" s="352" t="s">
        <v>327</v>
      </c>
      <c r="AS56" s="352" t="s">
        <v>328</v>
      </c>
      <c r="AT56" s="352" t="s">
        <v>329</v>
      </c>
      <c r="AU56" s="352" t="s">
        <v>330</v>
      </c>
      <c r="AV56" s="352" t="s">
        <v>331</v>
      </c>
      <c r="AW56" s="352" t="s">
        <v>332</v>
      </c>
      <c r="AX56" s="352" t="s">
        <v>333</v>
      </c>
      <c r="AY56" s="352" t="s">
        <v>334</v>
      </c>
      <c r="AZ56" s="352" t="s">
        <v>335</v>
      </c>
      <c r="BA56" s="352" t="s">
        <v>336</v>
      </c>
      <c r="BB56" s="106"/>
      <c r="BH56" s="7" t="s">
        <v>162</v>
      </c>
      <c r="BI56" s="352" t="s">
        <v>326</v>
      </c>
      <c r="BJ56" s="352" t="s">
        <v>327</v>
      </c>
      <c r="BK56" s="352" t="s">
        <v>328</v>
      </c>
      <c r="BL56" s="352" t="s">
        <v>329</v>
      </c>
      <c r="BM56" s="352" t="s">
        <v>330</v>
      </c>
      <c r="BN56" s="352" t="s">
        <v>331</v>
      </c>
      <c r="BO56" s="352" t="s">
        <v>332</v>
      </c>
      <c r="BP56" s="352" t="s">
        <v>333</v>
      </c>
      <c r="BQ56" s="352" t="s">
        <v>334</v>
      </c>
      <c r="BR56" s="352" t="s">
        <v>335</v>
      </c>
      <c r="BS56" s="352" t="s">
        <v>336</v>
      </c>
      <c r="BT56" s="106"/>
    </row>
    <row r="57" spans="2:72" x14ac:dyDescent="0.2">
      <c r="B57" s="7" t="s">
        <v>217</v>
      </c>
      <c r="C57" s="354">
        <v>0.7</v>
      </c>
      <c r="D57" s="355">
        <v>0.76190476190476186</v>
      </c>
      <c r="E57" s="355">
        <v>0.82380952380952377</v>
      </c>
      <c r="F57" s="355">
        <v>0.69523809523809521</v>
      </c>
      <c r="G57" s="355">
        <v>0.77142857142857146</v>
      </c>
      <c r="H57" s="355">
        <v>0.76666666666666672</v>
      </c>
      <c r="I57" s="355">
        <v>0.66190476190476188</v>
      </c>
      <c r="J57" s="355">
        <v>0.79047619047619044</v>
      </c>
      <c r="K57" s="355">
        <v>0.81428571428571428</v>
      </c>
      <c r="L57" s="355">
        <v>0.76190476190476186</v>
      </c>
      <c r="M57" s="356">
        <v>0.76666666666666672</v>
      </c>
      <c r="N57" s="106"/>
      <c r="X57" s="372" t="s">
        <v>0</v>
      </c>
      <c r="Y57" s="354">
        <v>0.4833242208857299</v>
      </c>
      <c r="Z57" s="355">
        <v>0.54989711934156382</v>
      </c>
      <c r="AA57" s="355">
        <v>0.67509931005644996</v>
      </c>
      <c r="AB57" s="355">
        <v>0.47864540905388109</v>
      </c>
      <c r="AC57" s="355">
        <v>0.59195239444601866</v>
      </c>
      <c r="AD57" s="355">
        <v>0.56078197029195831</v>
      </c>
      <c r="AE57" s="355">
        <v>0.46136339005093746</v>
      </c>
      <c r="AF57" s="355">
        <v>0.61134011945823186</v>
      </c>
      <c r="AG57" s="355">
        <v>0.65713568049566706</v>
      </c>
      <c r="AH57" s="355">
        <v>0.57160342717258272</v>
      </c>
      <c r="AI57" s="356">
        <v>0.55760963026655208</v>
      </c>
      <c r="AJ57" s="106"/>
      <c r="AP57" s="372" t="s">
        <v>0</v>
      </c>
      <c r="AQ57" s="354">
        <v>0.58689746092056583</v>
      </c>
      <c r="AR57" s="355">
        <v>0.57299962825313067</v>
      </c>
      <c r="AS57" s="355">
        <v>0.69398944210241853</v>
      </c>
      <c r="AT57" s="355">
        <v>0.58126949236027325</v>
      </c>
      <c r="AU57" s="355">
        <v>0.64871200670929474</v>
      </c>
      <c r="AV57" s="355">
        <v>0.63145523760923705</v>
      </c>
      <c r="AW57" s="355">
        <v>0.61249323603557937</v>
      </c>
      <c r="AX57" s="355">
        <v>0.6424366822002322</v>
      </c>
      <c r="AY57" s="355">
        <v>0.67835129229947078</v>
      </c>
      <c r="AZ57" s="355">
        <v>0.62728069292520394</v>
      </c>
      <c r="BA57" s="356">
        <v>0.62201265634643832</v>
      </c>
      <c r="BB57" s="106"/>
      <c r="BH57" s="372" t="s">
        <v>0</v>
      </c>
      <c r="BI57" s="354">
        <v>0.5125590051248311</v>
      </c>
      <c r="BJ57" s="355">
        <v>0.49438001439332829</v>
      </c>
      <c r="BK57" s="355">
        <v>0.68157603331395755</v>
      </c>
      <c r="BL57" s="355">
        <v>0.50511734768005168</v>
      </c>
      <c r="BM57" s="355">
        <v>0.60274398467878187</v>
      </c>
      <c r="BN57" s="355">
        <v>0.57583077124516902</v>
      </c>
      <c r="BO57" s="355">
        <v>0.54789546357918806</v>
      </c>
      <c r="BP57" s="355">
        <v>0.59278135552192546</v>
      </c>
      <c r="BQ57" s="355">
        <v>0.65284084731871006</v>
      </c>
      <c r="BR57" s="355">
        <v>0.56954067009065967</v>
      </c>
      <c r="BS57" s="356">
        <v>0.56171817376254018</v>
      </c>
      <c r="BT57" s="106"/>
    </row>
    <row r="58" spans="2:72" x14ac:dyDescent="0.2">
      <c r="B58" s="372" t="s">
        <v>0</v>
      </c>
      <c r="C58" s="523">
        <v>0.75714285714285712</v>
      </c>
      <c r="D58" s="518">
        <v>0.77142857142857146</v>
      </c>
      <c r="E58" s="518">
        <v>0.85238095238095235</v>
      </c>
      <c r="F58" s="518">
        <v>0.79523809523809519</v>
      </c>
      <c r="G58" s="518">
        <v>0.84285714285714286</v>
      </c>
      <c r="H58" s="518">
        <v>0.8</v>
      </c>
      <c r="I58" s="518">
        <v>0.73333333333333328</v>
      </c>
      <c r="J58" s="518">
        <v>0.81428571428571428</v>
      </c>
      <c r="K58" s="518">
        <v>0.83809523809523812</v>
      </c>
      <c r="L58" s="518">
        <v>0.8</v>
      </c>
      <c r="M58" s="522">
        <v>0.85238095238095235</v>
      </c>
      <c r="N58" s="106"/>
      <c r="X58" s="372" t="s">
        <v>9</v>
      </c>
      <c r="Y58" s="523">
        <v>0.59094034069207857</v>
      </c>
      <c r="Z58" s="518">
        <v>0.58828574929542943</v>
      </c>
      <c r="AA58" s="518">
        <v>0.73819673449690348</v>
      </c>
      <c r="AB58" s="518">
        <v>0.65764331210191085</v>
      </c>
      <c r="AC58" s="518">
        <v>0.72782970701437433</v>
      </c>
      <c r="AD58" s="518">
        <v>0.63803504740017236</v>
      </c>
      <c r="AE58" s="518">
        <v>0.58097274184927838</v>
      </c>
      <c r="AF58" s="518">
        <v>0.66915774590991717</v>
      </c>
      <c r="AG58" s="518">
        <v>0.71264136515474719</v>
      </c>
      <c r="AH58" s="518">
        <v>0.65244118690152497</v>
      </c>
      <c r="AI58" s="522">
        <v>0.73157959840019793</v>
      </c>
      <c r="AJ58" s="106"/>
      <c r="AP58" s="372" t="s">
        <v>9</v>
      </c>
      <c r="AQ58" s="523">
        <v>0.65139706101781025</v>
      </c>
      <c r="AR58" s="518">
        <v>0.64058152319508133</v>
      </c>
      <c r="AS58" s="518">
        <v>0.7266879304268159</v>
      </c>
      <c r="AT58" s="518">
        <v>0.6804745247826256</v>
      </c>
      <c r="AU58" s="518">
        <v>0.72269964444670665</v>
      </c>
      <c r="AV58" s="518">
        <v>0.68395342974848694</v>
      </c>
      <c r="AW58" s="518">
        <v>0.67698440593289344</v>
      </c>
      <c r="AX58" s="518">
        <v>0.6843443142207345</v>
      </c>
      <c r="AY58" s="518">
        <v>0.70884271021529799</v>
      </c>
      <c r="AZ58" s="518">
        <v>0.6708944712237197</v>
      </c>
      <c r="BA58" s="522">
        <v>0.72497902888232768</v>
      </c>
      <c r="BB58" s="106"/>
      <c r="BH58" s="372" t="s">
        <v>9</v>
      </c>
      <c r="BI58" s="523">
        <v>0.60707104780382015</v>
      </c>
      <c r="BJ58" s="518">
        <v>0.58987542366130374</v>
      </c>
      <c r="BK58" s="518">
        <v>0.74799142168279875</v>
      </c>
      <c r="BL58" s="518">
        <v>0.65664125054043221</v>
      </c>
      <c r="BM58" s="518">
        <v>0.73937174146364548</v>
      </c>
      <c r="BN58" s="518">
        <v>0.66293500946049988</v>
      </c>
      <c r="BO58" s="518">
        <v>0.65041030052848869</v>
      </c>
      <c r="BP58" s="518">
        <v>0.66364743443979246</v>
      </c>
      <c r="BQ58" s="518">
        <v>0.71059148732428434</v>
      </c>
      <c r="BR58" s="518">
        <v>0.6397305857046337</v>
      </c>
      <c r="BS58" s="522">
        <v>0.74427876936691406</v>
      </c>
      <c r="BT58" s="106"/>
    </row>
    <row r="59" spans="2:72" x14ac:dyDescent="0.2">
      <c r="B59" s="7" t="s">
        <v>9</v>
      </c>
      <c r="C59" s="523">
        <v>0.75238095238095237</v>
      </c>
      <c r="D59" s="518">
        <v>0.74285714285714288</v>
      </c>
      <c r="E59" s="518">
        <v>0.83809523809523812</v>
      </c>
      <c r="F59" s="518">
        <v>0.76666666666666672</v>
      </c>
      <c r="G59" s="518">
        <v>0.80476190476190479</v>
      </c>
      <c r="H59" s="518">
        <v>0.74761904761904763</v>
      </c>
      <c r="I59" s="518">
        <v>0.8</v>
      </c>
      <c r="J59" s="518">
        <v>0.82857142857142863</v>
      </c>
      <c r="K59" s="518">
        <v>0.81428571428571428</v>
      </c>
      <c r="L59" s="518">
        <v>0.78095238095238095</v>
      </c>
      <c r="M59" s="522">
        <v>0.76190476190476186</v>
      </c>
      <c r="N59" s="106"/>
      <c r="X59" s="7"/>
      <c r="Y59" s="523">
        <v>0.60617426428159271</v>
      </c>
      <c r="Z59" s="518">
        <v>0.55207963028794871</v>
      </c>
      <c r="AA59" s="518">
        <v>0.72819673379268346</v>
      </c>
      <c r="AB59" s="518">
        <v>0.62607652894363897</v>
      </c>
      <c r="AC59" s="518">
        <v>0.68173585184637564</v>
      </c>
      <c r="AD59" s="518">
        <v>0.5811538027320966</v>
      </c>
      <c r="AE59" s="518">
        <v>0.68387096774193556</v>
      </c>
      <c r="AF59" s="518">
        <v>0.71095392850315431</v>
      </c>
      <c r="AG59" s="518">
        <v>0.68773829495195971</v>
      </c>
      <c r="AH59" s="518">
        <v>0.63537538217642386</v>
      </c>
      <c r="AI59" s="522">
        <v>0.60116990162190909</v>
      </c>
      <c r="AJ59" s="106"/>
      <c r="AP59" s="7"/>
      <c r="AQ59" s="523">
        <v>0.66975573503123287</v>
      </c>
      <c r="AR59" s="518">
        <v>0.59524113856837702</v>
      </c>
      <c r="AS59" s="518">
        <v>0.7264962178490133</v>
      </c>
      <c r="AT59" s="518">
        <v>0.66422657106800664</v>
      </c>
      <c r="AU59" s="518">
        <v>0.7100434417951853</v>
      </c>
      <c r="AV59" s="518">
        <v>0.67412551279014898</v>
      </c>
      <c r="AW59" s="518">
        <v>0.70978473551242438</v>
      </c>
      <c r="AX59" s="518">
        <v>0.71313005639516436</v>
      </c>
      <c r="AY59" s="518">
        <v>0.69817763592908666</v>
      </c>
      <c r="AZ59" s="518">
        <v>0.66775658283119177</v>
      </c>
      <c r="BA59" s="522">
        <v>0.67459308544294216</v>
      </c>
      <c r="BB59" s="106"/>
      <c r="BH59" s="7"/>
      <c r="BI59" s="523">
        <v>0.63776007660410694</v>
      </c>
      <c r="BJ59" s="518">
        <v>0.52380131898158344</v>
      </c>
      <c r="BK59" s="518">
        <v>0.74757346201814578</v>
      </c>
      <c r="BL59" s="518">
        <v>0.62830694201402881</v>
      </c>
      <c r="BM59" s="518">
        <v>0.71301699739485069</v>
      </c>
      <c r="BN59" s="518">
        <v>0.64536673763476693</v>
      </c>
      <c r="BO59" s="518">
        <v>0.71249334796951735</v>
      </c>
      <c r="BP59" s="518">
        <v>0.71930992363717106</v>
      </c>
      <c r="BQ59" s="518">
        <v>0.68957843063832536</v>
      </c>
      <c r="BR59" s="518">
        <v>0.63432036682317483</v>
      </c>
      <c r="BS59" s="522">
        <v>0.64618794570406146</v>
      </c>
      <c r="BT59" s="106"/>
    </row>
    <row r="60" spans="2:72" x14ac:dyDescent="0.2">
      <c r="B60" s="7"/>
      <c r="C60" s="523">
        <v>0.66190476190476188</v>
      </c>
      <c r="D60" s="518">
        <v>0.66190476190476188</v>
      </c>
      <c r="E60" s="518">
        <v>0.73809523809523814</v>
      </c>
      <c r="F60" s="518">
        <v>0.72380952380952379</v>
      </c>
      <c r="G60" s="518">
        <v>0.7142857142857143</v>
      </c>
      <c r="H60" s="518">
        <v>0.70952380952380956</v>
      </c>
      <c r="I60" s="518">
        <v>0.75238095238095237</v>
      </c>
      <c r="J60" s="518">
        <v>0.71904761904761905</v>
      </c>
      <c r="K60" s="518">
        <v>0.70476190476190481</v>
      </c>
      <c r="L60" s="518">
        <v>0.66190476190476188</v>
      </c>
      <c r="M60" s="522">
        <v>0.70952380952380956</v>
      </c>
      <c r="N60" s="106"/>
      <c r="X60" s="7"/>
      <c r="Y60" s="523">
        <v>0.46017378711078927</v>
      </c>
      <c r="Z60" s="518">
        <v>0.42801242950857404</v>
      </c>
      <c r="AA60" s="518">
        <v>0.56547910161393466</v>
      </c>
      <c r="AB60" s="518">
        <v>0.55874361482447565</v>
      </c>
      <c r="AC60" s="518">
        <v>0.53507250654957383</v>
      </c>
      <c r="AD60" s="518">
        <v>0.51716859522822356</v>
      </c>
      <c r="AE60" s="518">
        <v>0.61465170442515338</v>
      </c>
      <c r="AF60" s="518">
        <v>0.53239989432765977</v>
      </c>
      <c r="AG60" s="518">
        <v>0.50975224037954681</v>
      </c>
      <c r="AH60" s="518">
        <v>0.44463068499273672</v>
      </c>
      <c r="AI60" s="522">
        <v>0.5146440344030615</v>
      </c>
      <c r="AJ60" s="106"/>
      <c r="AP60" s="7"/>
      <c r="AQ60" s="523">
        <v>0.56525476390080442</v>
      </c>
      <c r="AR60" s="518">
        <v>0.55477260415868346</v>
      </c>
      <c r="AS60" s="518">
        <v>0.63940699737510975</v>
      </c>
      <c r="AT60" s="518">
        <v>0.62968338759452069</v>
      </c>
      <c r="AU60" s="518">
        <v>0.6310612221190447</v>
      </c>
      <c r="AV60" s="518">
        <v>0.63055271417029213</v>
      </c>
      <c r="AW60" s="518">
        <v>0.66921827186576743</v>
      </c>
      <c r="AX60" s="518">
        <v>0.63625092276732453</v>
      </c>
      <c r="AY60" s="518">
        <v>0.61219578464669622</v>
      </c>
      <c r="AZ60" s="518">
        <v>0.55797113911630536</v>
      </c>
      <c r="BA60" s="522">
        <v>0.62135425055900939</v>
      </c>
      <c r="BB60" s="106"/>
      <c r="BH60" s="7"/>
      <c r="BI60" s="523">
        <v>0.48452846989988735</v>
      </c>
      <c r="BJ60" s="518">
        <v>0.47149341228733532</v>
      </c>
      <c r="BK60" s="518">
        <v>0.5880447096395599</v>
      </c>
      <c r="BL60" s="518">
        <v>0.57315095616670186</v>
      </c>
      <c r="BM60" s="518">
        <v>0.57523355614424543</v>
      </c>
      <c r="BN60" s="518">
        <v>0.57446389640815965</v>
      </c>
      <c r="BO60" s="518">
        <v>0.63683287008723977</v>
      </c>
      <c r="BP60" s="518">
        <v>0.58315972838184027</v>
      </c>
      <c r="BQ60" s="518">
        <v>0.547469820710628</v>
      </c>
      <c r="BR60" s="518">
        <v>0.47543562486455127</v>
      </c>
      <c r="BS60" s="522">
        <v>0.56074934579348901</v>
      </c>
      <c r="BT60" s="106"/>
    </row>
    <row r="61" spans="2:72" x14ac:dyDescent="0.2">
      <c r="B61" s="7"/>
      <c r="C61" s="523">
        <v>0.68571428571428572</v>
      </c>
      <c r="D61" s="518">
        <v>0.64761904761904765</v>
      </c>
      <c r="E61" s="518">
        <v>0.74761904761904763</v>
      </c>
      <c r="F61" s="518">
        <v>0.67142857142857137</v>
      </c>
      <c r="G61" s="518">
        <v>0.72380952380952379</v>
      </c>
      <c r="H61" s="518">
        <v>0.70476190476190481</v>
      </c>
      <c r="I61" s="518">
        <v>0.70952380952380956</v>
      </c>
      <c r="J61" s="518">
        <v>0.7</v>
      </c>
      <c r="K61" s="518">
        <v>0.68095238095238098</v>
      </c>
      <c r="L61" s="518">
        <v>0.66190476190476188</v>
      </c>
      <c r="M61" s="522">
        <v>0.7142857142857143</v>
      </c>
      <c r="N61" s="106"/>
      <c r="X61" s="7"/>
      <c r="Y61" s="523">
        <v>0.49193548387096764</v>
      </c>
      <c r="Z61" s="518">
        <v>0.42800353356890464</v>
      </c>
      <c r="AA61" s="518">
        <v>0.58661417322834652</v>
      </c>
      <c r="AB61" s="518">
        <v>0.47522816166883969</v>
      </c>
      <c r="AC61" s="518">
        <v>0.54895571026514589</v>
      </c>
      <c r="AD61" s="518">
        <v>0.50350823672971323</v>
      </c>
      <c r="AE61" s="518">
        <v>0.55906650144568371</v>
      </c>
      <c r="AF61" s="518">
        <v>0.50795894079143122</v>
      </c>
      <c r="AG61" s="518">
        <v>0.4775731471855042</v>
      </c>
      <c r="AH61" s="518">
        <v>0.45360598065083557</v>
      </c>
      <c r="AI61" s="522">
        <v>0.5204019488428745</v>
      </c>
      <c r="AJ61" s="106"/>
      <c r="AP61" s="7"/>
      <c r="AQ61" s="523">
        <v>0.56754334184359034</v>
      </c>
      <c r="AR61" s="518">
        <v>0.5483615617206069</v>
      </c>
      <c r="AS61" s="518">
        <v>0.64677192908906145</v>
      </c>
      <c r="AT61" s="518">
        <v>0.55224346299761506</v>
      </c>
      <c r="AU61" s="518">
        <v>0.61010126174382107</v>
      </c>
      <c r="AV61" s="518">
        <v>0.58740982800069863</v>
      </c>
      <c r="AW61" s="518">
        <v>0.64300059572289125</v>
      </c>
      <c r="AX61" s="518">
        <v>0.59839242316036434</v>
      </c>
      <c r="AY61" s="518">
        <v>0.57019195376432263</v>
      </c>
      <c r="AZ61" s="518">
        <v>0.55139906134356109</v>
      </c>
      <c r="BA61" s="522">
        <v>0.59850616982035243</v>
      </c>
      <c r="BB61" s="106"/>
      <c r="BH61" s="7"/>
      <c r="BI61" s="523">
        <v>0.48741957025031735</v>
      </c>
      <c r="BJ61" s="518">
        <v>0.46368213940985881</v>
      </c>
      <c r="BK61" s="518">
        <v>0.59964170769591219</v>
      </c>
      <c r="BL61" s="518">
        <v>0.46839764042109433</v>
      </c>
      <c r="BM61" s="518">
        <v>0.54448311361524637</v>
      </c>
      <c r="BN61" s="518">
        <v>0.51324205931633737</v>
      </c>
      <c r="BO61" s="518">
        <v>0.59366817929494664</v>
      </c>
      <c r="BP61" s="518">
        <v>0.52811491508193442</v>
      </c>
      <c r="BQ61" s="518">
        <v>0.49078631243066911</v>
      </c>
      <c r="BR61" s="518">
        <v>0.46736821512929566</v>
      </c>
      <c r="BS61" s="522">
        <v>0.52827132517537556</v>
      </c>
      <c r="BT61" s="106"/>
    </row>
    <row r="62" spans="2:72" x14ac:dyDescent="0.2">
      <c r="B62" s="7"/>
      <c r="C62" s="523">
        <v>0.76666666666666672</v>
      </c>
      <c r="D62" s="518">
        <v>0.71904761904761905</v>
      </c>
      <c r="E62" s="518">
        <v>0.78095238095238095</v>
      </c>
      <c r="F62" s="518">
        <v>0.72380952380952379</v>
      </c>
      <c r="G62" s="518">
        <v>0.81428571428571428</v>
      </c>
      <c r="H62" s="518">
        <v>0.78095238095238095</v>
      </c>
      <c r="I62" s="518">
        <v>0.68571428571428572</v>
      </c>
      <c r="J62" s="518">
        <v>0.79047619047619044</v>
      </c>
      <c r="K62" s="518">
        <v>0.76666666666666672</v>
      </c>
      <c r="L62" s="518">
        <v>0.72380952380952379</v>
      </c>
      <c r="M62" s="522">
        <v>0.82380952380952377</v>
      </c>
      <c r="N62" s="106"/>
      <c r="X62" s="7"/>
      <c r="Y62" s="523">
        <v>0.5991429684456564</v>
      </c>
      <c r="Z62" s="518">
        <v>0.50102694212879073</v>
      </c>
      <c r="AA62" s="518">
        <v>0.60919168217493325</v>
      </c>
      <c r="AB62" s="518">
        <v>0.5337620578778135</v>
      </c>
      <c r="AC62" s="518">
        <v>0.67315827280708762</v>
      </c>
      <c r="AD62" s="518">
        <v>0.59280023605783416</v>
      </c>
      <c r="AE62" s="518">
        <v>0.51281240113888005</v>
      </c>
      <c r="AF62" s="518">
        <v>0.62486297754861753</v>
      </c>
      <c r="AG62" s="518">
        <v>0.58372102431328132</v>
      </c>
      <c r="AH62" s="518">
        <v>0.51935598437315023</v>
      </c>
      <c r="AI62" s="522">
        <v>0.67255257280121361</v>
      </c>
      <c r="AJ62" s="106"/>
      <c r="AP62" s="7"/>
      <c r="AQ62" s="523">
        <v>0.65009670069031966</v>
      </c>
      <c r="AR62" s="518">
        <v>0.58722059395679771</v>
      </c>
      <c r="AS62" s="518">
        <v>0.64921206872180093</v>
      </c>
      <c r="AT62" s="518">
        <v>0.60291381899090679</v>
      </c>
      <c r="AU62" s="518">
        <v>0.69265782908368922</v>
      </c>
      <c r="AV62" s="518">
        <v>0.64745816880665452</v>
      </c>
      <c r="AW62" s="518">
        <v>0.62899110864571339</v>
      </c>
      <c r="AX62" s="518">
        <v>0.65981114316753398</v>
      </c>
      <c r="AY62" s="518">
        <v>0.62979416332264482</v>
      </c>
      <c r="AZ62" s="518">
        <v>0.58539025979348558</v>
      </c>
      <c r="BA62" s="522">
        <v>0.69406716584632233</v>
      </c>
      <c r="BB62" s="106"/>
      <c r="BH62" s="7"/>
      <c r="BI62" s="523">
        <v>0.60497056906868041</v>
      </c>
      <c r="BJ62" s="518">
        <v>0.51298967531373896</v>
      </c>
      <c r="BK62" s="518">
        <v>0.6035468854254038</v>
      </c>
      <c r="BL62" s="518">
        <v>0.53437085957921471</v>
      </c>
      <c r="BM62" s="518">
        <v>0.67905989991131133</v>
      </c>
      <c r="BN62" s="518">
        <v>0.60073673625226121</v>
      </c>
      <c r="BO62" s="518">
        <v>0.5721079631167123</v>
      </c>
      <c r="BP62" s="518">
        <v>0.62089086197256216</v>
      </c>
      <c r="BQ62" s="518">
        <v>0.57331806148525633</v>
      </c>
      <c r="BR62" s="518">
        <v>0.51055513797169405</v>
      </c>
      <c r="BS62" s="522">
        <v>0.68172331062410574</v>
      </c>
      <c r="BT62" s="106"/>
    </row>
    <row r="63" spans="2:72" x14ac:dyDescent="0.2">
      <c r="B63" s="7"/>
      <c r="C63" s="523">
        <v>0.74285714285714288</v>
      </c>
      <c r="D63" s="518">
        <v>0.7</v>
      </c>
      <c r="E63" s="518">
        <v>0.82857142857142863</v>
      </c>
      <c r="F63" s="518">
        <v>0.76666666666666672</v>
      </c>
      <c r="G63" s="518">
        <v>0.80952380952380953</v>
      </c>
      <c r="H63" s="518">
        <v>0.81428571428571428</v>
      </c>
      <c r="I63" s="518">
        <v>0.7</v>
      </c>
      <c r="J63" s="518">
        <v>0.79523809523809519</v>
      </c>
      <c r="K63" s="518">
        <v>0.81904761904761902</v>
      </c>
      <c r="L63" s="518">
        <v>0.76666666666666672</v>
      </c>
      <c r="M63" s="522">
        <v>0.84285714285714286</v>
      </c>
      <c r="N63" s="106"/>
      <c r="X63" s="7"/>
      <c r="Y63" s="523">
        <v>0.55954323001631334</v>
      </c>
      <c r="Z63" s="518">
        <v>0.46816208393632419</v>
      </c>
      <c r="AA63" s="518">
        <v>0.69502601960547017</v>
      </c>
      <c r="AB63" s="518">
        <v>0.60696688438180357</v>
      </c>
      <c r="AC63" s="518">
        <v>0.66583124477861311</v>
      </c>
      <c r="AD63" s="518">
        <v>0.65634441087613293</v>
      </c>
      <c r="AE63" s="518">
        <v>0.5348591920683472</v>
      </c>
      <c r="AF63" s="518">
        <v>0.63444255525868354</v>
      </c>
      <c r="AG63" s="518">
        <v>0.67808302069466286</v>
      </c>
      <c r="AH63" s="518">
        <v>0.59484998818804624</v>
      </c>
      <c r="AI63" s="522">
        <v>0.70921450151057397</v>
      </c>
      <c r="AJ63" s="106"/>
      <c r="AP63" s="7"/>
      <c r="AQ63" s="523">
        <v>0.62004297081923676</v>
      </c>
      <c r="AR63" s="518">
        <v>0.5621135551390597</v>
      </c>
      <c r="AS63" s="518">
        <v>0.70166885219728636</v>
      </c>
      <c r="AT63" s="518">
        <v>0.65513417557295872</v>
      </c>
      <c r="AU63" s="518">
        <v>0.68252157164210336</v>
      </c>
      <c r="AV63" s="518">
        <v>0.67104976245072268</v>
      </c>
      <c r="AW63" s="518">
        <v>0.67226728633521715</v>
      </c>
      <c r="AX63" s="518">
        <v>0.66775538137703894</v>
      </c>
      <c r="AY63" s="518">
        <v>0.68817495303801235</v>
      </c>
      <c r="AZ63" s="518">
        <v>0.64386099756904924</v>
      </c>
      <c r="BA63" s="522">
        <v>0.70133983562896407</v>
      </c>
      <c r="BB63" s="106"/>
      <c r="BH63" s="7"/>
      <c r="BI63" s="523">
        <v>0.55882558556917683</v>
      </c>
      <c r="BJ63" s="518">
        <v>0.48058698932885319</v>
      </c>
      <c r="BK63" s="518">
        <v>0.69635448338670392</v>
      </c>
      <c r="BL63" s="518">
        <v>0.61315966045325887</v>
      </c>
      <c r="BM63" s="518">
        <v>0.66033444652437523</v>
      </c>
      <c r="BN63" s="518">
        <v>0.63999994320689724</v>
      </c>
      <c r="BO63" s="518">
        <v>0.64211710121497778</v>
      </c>
      <c r="BP63" s="518">
        <v>0.63431830710553128</v>
      </c>
      <c r="BQ63" s="518">
        <v>0.67068661572941102</v>
      </c>
      <c r="BR63" s="518">
        <v>0.59502444184180903</v>
      </c>
      <c r="BS63" s="522">
        <v>0.69571172726473685</v>
      </c>
      <c r="BT63" s="106"/>
    </row>
    <row r="64" spans="2:72" x14ac:dyDescent="0.2">
      <c r="B64" s="7"/>
      <c r="C64" s="523">
        <v>0.72380952380952379</v>
      </c>
      <c r="D64" s="518">
        <v>0.61904761904761907</v>
      </c>
      <c r="E64" s="518">
        <v>0.76190476190476186</v>
      </c>
      <c r="F64" s="518">
        <v>0.75714285714285712</v>
      </c>
      <c r="G64" s="518">
        <v>0.80952380952380953</v>
      </c>
      <c r="H64" s="518">
        <v>0.80476190476190479</v>
      </c>
      <c r="I64" s="518">
        <v>0.65238095238095239</v>
      </c>
      <c r="J64" s="518">
        <v>0.75238095238095237</v>
      </c>
      <c r="K64" s="518">
        <v>0.74285714285714288</v>
      </c>
      <c r="L64" s="518">
        <v>0.7</v>
      </c>
      <c r="M64" s="522">
        <v>0.79047619047619044</v>
      </c>
      <c r="N64" s="106"/>
      <c r="X64" s="7"/>
      <c r="Y64" s="523">
        <v>0.52433023510114818</v>
      </c>
      <c r="Z64" s="518">
        <v>0.36414215964573632</v>
      </c>
      <c r="AA64" s="518">
        <v>0.58797676973787472</v>
      </c>
      <c r="AB64" s="518">
        <v>0.59441036128152691</v>
      </c>
      <c r="AC64" s="518">
        <v>0.66814159292035391</v>
      </c>
      <c r="AD64" s="518">
        <v>0.63909963532715774</v>
      </c>
      <c r="AE64" s="518">
        <v>0.47702384607512011</v>
      </c>
      <c r="AF64" s="518">
        <v>0.57104136386848414</v>
      </c>
      <c r="AG64" s="518">
        <v>0.55562522042399787</v>
      </c>
      <c r="AH64" s="518">
        <v>0.49432404540763686</v>
      </c>
      <c r="AI64" s="522">
        <v>0.61607179955956282</v>
      </c>
      <c r="AJ64" s="106"/>
      <c r="AP64" s="7"/>
      <c r="AQ64" s="523">
        <v>0.57715894050598093</v>
      </c>
      <c r="AR64" s="518">
        <v>0.5131408141234246</v>
      </c>
      <c r="AS64" s="518">
        <v>0.64548786145284487</v>
      </c>
      <c r="AT64" s="518">
        <v>0.64186398636945718</v>
      </c>
      <c r="AU64" s="518">
        <v>0.67367358754225626</v>
      </c>
      <c r="AV64" s="518">
        <v>0.65061647947439072</v>
      </c>
      <c r="AW64" s="518">
        <v>0.62709247702051274</v>
      </c>
      <c r="AX64" s="518">
        <v>0.64027298375162678</v>
      </c>
      <c r="AY64" s="518">
        <v>0.62437318624532667</v>
      </c>
      <c r="AZ64" s="518">
        <v>0.58478376832635282</v>
      </c>
      <c r="BA64" s="522">
        <v>0.64546445260074126</v>
      </c>
      <c r="BB64" s="106"/>
      <c r="BH64" s="7"/>
      <c r="BI64" s="523">
        <v>0.49975151849911004</v>
      </c>
      <c r="BJ64" s="518">
        <v>0.4227466783877592</v>
      </c>
      <c r="BK64" s="518">
        <v>0.59759944482678451</v>
      </c>
      <c r="BL64" s="518">
        <v>0.59188239862884928</v>
      </c>
      <c r="BM64" s="518">
        <v>0.64457436307028182</v>
      </c>
      <c r="BN64" s="518">
        <v>0.60580906114207389</v>
      </c>
      <c r="BO64" s="518">
        <v>0.56925899528356994</v>
      </c>
      <c r="BP64" s="518">
        <v>0.58939383071395746</v>
      </c>
      <c r="BQ64" s="518">
        <v>0.56520767039193676</v>
      </c>
      <c r="BR64" s="518">
        <v>0.50975106659343727</v>
      </c>
      <c r="BS64" s="522">
        <v>0.59756229476357126</v>
      </c>
      <c r="BT64" s="106"/>
    </row>
    <row r="65" spans="1:76" x14ac:dyDescent="0.2">
      <c r="B65" s="7"/>
      <c r="C65" s="523"/>
      <c r="D65" s="518"/>
      <c r="E65" s="518"/>
      <c r="F65" s="518"/>
      <c r="G65" s="518"/>
      <c r="H65" s="518"/>
      <c r="I65" s="518"/>
      <c r="J65" s="518"/>
      <c r="K65" s="518"/>
      <c r="L65" s="518"/>
      <c r="M65" s="522"/>
      <c r="N65" s="106"/>
      <c r="X65" s="7"/>
      <c r="Y65" s="523"/>
      <c r="Z65" s="518"/>
      <c r="AA65" s="518"/>
      <c r="AB65" s="518"/>
      <c r="AC65" s="518"/>
      <c r="AD65" s="518"/>
      <c r="AE65" s="518"/>
      <c r="AF65" s="518"/>
      <c r="AG65" s="518"/>
      <c r="AH65" s="518"/>
      <c r="AI65" s="522"/>
      <c r="AJ65" s="106"/>
      <c r="AP65" s="7"/>
      <c r="AQ65" s="523"/>
      <c r="AR65" s="518"/>
      <c r="AS65" s="518"/>
      <c r="AT65" s="518"/>
      <c r="AU65" s="518"/>
      <c r="AV65" s="518"/>
      <c r="AW65" s="518"/>
      <c r="AX65" s="518"/>
      <c r="AY65" s="518"/>
      <c r="AZ65" s="518"/>
      <c r="BA65" s="522"/>
      <c r="BB65" s="106"/>
      <c r="BH65" s="7"/>
      <c r="BI65" s="523"/>
      <c r="BJ65" s="518"/>
      <c r="BK65" s="518"/>
      <c r="BL65" s="518"/>
      <c r="BM65" s="518"/>
      <c r="BN65" s="518"/>
      <c r="BO65" s="518"/>
      <c r="BP65" s="518"/>
      <c r="BQ65" s="518"/>
      <c r="BR65" s="518"/>
      <c r="BS65" s="522"/>
      <c r="BT65" s="106"/>
    </row>
    <row r="66" spans="1:76" ht="13.5" thickBot="1" x14ac:dyDescent="0.25">
      <c r="B66" s="7"/>
      <c r="C66" s="351"/>
      <c r="D66" s="520"/>
      <c r="E66" s="520"/>
      <c r="F66" s="520"/>
      <c r="G66" s="520"/>
      <c r="H66" s="520"/>
      <c r="I66" s="520"/>
      <c r="J66" s="520"/>
      <c r="K66" s="520"/>
      <c r="L66" s="520"/>
      <c r="M66" s="353"/>
      <c r="N66" s="524" t="s">
        <v>10</v>
      </c>
      <c r="Q66" s="4" t="s">
        <v>168</v>
      </c>
      <c r="S66" s="426" t="s">
        <v>124</v>
      </c>
      <c r="T66" s="426" t="s">
        <v>123</v>
      </c>
      <c r="U66" s="426" t="s">
        <v>169</v>
      </c>
      <c r="X66" s="7"/>
      <c r="Y66" s="351"/>
      <c r="Z66" s="520"/>
      <c r="AA66" s="520"/>
      <c r="AB66" s="520"/>
      <c r="AC66" s="520"/>
      <c r="AD66" s="520"/>
      <c r="AE66" s="520"/>
      <c r="AF66" s="520"/>
      <c r="AG66" s="520"/>
      <c r="AH66" s="520"/>
      <c r="AI66" s="353"/>
      <c r="AJ66" s="524" t="s">
        <v>10</v>
      </c>
      <c r="AP66" s="7"/>
      <c r="AQ66" s="351"/>
      <c r="AR66" s="520"/>
      <c r="AS66" s="520"/>
      <c r="AT66" s="520"/>
      <c r="AU66" s="520"/>
      <c r="AV66" s="520"/>
      <c r="AW66" s="520"/>
      <c r="AX66" s="520"/>
      <c r="AY66" s="520"/>
      <c r="AZ66" s="520"/>
      <c r="BA66" s="353"/>
      <c r="BB66" s="524" t="s">
        <v>10</v>
      </c>
      <c r="BH66" s="7"/>
      <c r="BI66" s="351"/>
      <c r="BJ66" s="520"/>
      <c r="BK66" s="520"/>
      <c r="BL66" s="520"/>
      <c r="BM66" s="520"/>
      <c r="BN66" s="520"/>
      <c r="BO66" s="520"/>
      <c r="BP66" s="520"/>
      <c r="BQ66" s="520"/>
      <c r="BR66" s="520"/>
      <c r="BS66" s="353"/>
      <c r="BT66" s="524" t="s">
        <v>10</v>
      </c>
    </row>
    <row r="67" spans="1:76" s="36" customFormat="1" ht="15" thickBot="1" x14ac:dyDescent="0.25">
      <c r="B67" s="8" t="s">
        <v>11</v>
      </c>
      <c r="C67" s="469">
        <f t="shared" ref="C67:M67" si="45">AVERAGE(C57:C66)</f>
        <v>0.72380952380952379</v>
      </c>
      <c r="D67" s="469">
        <f t="shared" si="45"/>
        <v>0.70297619047619042</v>
      </c>
      <c r="E67" s="469">
        <f t="shared" si="45"/>
        <v>0.79642857142857137</v>
      </c>
      <c r="F67" s="469">
        <f t="shared" si="45"/>
        <v>0.73749999999999993</v>
      </c>
      <c r="G67" s="469">
        <f t="shared" si="45"/>
        <v>0.78630952380952379</v>
      </c>
      <c r="H67" s="469">
        <f t="shared" si="45"/>
        <v>0.76607142857142863</v>
      </c>
      <c r="I67" s="469">
        <f t="shared" si="45"/>
        <v>0.71190476190476204</v>
      </c>
      <c r="J67" s="469">
        <f t="shared" si="45"/>
        <v>0.77380952380952384</v>
      </c>
      <c r="K67" s="469">
        <f t="shared" si="45"/>
        <v>0.77261904761904765</v>
      </c>
      <c r="L67" s="469">
        <f t="shared" si="45"/>
        <v>0.7321428571428571</v>
      </c>
      <c r="M67" s="469">
        <f t="shared" si="45"/>
        <v>0.78273809523809523</v>
      </c>
      <c r="N67" s="363">
        <f>AVERAGE(C57:M66)</f>
        <v>0.75330086580086575</v>
      </c>
      <c r="O67" s="525"/>
      <c r="P67" s="3"/>
      <c r="Q67" s="440" t="str">
        <f>B58</f>
        <v>GI</v>
      </c>
      <c r="R67" s="440" t="str">
        <f>B59</f>
        <v>MIR</v>
      </c>
      <c r="S67" s="439">
        <f>N67</f>
        <v>0.75330086580086575</v>
      </c>
      <c r="T67" s="439">
        <f>N68</f>
        <v>5.5254597852656219E-2</v>
      </c>
      <c r="U67" s="440">
        <v>10</v>
      </c>
      <c r="W67" s="4"/>
      <c r="X67" s="8" t="s">
        <v>11</v>
      </c>
      <c r="Y67" s="374">
        <f t="shared" ref="Y67:AI67" si="46">AVERAGE(Y57:Y66)</f>
        <v>0.53944556630053453</v>
      </c>
      <c r="Z67" s="374">
        <f t="shared" si="46"/>
        <v>0.48495120596415892</v>
      </c>
      <c r="AA67" s="374">
        <f t="shared" si="46"/>
        <v>0.64822256558832458</v>
      </c>
      <c r="AB67" s="374">
        <f t="shared" si="46"/>
        <v>0.56643454126673631</v>
      </c>
      <c r="AC67" s="374">
        <f t="shared" si="46"/>
        <v>0.63658466007844283</v>
      </c>
      <c r="AD67" s="374">
        <f t="shared" si="46"/>
        <v>0.58611149183041111</v>
      </c>
      <c r="AE67" s="374">
        <f t="shared" si="46"/>
        <v>0.55307759309941706</v>
      </c>
      <c r="AF67" s="374">
        <f t="shared" si="46"/>
        <v>0.60776969070827247</v>
      </c>
      <c r="AG67" s="374">
        <f t="shared" si="46"/>
        <v>0.60778374919992095</v>
      </c>
      <c r="AH67" s="374">
        <f t="shared" si="46"/>
        <v>0.54577333498286706</v>
      </c>
      <c r="AI67" s="374">
        <f t="shared" si="46"/>
        <v>0.6154054984257431</v>
      </c>
      <c r="AJ67" s="363">
        <f>AVERAGE(Y57:AI66)</f>
        <v>0.58105089976771196</v>
      </c>
      <c r="AK67" s="525"/>
      <c r="AL67" s="525"/>
      <c r="AM67" s="387" t="s">
        <v>33</v>
      </c>
      <c r="AN67" s="453" t="s">
        <v>123</v>
      </c>
      <c r="AP67" s="8" t="s">
        <v>11</v>
      </c>
      <c r="AQ67" s="374">
        <f>AVERAGE(AQ57:AQ66)</f>
        <v>0.61101837184119256</v>
      </c>
      <c r="AR67" s="374">
        <f t="shared" ref="AR67:BA67" si="47">AVERAGE(AR57:AR66)</f>
        <v>0.57180392738939512</v>
      </c>
      <c r="AS67" s="374">
        <f t="shared" si="47"/>
        <v>0.67871516240179397</v>
      </c>
      <c r="AT67" s="374">
        <f t="shared" si="47"/>
        <v>0.62597617746704548</v>
      </c>
      <c r="AU67" s="374">
        <f t="shared" si="47"/>
        <v>0.67143382063526269</v>
      </c>
      <c r="AV67" s="374">
        <f t="shared" si="47"/>
        <v>0.64707764163132908</v>
      </c>
      <c r="AW67" s="374">
        <f t="shared" si="47"/>
        <v>0.65497901463387498</v>
      </c>
      <c r="AX67" s="374">
        <f t="shared" si="47"/>
        <v>0.65529923838000248</v>
      </c>
      <c r="AY67" s="374">
        <f t="shared" si="47"/>
        <v>0.65126270993260726</v>
      </c>
      <c r="AZ67" s="374">
        <f t="shared" si="47"/>
        <v>0.61116712164110865</v>
      </c>
      <c r="BA67" s="374">
        <f t="shared" si="47"/>
        <v>0.66028958064088716</v>
      </c>
      <c r="BB67" s="363">
        <f>AVERAGE(AQ57:BA66)</f>
        <v>0.63991116059950004</v>
      </c>
      <c r="BC67" s="525"/>
      <c r="BD67" s="525"/>
      <c r="BE67" s="387" t="s">
        <v>33</v>
      </c>
      <c r="BF67" s="453" t="s">
        <v>123</v>
      </c>
      <c r="BH67" s="8" t="s">
        <v>11</v>
      </c>
      <c r="BI67" s="374">
        <f t="shared" ref="BI67:BS67" si="48">AVERAGE(BI57:BI66)</f>
        <v>0.54911073035249125</v>
      </c>
      <c r="BJ67" s="374">
        <f t="shared" si="48"/>
        <v>0.49494445647047014</v>
      </c>
      <c r="BK67" s="374">
        <f t="shared" si="48"/>
        <v>0.65779101849865818</v>
      </c>
      <c r="BL67" s="374">
        <f t="shared" si="48"/>
        <v>0.57137838193545398</v>
      </c>
      <c r="BM67" s="374">
        <f t="shared" si="48"/>
        <v>0.64485226285034236</v>
      </c>
      <c r="BN67" s="374">
        <f t="shared" si="48"/>
        <v>0.60229802683327072</v>
      </c>
      <c r="BO67" s="374">
        <f t="shared" si="48"/>
        <v>0.61559802763433003</v>
      </c>
      <c r="BP67" s="374">
        <f t="shared" si="48"/>
        <v>0.61645204460683933</v>
      </c>
      <c r="BQ67" s="374">
        <f t="shared" si="48"/>
        <v>0.6125599057536526</v>
      </c>
      <c r="BR67" s="374">
        <f t="shared" si="48"/>
        <v>0.55021576362740698</v>
      </c>
      <c r="BS67" s="374">
        <f t="shared" si="48"/>
        <v>0.62702536155684929</v>
      </c>
      <c r="BT67" s="363">
        <f>AVERAGE(BI57:BS66)</f>
        <v>0.5947478163745239</v>
      </c>
      <c r="BU67" s="525"/>
      <c r="BV67" s="525"/>
      <c r="BW67" s="387" t="s">
        <v>33</v>
      </c>
      <c r="BX67" s="453" t="s">
        <v>123</v>
      </c>
    </row>
    <row r="68" spans="1:76" ht="15.75" thickBot="1" x14ac:dyDescent="0.25">
      <c r="B68" s="8" t="s">
        <v>160</v>
      </c>
      <c r="C68" s="10">
        <f t="shared" ref="C68:M68" si="49">_xlfn.STDEV.S(C57:C66)</f>
        <v>3.7753569865337726E-2</v>
      </c>
      <c r="D68" s="10">
        <f t="shared" si="49"/>
        <v>5.5820150598399391E-2</v>
      </c>
      <c r="E68" s="10">
        <f t="shared" si="49"/>
        <v>4.4507163391217047E-2</v>
      </c>
      <c r="F68" s="10">
        <f t="shared" si="49"/>
        <v>4.131288092379324E-2</v>
      </c>
      <c r="G68" s="10">
        <f t="shared" si="49"/>
        <v>4.5847135478148122E-2</v>
      </c>
      <c r="H68" s="10">
        <f t="shared" si="49"/>
        <v>4.2243336919463997E-2</v>
      </c>
      <c r="I68" s="10">
        <f t="shared" si="49"/>
        <v>4.8894483880452824E-2</v>
      </c>
      <c r="J68" s="10">
        <f t="shared" si="49"/>
        <v>4.5603607515903061E-2</v>
      </c>
      <c r="K68" s="10">
        <f t="shared" si="49"/>
        <v>5.8362827473567663E-2</v>
      </c>
      <c r="L68" s="10">
        <f t="shared" si="49"/>
        <v>5.3497681665980623E-2</v>
      </c>
      <c r="M68" s="10">
        <f t="shared" si="49"/>
        <v>5.4706419687612994E-2</v>
      </c>
      <c r="N68" s="11">
        <f>STDEV(C57:M66)</f>
        <v>5.5254597852656219E-2</v>
      </c>
      <c r="O68" s="12" t="s">
        <v>12</v>
      </c>
      <c r="P68" s="13">
        <f>N68^2*(N69-1)</f>
        <v>0.26561714079571225</v>
      </c>
      <c r="X68" s="8" t="s">
        <v>160</v>
      </c>
      <c r="Y68" s="10">
        <f t="shared" ref="Y68:AI68" si="50">_xlfn.STDEV.S(Y57:Y66)</f>
        <v>5.7310468241474198E-2</v>
      </c>
      <c r="Z68" s="10">
        <f t="shared" si="50"/>
        <v>7.655289124116002E-2</v>
      </c>
      <c r="AA68" s="10">
        <f t="shared" si="50"/>
        <v>6.8867556086462639E-2</v>
      </c>
      <c r="AB68" s="10">
        <f t="shared" si="50"/>
        <v>6.7032935241452707E-2</v>
      </c>
      <c r="AC68" s="10">
        <f t="shared" si="50"/>
        <v>6.9208494398526929E-2</v>
      </c>
      <c r="AD68" s="10">
        <f t="shared" si="50"/>
        <v>5.6975916314268987E-2</v>
      </c>
      <c r="AE68" s="10">
        <f t="shared" si="50"/>
        <v>7.3544105017611244E-2</v>
      </c>
      <c r="AF68" s="10">
        <f t="shared" si="50"/>
        <v>6.8058391283207925E-2</v>
      </c>
      <c r="AG68" s="10">
        <f t="shared" si="50"/>
        <v>8.8341831344459165E-2</v>
      </c>
      <c r="AH68" s="10">
        <f t="shared" si="50"/>
        <v>7.977811345869E-2</v>
      </c>
      <c r="AI68" s="10">
        <f t="shared" si="50"/>
        <v>8.3052775209068327E-2</v>
      </c>
      <c r="AJ68" s="11">
        <f>STDEV(Y57:AI66)</f>
        <v>8.2362257117367804E-2</v>
      </c>
      <c r="AK68" s="12" t="s">
        <v>12</v>
      </c>
      <c r="AL68" s="13">
        <f>AJ68^2*(AJ69-1)</f>
        <v>0.59016810157966404</v>
      </c>
      <c r="AM68" s="466">
        <f>AJ67</f>
        <v>0.58105089976771196</v>
      </c>
      <c r="AN68" s="373">
        <f>AJ68</f>
        <v>8.2362257117367804E-2</v>
      </c>
      <c r="AP68" s="8" t="s">
        <v>160</v>
      </c>
      <c r="AQ68" s="10">
        <f>_xlfn.STDEV.S(AQ57:AQ66)</f>
        <v>4.2091297073817209E-2</v>
      </c>
      <c r="AR68" s="10">
        <f t="shared" ref="AR68:BA68" si="51">_xlfn.STDEV.S(AR57:AR66)</f>
        <v>3.7594905644266027E-2</v>
      </c>
      <c r="AS68" s="10">
        <f t="shared" si="51"/>
        <v>3.7577689590106142E-2</v>
      </c>
      <c r="AT68" s="10">
        <f t="shared" si="51"/>
        <v>4.3942479378809789E-2</v>
      </c>
      <c r="AU68" s="10">
        <f t="shared" si="51"/>
        <v>3.8923388431993999E-2</v>
      </c>
      <c r="AV68" s="10">
        <f t="shared" si="51"/>
        <v>3.1067030187638633E-2</v>
      </c>
      <c r="AW68" s="10">
        <f t="shared" si="51"/>
        <v>3.2494173571354541E-2</v>
      </c>
      <c r="AX68" s="10">
        <f t="shared" si="51"/>
        <v>3.4550150613332609E-2</v>
      </c>
      <c r="AY68" s="10">
        <f t="shared" si="51"/>
        <v>4.912870681644585E-2</v>
      </c>
      <c r="AZ68" s="10">
        <f t="shared" si="51"/>
        <v>4.7600752749179576E-2</v>
      </c>
      <c r="BA68" s="10">
        <f t="shared" si="51"/>
        <v>4.509263607342813E-2</v>
      </c>
      <c r="BB68" s="11">
        <f>STDEV(AQ57:BA66)</f>
        <v>4.8685599757355841E-2</v>
      </c>
      <c r="BC68" s="12" t="s">
        <v>12</v>
      </c>
      <c r="BD68" s="13">
        <f>BB68^2*(BB69-1)</f>
        <v>0.20621502326480992</v>
      </c>
      <c r="BE68" s="466">
        <f>BB67</f>
        <v>0.63991116059950004</v>
      </c>
      <c r="BF68" s="373">
        <f>BB68</f>
        <v>4.8685599757355841E-2</v>
      </c>
      <c r="BG68" s="367"/>
      <c r="BH68" s="8" t="s">
        <v>160</v>
      </c>
      <c r="BI68" s="10">
        <f t="shared" ref="BI68:BS68" si="52">_xlfn.STDEV.S(BI57:BI66)</f>
        <v>6.1157680273445605E-2</v>
      </c>
      <c r="BJ68" s="10">
        <f t="shared" si="52"/>
        <v>4.9449101577585891E-2</v>
      </c>
      <c r="BK68" s="10">
        <f t="shared" si="52"/>
        <v>6.8724303367165798E-2</v>
      </c>
      <c r="BL68" s="10">
        <f t="shared" si="52"/>
        <v>6.4414909725168612E-2</v>
      </c>
      <c r="BM68" s="10">
        <f t="shared" si="52"/>
        <v>6.7277822792542463E-2</v>
      </c>
      <c r="BN68" s="10">
        <f t="shared" si="52"/>
        <v>4.8364947144368273E-2</v>
      </c>
      <c r="BO68" s="10">
        <f t="shared" si="52"/>
        <v>5.4586791054340965E-2</v>
      </c>
      <c r="BP68" s="10">
        <f t="shared" si="52"/>
        <v>5.7756050726351177E-2</v>
      </c>
      <c r="BQ68" s="10">
        <f t="shared" si="52"/>
        <v>7.8731910905353489E-2</v>
      </c>
      <c r="BR68" s="10">
        <f t="shared" si="52"/>
        <v>6.8799812792895473E-2</v>
      </c>
      <c r="BS68" s="10">
        <f t="shared" si="52"/>
        <v>7.6628248978110519E-2</v>
      </c>
      <c r="BT68" s="11">
        <f>STDEV(BI57:BS66)</f>
        <v>7.5986641993396248E-2</v>
      </c>
      <c r="BU68" s="12" t="s">
        <v>12</v>
      </c>
      <c r="BV68" s="13">
        <f>BT68^2*(BT69-1)</f>
        <v>0.50233536924463362</v>
      </c>
      <c r="BW68" s="466">
        <f>BT67</f>
        <v>0.5947478163745239</v>
      </c>
      <c r="BX68" s="373">
        <f>BT68</f>
        <v>7.5986641993396248E-2</v>
      </c>
    </row>
    <row r="69" spans="1:76" ht="14.25" x14ac:dyDescent="0.2">
      <c r="B69" s="8" t="s">
        <v>13</v>
      </c>
      <c r="C69" s="14">
        <f t="shared" ref="C69:M69" si="53">COUNT(C57:C66)</f>
        <v>8</v>
      </c>
      <c r="D69" s="14">
        <f t="shared" si="53"/>
        <v>8</v>
      </c>
      <c r="E69" s="14">
        <f t="shared" si="53"/>
        <v>8</v>
      </c>
      <c r="F69" s="14">
        <f t="shared" si="53"/>
        <v>8</v>
      </c>
      <c r="G69" s="14">
        <f t="shared" si="53"/>
        <v>8</v>
      </c>
      <c r="H69" s="14">
        <f t="shared" si="53"/>
        <v>8</v>
      </c>
      <c r="I69" s="14">
        <f t="shared" si="53"/>
        <v>8</v>
      </c>
      <c r="J69" s="14">
        <f t="shared" si="53"/>
        <v>8</v>
      </c>
      <c r="K69" s="14">
        <f t="shared" si="53"/>
        <v>8</v>
      </c>
      <c r="L69" s="14">
        <f t="shared" si="53"/>
        <v>8</v>
      </c>
      <c r="M69" s="14">
        <f t="shared" si="53"/>
        <v>8</v>
      </c>
      <c r="N69" s="467">
        <f>COUNT(C57:M66)</f>
        <v>88</v>
      </c>
      <c r="O69" s="3"/>
      <c r="P69" s="3"/>
      <c r="X69" s="8" t="s">
        <v>13</v>
      </c>
      <c r="Y69" s="14">
        <f t="shared" ref="Y69:AI69" si="54">COUNT(Y57:Y66)</f>
        <v>8</v>
      </c>
      <c r="Z69" s="14">
        <f t="shared" si="54"/>
        <v>8</v>
      </c>
      <c r="AA69" s="14">
        <f t="shared" si="54"/>
        <v>8</v>
      </c>
      <c r="AB69" s="14">
        <f t="shared" si="54"/>
        <v>8</v>
      </c>
      <c r="AC69" s="14">
        <f t="shared" si="54"/>
        <v>8</v>
      </c>
      <c r="AD69" s="14">
        <f t="shared" si="54"/>
        <v>8</v>
      </c>
      <c r="AE69" s="14">
        <f t="shared" si="54"/>
        <v>8</v>
      </c>
      <c r="AF69" s="14">
        <f t="shared" si="54"/>
        <v>8</v>
      </c>
      <c r="AG69" s="14">
        <f t="shared" si="54"/>
        <v>8</v>
      </c>
      <c r="AH69" s="14">
        <f t="shared" si="54"/>
        <v>8</v>
      </c>
      <c r="AI69" s="14">
        <f t="shared" si="54"/>
        <v>8</v>
      </c>
      <c r="AJ69" s="467">
        <f>COUNT(Y57:AI66)</f>
        <v>88</v>
      </c>
      <c r="AK69" s="3"/>
      <c r="AL69" s="3"/>
      <c r="AM69" s="3"/>
      <c r="AP69" s="8" t="s">
        <v>13</v>
      </c>
      <c r="AQ69" s="14">
        <f>COUNT(AQ57:AQ66)</f>
        <v>8</v>
      </c>
      <c r="AR69" s="14">
        <f t="shared" ref="AR69:BA69" si="55">COUNT(AR57:AR66)</f>
        <v>8</v>
      </c>
      <c r="AS69" s="14">
        <f t="shared" si="55"/>
        <v>8</v>
      </c>
      <c r="AT69" s="14">
        <f t="shared" si="55"/>
        <v>8</v>
      </c>
      <c r="AU69" s="14">
        <f t="shared" si="55"/>
        <v>8</v>
      </c>
      <c r="AV69" s="14">
        <f t="shared" si="55"/>
        <v>8</v>
      </c>
      <c r="AW69" s="14">
        <f t="shared" si="55"/>
        <v>8</v>
      </c>
      <c r="AX69" s="14">
        <f t="shared" si="55"/>
        <v>8</v>
      </c>
      <c r="AY69" s="14">
        <f t="shared" si="55"/>
        <v>8</v>
      </c>
      <c r="AZ69" s="14">
        <f t="shared" si="55"/>
        <v>8</v>
      </c>
      <c r="BA69" s="14">
        <f t="shared" si="55"/>
        <v>8</v>
      </c>
      <c r="BB69" s="467">
        <f>COUNT(AQ57:BA66)</f>
        <v>88</v>
      </c>
      <c r="BC69" s="3"/>
      <c r="BD69" s="3"/>
      <c r="BE69" s="3"/>
      <c r="BF69" s="3"/>
      <c r="BH69" s="8" t="s">
        <v>13</v>
      </c>
      <c r="BI69" s="14">
        <f t="shared" ref="BI69:BS69" si="56">COUNT(BI57:BI66)</f>
        <v>8</v>
      </c>
      <c r="BJ69" s="14">
        <f t="shared" si="56"/>
        <v>8</v>
      </c>
      <c r="BK69" s="14">
        <f t="shared" si="56"/>
        <v>8</v>
      </c>
      <c r="BL69" s="14">
        <f t="shared" si="56"/>
        <v>8</v>
      </c>
      <c r="BM69" s="14">
        <f t="shared" si="56"/>
        <v>8</v>
      </c>
      <c r="BN69" s="14">
        <f t="shared" si="56"/>
        <v>8</v>
      </c>
      <c r="BO69" s="14">
        <f t="shared" si="56"/>
        <v>8</v>
      </c>
      <c r="BP69" s="14">
        <f t="shared" si="56"/>
        <v>8</v>
      </c>
      <c r="BQ69" s="14">
        <f t="shared" si="56"/>
        <v>8</v>
      </c>
      <c r="BR69" s="14">
        <f t="shared" si="56"/>
        <v>8</v>
      </c>
      <c r="BS69" s="14">
        <f t="shared" si="56"/>
        <v>8</v>
      </c>
      <c r="BT69" s="467">
        <f>COUNT(BI57:BS66)</f>
        <v>88</v>
      </c>
      <c r="BU69" s="3"/>
      <c r="BV69" s="3"/>
      <c r="BW69" s="3"/>
    </row>
    <row r="70" spans="1:76" ht="12.75" hidden="1" customHeight="1" x14ac:dyDescent="0.2">
      <c r="B70" s="15" t="s">
        <v>14</v>
      </c>
      <c r="C70" s="16">
        <f>C69-1</f>
        <v>7</v>
      </c>
      <c r="D70" s="16">
        <f t="shared" ref="D70:M70" si="57">D69-1</f>
        <v>7</v>
      </c>
      <c r="E70" s="16">
        <f t="shared" si="57"/>
        <v>7</v>
      </c>
      <c r="F70" s="16">
        <f t="shared" si="57"/>
        <v>7</v>
      </c>
      <c r="G70" s="16">
        <f t="shared" si="57"/>
        <v>7</v>
      </c>
      <c r="H70" s="16">
        <f t="shared" si="57"/>
        <v>7</v>
      </c>
      <c r="I70" s="16">
        <f t="shared" si="57"/>
        <v>7</v>
      </c>
      <c r="J70" s="16">
        <f t="shared" si="57"/>
        <v>7</v>
      </c>
      <c r="K70" s="16">
        <f t="shared" si="57"/>
        <v>7</v>
      </c>
      <c r="L70" s="16">
        <f t="shared" si="57"/>
        <v>7</v>
      </c>
      <c r="M70" s="16">
        <f t="shared" si="57"/>
        <v>7</v>
      </c>
      <c r="N70" s="556">
        <f>N69-1</f>
        <v>87</v>
      </c>
      <c r="O70" s="3"/>
      <c r="X70" s="15" t="s">
        <v>14</v>
      </c>
      <c r="Y70" s="16">
        <f>Y69-1</f>
        <v>7</v>
      </c>
      <c r="Z70" s="16">
        <f t="shared" ref="Z70:AI70" si="58">Z69-1</f>
        <v>7</v>
      </c>
      <c r="AA70" s="16">
        <f t="shared" si="58"/>
        <v>7</v>
      </c>
      <c r="AB70" s="16">
        <f t="shared" si="58"/>
        <v>7</v>
      </c>
      <c r="AC70" s="16">
        <f t="shared" si="58"/>
        <v>7</v>
      </c>
      <c r="AD70" s="16">
        <f t="shared" si="58"/>
        <v>7</v>
      </c>
      <c r="AE70" s="16">
        <f t="shared" si="58"/>
        <v>7</v>
      </c>
      <c r="AF70" s="16">
        <f t="shared" si="58"/>
        <v>7</v>
      </c>
      <c r="AG70" s="16">
        <f t="shared" si="58"/>
        <v>7</v>
      </c>
      <c r="AH70" s="16">
        <f t="shared" si="58"/>
        <v>7</v>
      </c>
      <c r="AI70" s="16">
        <f t="shared" si="58"/>
        <v>7</v>
      </c>
      <c r="AJ70" s="556">
        <f>AJ69-1</f>
        <v>87</v>
      </c>
      <c r="AK70" s="3"/>
      <c r="AP70" s="15" t="s">
        <v>14</v>
      </c>
      <c r="AQ70" s="16">
        <f>AQ69-1</f>
        <v>7</v>
      </c>
      <c r="AR70" s="16">
        <f t="shared" ref="AR70:BA70" si="59">AR69-1</f>
        <v>7</v>
      </c>
      <c r="AS70" s="16">
        <f t="shared" si="59"/>
        <v>7</v>
      </c>
      <c r="AT70" s="16">
        <f t="shared" si="59"/>
        <v>7</v>
      </c>
      <c r="AU70" s="16">
        <f t="shared" si="59"/>
        <v>7</v>
      </c>
      <c r="AV70" s="16">
        <f t="shared" si="59"/>
        <v>7</v>
      </c>
      <c r="AW70" s="16">
        <f t="shared" si="59"/>
        <v>7</v>
      </c>
      <c r="AX70" s="16">
        <f t="shared" si="59"/>
        <v>7</v>
      </c>
      <c r="AY70" s="16">
        <f t="shared" si="59"/>
        <v>7</v>
      </c>
      <c r="AZ70" s="16">
        <f t="shared" si="59"/>
        <v>7</v>
      </c>
      <c r="BA70" s="16">
        <f t="shared" si="59"/>
        <v>7</v>
      </c>
      <c r="BB70" s="556">
        <f>BB69-1</f>
        <v>87</v>
      </c>
      <c r="BC70" s="3"/>
      <c r="BH70" s="15" t="s">
        <v>14</v>
      </c>
      <c r="BI70" s="16">
        <f>BI69-1</f>
        <v>7</v>
      </c>
      <c r="BJ70" s="16">
        <f t="shared" ref="BJ70:BS70" si="60">BJ69-1</f>
        <v>7</v>
      </c>
      <c r="BK70" s="16">
        <f t="shared" si="60"/>
        <v>7</v>
      </c>
      <c r="BL70" s="16">
        <f t="shared" si="60"/>
        <v>7</v>
      </c>
      <c r="BM70" s="16">
        <f t="shared" si="60"/>
        <v>7</v>
      </c>
      <c r="BN70" s="16">
        <f t="shared" si="60"/>
        <v>7</v>
      </c>
      <c r="BO70" s="16">
        <f t="shared" si="60"/>
        <v>7</v>
      </c>
      <c r="BP70" s="16">
        <f t="shared" si="60"/>
        <v>7</v>
      </c>
      <c r="BQ70" s="16">
        <f t="shared" si="60"/>
        <v>7</v>
      </c>
      <c r="BR70" s="16">
        <f t="shared" si="60"/>
        <v>7</v>
      </c>
      <c r="BS70" s="16">
        <f t="shared" si="60"/>
        <v>7</v>
      </c>
      <c r="BT70" s="556">
        <f>BT69-1</f>
        <v>87</v>
      </c>
      <c r="BU70" s="3"/>
    </row>
    <row r="71" spans="1:76" ht="15.75" hidden="1" customHeight="1" thickBot="1" x14ac:dyDescent="0.25">
      <c r="B71" s="17" t="s">
        <v>15</v>
      </c>
      <c r="C71" s="18">
        <f>(C69-1)*(C68^2)</f>
        <v>9.9773242630385589E-3</v>
      </c>
      <c r="D71" s="18">
        <f t="shared" ref="D71:M71" si="61">(D69-1)*(D68^2)</f>
        <v>2.1811224489795916E-2</v>
      </c>
      <c r="E71" s="18">
        <f t="shared" si="61"/>
        <v>1.3866213151927435E-2</v>
      </c>
      <c r="F71" s="18">
        <f t="shared" si="61"/>
        <v>1.1947278911564635E-2</v>
      </c>
      <c r="G71" s="18">
        <f t="shared" si="61"/>
        <v>1.4713718820861678E-2</v>
      </c>
      <c r="H71" s="18">
        <f t="shared" si="61"/>
        <v>1.249149659863945E-2</v>
      </c>
      <c r="I71" s="18">
        <f t="shared" si="61"/>
        <v>1.673469387755103E-2</v>
      </c>
      <c r="J71" s="18">
        <f t="shared" si="61"/>
        <v>1.4557823129251711E-2</v>
      </c>
      <c r="K71" s="18">
        <f t="shared" si="61"/>
        <v>2.3843537414965973E-2</v>
      </c>
      <c r="L71" s="18">
        <f t="shared" si="61"/>
        <v>2.0034013605442193E-2</v>
      </c>
      <c r="M71" s="18">
        <f t="shared" si="61"/>
        <v>2.0949546485260755E-2</v>
      </c>
      <c r="N71" s="555">
        <f>SUM(C71:M71)</f>
        <v>0.18092687074829933</v>
      </c>
      <c r="O71" s="3"/>
      <c r="P71" s="19"/>
      <c r="X71" s="17" t="s">
        <v>15</v>
      </c>
      <c r="Y71" s="18">
        <f>(Y69-1)*(Y68^2)</f>
        <v>2.2991428390399159E-2</v>
      </c>
      <c r="Z71" s="18">
        <f t="shared" ref="Z71:AI71" si="62">(Z69-1)*(Z68^2)</f>
        <v>4.1022416101666119E-2</v>
      </c>
      <c r="AA71" s="18">
        <f t="shared" si="62"/>
        <v>3.3199181969254539E-2</v>
      </c>
      <c r="AB71" s="18">
        <f t="shared" si="62"/>
        <v>3.1453900849593548E-2</v>
      </c>
      <c r="AC71" s="18">
        <f t="shared" si="62"/>
        <v>3.3528709878376535E-2</v>
      </c>
      <c r="AD71" s="18">
        <f t="shared" si="62"/>
        <v>2.2723785278954078E-2</v>
      </c>
      <c r="AE71" s="18">
        <f t="shared" si="62"/>
        <v>3.7861147679890024E-2</v>
      </c>
      <c r="AF71" s="18">
        <f t="shared" si="62"/>
        <v>3.2423612368407628E-2</v>
      </c>
      <c r="AG71" s="18">
        <f t="shared" si="62"/>
        <v>5.4629954157050076E-2</v>
      </c>
      <c r="AH71" s="18">
        <f t="shared" si="62"/>
        <v>4.4551831709193301E-2</v>
      </c>
      <c r="AI71" s="18">
        <f t="shared" si="62"/>
        <v>4.8284344289496239E-2</v>
      </c>
      <c r="AJ71" s="555">
        <f>SUM(Y71:AI71)</f>
        <v>0.40267031267228126</v>
      </c>
      <c r="AK71" s="3"/>
      <c r="AL71" s="19"/>
      <c r="AM71" s="19"/>
      <c r="AP71" s="17" t="s">
        <v>15</v>
      </c>
      <c r="AQ71" s="18">
        <f>(AQ69-1)*(AQ68^2)</f>
        <v>1.2401741025494331E-2</v>
      </c>
      <c r="AR71" s="18">
        <f t="shared" ref="AR71:BA71" si="63">(AR69-1)*(AR68^2)</f>
        <v>9.8936385128088594E-3</v>
      </c>
      <c r="AS71" s="18">
        <f t="shared" si="63"/>
        <v>9.8845792845126002E-3</v>
      </c>
      <c r="AT71" s="18">
        <f t="shared" si="63"/>
        <v>1.3516590457699864E-2</v>
      </c>
      <c r="AU71" s="18">
        <f t="shared" si="63"/>
        <v>1.0605211169195189E-2</v>
      </c>
      <c r="AV71" s="18">
        <f t="shared" si="63"/>
        <v>6.7561225527575514E-3</v>
      </c>
      <c r="AW71" s="18">
        <f t="shared" si="63"/>
        <v>7.3910992125972123E-3</v>
      </c>
      <c r="AX71" s="18">
        <f t="shared" si="63"/>
        <v>8.3559903518277742E-3</v>
      </c>
      <c r="AY71" s="18">
        <f t="shared" si="63"/>
        <v>1.6895408834194048E-2</v>
      </c>
      <c r="AZ71" s="18">
        <f t="shared" si="63"/>
        <v>1.5860821636019689E-2</v>
      </c>
      <c r="BA71" s="18">
        <f t="shared" si="63"/>
        <v>1.4233420796354422E-2</v>
      </c>
      <c r="BB71" s="555">
        <f>SUM(AQ71:BA71)</f>
        <v>0.12579462383346154</v>
      </c>
      <c r="BC71" s="3"/>
      <c r="BD71" s="19"/>
      <c r="BE71" s="19"/>
      <c r="BF71" s="19"/>
      <c r="BH71" s="17" t="s">
        <v>15</v>
      </c>
      <c r="BI71" s="18">
        <f>(BI69-1)*(BI68^2)</f>
        <v>2.6181832995002981E-2</v>
      </c>
      <c r="BJ71" s="18">
        <f t="shared" ref="BJ71:BS71" si="64">(BJ69-1)*(BJ68^2)</f>
        <v>1.7116495527812851E-2</v>
      </c>
      <c r="BK71" s="18">
        <f t="shared" si="64"/>
        <v>3.306120911311565E-2</v>
      </c>
      <c r="BL71" s="18">
        <f t="shared" si="64"/>
        <v>2.9044964164311352E-2</v>
      </c>
      <c r="BM71" s="18">
        <f t="shared" si="64"/>
        <v>3.1684138077933223E-2</v>
      </c>
      <c r="BN71" s="18">
        <f t="shared" si="64"/>
        <v>1.6374176785942756E-2</v>
      </c>
      <c r="BO71" s="18">
        <f t="shared" si="64"/>
        <v>2.0858024303271952E-2</v>
      </c>
      <c r="BP71" s="18">
        <f t="shared" si="64"/>
        <v>2.3350329768533951E-2</v>
      </c>
      <c r="BQ71" s="18">
        <f t="shared" si="64"/>
        <v>4.3390996563659641E-2</v>
      </c>
      <c r="BR71" s="18">
        <f t="shared" si="64"/>
        <v>3.3133899682362244E-2</v>
      </c>
      <c r="BS71" s="18">
        <f t="shared" si="64"/>
        <v>4.1103219790159073E-2</v>
      </c>
      <c r="BT71" s="555">
        <f>SUM(BI71:BS71)</f>
        <v>0.31529928677210567</v>
      </c>
      <c r="BU71" s="3"/>
      <c r="BV71" s="19"/>
      <c r="BW71" s="19"/>
    </row>
    <row r="72" spans="1:76" ht="12.75" hidden="1" customHeight="1" x14ac:dyDescent="0.2">
      <c r="B72" s="20"/>
      <c r="C72" s="20"/>
      <c r="D72" s="20"/>
      <c r="E72" s="20"/>
      <c r="F72" s="20"/>
      <c r="G72" s="20"/>
      <c r="H72" s="20"/>
      <c r="I72" s="20"/>
      <c r="J72" s="20"/>
      <c r="K72" s="20"/>
      <c r="L72" s="20"/>
      <c r="M72" s="20"/>
      <c r="N72" s="20"/>
      <c r="O72" s="20"/>
      <c r="X72" s="20"/>
      <c r="Y72" s="20"/>
      <c r="Z72" s="20"/>
      <c r="AA72" s="20"/>
      <c r="AB72" s="20"/>
      <c r="AC72" s="20"/>
      <c r="AD72" s="20"/>
      <c r="AE72" s="20"/>
      <c r="AF72" s="20"/>
      <c r="AG72" s="20"/>
      <c r="AH72" s="20"/>
      <c r="AI72" s="20"/>
      <c r="AJ72" s="20"/>
      <c r="AK72" s="20"/>
      <c r="AL72" s="20"/>
      <c r="AM72" s="20"/>
      <c r="AN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row>
    <row r="73" spans="1:76" ht="36" hidden="1" customHeight="1" x14ac:dyDescent="0.2">
      <c r="A73" s="20"/>
      <c r="B73" s="21" t="s">
        <v>16</v>
      </c>
      <c r="C73" s="506" t="s">
        <v>260</v>
      </c>
      <c r="D73" s="507"/>
      <c r="E73" s="508" t="s">
        <v>18</v>
      </c>
      <c r="F73" s="508"/>
      <c r="G73" s="508" t="s">
        <v>19</v>
      </c>
      <c r="H73" s="508"/>
      <c r="I73" s="508" t="s">
        <v>20</v>
      </c>
      <c r="J73" s="508"/>
      <c r="K73" s="298"/>
      <c r="L73" s="464" t="s">
        <v>264</v>
      </c>
      <c r="X73" s="21" t="s">
        <v>16</v>
      </c>
      <c r="Y73" s="565" t="s">
        <v>17</v>
      </c>
      <c r="Z73" s="566"/>
      <c r="AA73" s="567" t="s">
        <v>18</v>
      </c>
      <c r="AB73" s="567"/>
      <c r="AC73" s="567" t="s">
        <v>19</v>
      </c>
      <c r="AD73" s="567"/>
      <c r="AE73" s="567" t="s">
        <v>20</v>
      </c>
      <c r="AF73" s="567"/>
      <c r="AG73" s="298"/>
      <c r="AH73" s="295" t="s">
        <v>265</v>
      </c>
      <c r="AP73" s="21" t="s">
        <v>16</v>
      </c>
      <c r="AQ73" s="565" t="s">
        <v>17</v>
      </c>
      <c r="AR73" s="566"/>
      <c r="AS73" s="567" t="s">
        <v>18</v>
      </c>
      <c r="AT73" s="567"/>
      <c r="AU73" s="567" t="s">
        <v>19</v>
      </c>
      <c r="AV73" s="567"/>
      <c r="AW73" s="567" t="s">
        <v>20</v>
      </c>
      <c r="AX73" s="567"/>
      <c r="AY73" s="298"/>
      <c r="AZ73" s="295" t="s">
        <v>265</v>
      </c>
      <c r="BH73" s="21" t="s">
        <v>16</v>
      </c>
      <c r="BI73" s="565" t="s">
        <v>17</v>
      </c>
      <c r="BJ73" s="566"/>
      <c r="BK73" s="567" t="s">
        <v>18</v>
      </c>
      <c r="BL73" s="567"/>
      <c r="BM73" s="567" t="s">
        <v>19</v>
      </c>
      <c r="BN73" s="567"/>
      <c r="BO73" s="567" t="s">
        <v>20</v>
      </c>
      <c r="BP73" s="567"/>
      <c r="BQ73" s="298"/>
      <c r="BR73" s="295" t="s">
        <v>265</v>
      </c>
    </row>
    <row r="74" spans="1:76" ht="79.5" hidden="1" customHeight="1" x14ac:dyDescent="0.2">
      <c r="B74" s="22" t="s">
        <v>21</v>
      </c>
      <c r="C74" s="23" t="s">
        <v>22</v>
      </c>
      <c r="D74" s="24">
        <f>D76-D75</f>
        <v>8.4690270047412919E-2</v>
      </c>
      <c r="E74" s="25" t="s">
        <v>23</v>
      </c>
      <c r="F74" s="26">
        <f>(COUNT(C57:M57))-1</f>
        <v>10</v>
      </c>
      <c r="G74" s="27" t="s">
        <v>24</v>
      </c>
      <c r="H74" s="28">
        <f>D74/F74</f>
        <v>8.4690270047412912E-3</v>
      </c>
      <c r="I74" s="29" t="s">
        <v>25</v>
      </c>
      <c r="J74" s="30">
        <f>H74/H75</f>
        <v>3.604301984928953</v>
      </c>
      <c r="K74" s="299"/>
      <c r="L74" s="553">
        <f>FDIST(J74,F74,F75)</f>
        <v>5.7941361218976121E-4</v>
      </c>
      <c r="M74" s="3" t="s">
        <v>348</v>
      </c>
      <c r="X74" s="22" t="s">
        <v>21</v>
      </c>
      <c r="Y74" s="23" t="s">
        <v>22</v>
      </c>
      <c r="Z74" s="24">
        <f>Z76-Z75</f>
        <v>0.18749778890738278</v>
      </c>
      <c r="AA74" s="25" t="s">
        <v>23</v>
      </c>
      <c r="AB74" s="26">
        <f>(COUNT(Y57:AI57))-1</f>
        <v>10</v>
      </c>
      <c r="AC74" s="27" t="s">
        <v>24</v>
      </c>
      <c r="AD74" s="28">
        <f>Z74/AB74</f>
        <v>1.8749778890738276E-2</v>
      </c>
      <c r="AE74" s="29" t="s">
        <v>25</v>
      </c>
      <c r="AF74" s="30">
        <f>AD74/AD75</f>
        <v>3.585397108134587</v>
      </c>
      <c r="AG74" s="299"/>
      <c r="AH74" s="553">
        <f>FDIST(AF74,AB74,AB75)</f>
        <v>6.099401393311291E-4</v>
      </c>
      <c r="AI74" s="3" t="s">
        <v>348</v>
      </c>
      <c r="AP74" s="22" t="s">
        <v>21</v>
      </c>
      <c r="AQ74" s="23" t="s">
        <v>22</v>
      </c>
      <c r="AR74" s="24">
        <f>AR76-AR75</f>
        <v>8.0420399431348377E-2</v>
      </c>
      <c r="AS74" s="25" t="s">
        <v>23</v>
      </c>
      <c r="AT74" s="26">
        <f>(COUNT(AQ57:BR57))-1</f>
        <v>20</v>
      </c>
      <c r="AU74" s="27" t="s">
        <v>24</v>
      </c>
      <c r="AV74" s="28">
        <f>AR74/AT74</f>
        <v>4.0210199715674192E-3</v>
      </c>
      <c r="AW74" s="29" t="s">
        <v>25</v>
      </c>
      <c r="AX74" s="30">
        <f>AV74/AV75</f>
        <v>2.1416522414478103</v>
      </c>
      <c r="AY74" s="299"/>
      <c r="AZ74" s="553">
        <f>FDIST(AX74,AT74,AT75)</f>
        <v>1.0847334593651448E-2</v>
      </c>
      <c r="BA74" s="3" t="s">
        <v>348</v>
      </c>
      <c r="BH74" s="22" t="s">
        <v>21</v>
      </c>
      <c r="BI74" s="23" t="s">
        <v>22</v>
      </c>
      <c r="BJ74" s="24">
        <f>BJ76-BJ75</f>
        <v>0.18703608247252795</v>
      </c>
      <c r="BK74" s="25" t="s">
        <v>23</v>
      </c>
      <c r="BL74" s="26">
        <f>(COUNT(BI57:BS57))-1</f>
        <v>10</v>
      </c>
      <c r="BM74" s="27" t="s">
        <v>24</v>
      </c>
      <c r="BN74" s="28">
        <f>BJ74/BL74</f>
        <v>1.8703608247252795E-2</v>
      </c>
      <c r="BO74" s="29" t="s">
        <v>25</v>
      </c>
      <c r="BP74" s="30">
        <f>BN74/BN75</f>
        <v>4.5676533232357341</v>
      </c>
      <c r="BQ74" s="299"/>
      <c r="BR74" s="553">
        <f>FDIST(BP74,BL74,BL75)</f>
        <v>4.4006984677570796E-5</v>
      </c>
      <c r="BS74" s="3" t="s">
        <v>348</v>
      </c>
    </row>
    <row r="75" spans="1:76" ht="79.5" hidden="1" customHeight="1" x14ac:dyDescent="0.2">
      <c r="B75" s="22" t="s">
        <v>26</v>
      </c>
      <c r="C75" s="23" t="s">
        <v>27</v>
      </c>
      <c r="D75" s="31">
        <f>N71</f>
        <v>0.18092687074829933</v>
      </c>
      <c r="E75" s="25" t="s">
        <v>28</v>
      </c>
      <c r="F75" s="32">
        <f>N69-(COUNT(C57:M57))</f>
        <v>77</v>
      </c>
      <c r="G75" s="27" t="s">
        <v>29</v>
      </c>
      <c r="H75" s="33">
        <f>D75/F75</f>
        <v>2.3496996201077835E-3</v>
      </c>
      <c r="I75" s="34"/>
      <c r="J75" s="26"/>
      <c r="K75" s="300"/>
      <c r="X75" s="22" t="s">
        <v>26</v>
      </c>
      <c r="Y75" s="23" t="s">
        <v>27</v>
      </c>
      <c r="Z75" s="31">
        <f>AJ71</f>
        <v>0.40267031267228126</v>
      </c>
      <c r="AA75" s="25" t="s">
        <v>28</v>
      </c>
      <c r="AB75" s="32">
        <f>AJ69-(COUNT(Y57:AI57))</f>
        <v>77</v>
      </c>
      <c r="AC75" s="27" t="s">
        <v>29</v>
      </c>
      <c r="AD75" s="33">
        <f>Z75/AB75</f>
        <v>5.2294845801594972E-3</v>
      </c>
      <c r="AE75" s="34"/>
      <c r="AF75" s="26"/>
      <c r="AG75" s="300"/>
      <c r="AP75" s="22" t="s">
        <v>26</v>
      </c>
      <c r="AQ75" s="23" t="s">
        <v>27</v>
      </c>
      <c r="AR75" s="31">
        <f>BB71</f>
        <v>0.12579462383346154</v>
      </c>
      <c r="AS75" s="25" t="s">
        <v>28</v>
      </c>
      <c r="AT75" s="32">
        <f>BB69-(COUNT(AQ57:BR57))</f>
        <v>67</v>
      </c>
      <c r="AU75" s="27" t="s">
        <v>29</v>
      </c>
      <c r="AV75" s="33">
        <f>AR75/AT75</f>
        <v>1.8775316990068888E-3</v>
      </c>
      <c r="AW75" s="34"/>
      <c r="AX75" s="26"/>
      <c r="AY75" s="300"/>
      <c r="BH75" s="22" t="s">
        <v>26</v>
      </c>
      <c r="BI75" s="23" t="s">
        <v>27</v>
      </c>
      <c r="BJ75" s="31">
        <f>BT71</f>
        <v>0.31529928677210567</v>
      </c>
      <c r="BK75" s="25" t="s">
        <v>28</v>
      </c>
      <c r="BL75" s="32">
        <f>BT69-(COUNT(BI57:BS57))</f>
        <v>77</v>
      </c>
      <c r="BM75" s="27" t="s">
        <v>29</v>
      </c>
      <c r="BN75" s="33">
        <f>BJ75/BL75</f>
        <v>4.094795932105268E-3</v>
      </c>
      <c r="BO75" s="34"/>
      <c r="BP75" s="26"/>
      <c r="BQ75" s="300"/>
    </row>
    <row r="76" spans="1:76" ht="28.5" hidden="1" customHeight="1" x14ac:dyDescent="0.2">
      <c r="B76" s="22" t="s">
        <v>10</v>
      </c>
      <c r="C76" s="23" t="s">
        <v>30</v>
      </c>
      <c r="D76" s="366">
        <f>P68</f>
        <v>0.26561714079571225</v>
      </c>
      <c r="E76" s="25" t="s">
        <v>31</v>
      </c>
      <c r="F76" s="26">
        <f>N69-1</f>
        <v>87</v>
      </c>
      <c r="G76" s="27" t="s">
        <v>32</v>
      </c>
      <c r="H76" s="28">
        <f>D76/F76</f>
        <v>3.0530705838587614E-3</v>
      </c>
      <c r="I76" s="34"/>
      <c r="J76" s="26"/>
      <c r="K76" s="300"/>
      <c r="X76" s="22" t="s">
        <v>10</v>
      </c>
      <c r="Y76" s="23" t="s">
        <v>30</v>
      </c>
      <c r="Z76" s="35">
        <f>AL68</f>
        <v>0.59016810157966404</v>
      </c>
      <c r="AA76" s="25" t="s">
        <v>31</v>
      </c>
      <c r="AB76" s="26">
        <f>AJ69-1</f>
        <v>87</v>
      </c>
      <c r="AC76" s="27" t="s">
        <v>32</v>
      </c>
      <c r="AD76" s="28">
        <f>Z76/AB76</f>
        <v>6.7835413974674024E-3</v>
      </c>
      <c r="AE76" s="34"/>
      <c r="AF76" s="26"/>
      <c r="AG76" s="300"/>
      <c r="AP76" s="22" t="s">
        <v>10</v>
      </c>
      <c r="AQ76" s="23" t="s">
        <v>30</v>
      </c>
      <c r="AR76" s="35">
        <f>BD68</f>
        <v>0.20621502326480992</v>
      </c>
      <c r="AS76" s="25" t="s">
        <v>31</v>
      </c>
      <c r="AT76" s="26">
        <f>BB69-1</f>
        <v>87</v>
      </c>
      <c r="AU76" s="27" t="s">
        <v>32</v>
      </c>
      <c r="AV76" s="28">
        <f>AR76/AT76</f>
        <v>2.3702876237334473E-3</v>
      </c>
      <c r="AW76" s="34"/>
      <c r="AX76" s="26"/>
      <c r="AY76" s="300"/>
      <c r="BH76" s="22" t="s">
        <v>10</v>
      </c>
      <c r="BI76" s="23" t="s">
        <v>30</v>
      </c>
      <c r="BJ76" s="35">
        <f>BV68</f>
        <v>0.50233536924463362</v>
      </c>
      <c r="BK76" s="25" t="s">
        <v>31</v>
      </c>
      <c r="BL76" s="26">
        <f>BT69-1</f>
        <v>87</v>
      </c>
      <c r="BM76" s="27" t="s">
        <v>32</v>
      </c>
      <c r="BN76" s="28">
        <f>BJ76/BL76</f>
        <v>5.7739697614325701E-3</v>
      </c>
      <c r="BO76" s="34"/>
      <c r="BP76" s="26"/>
      <c r="BQ76" s="300"/>
    </row>
    <row r="79" spans="1:76" ht="13.5" thickBot="1" x14ac:dyDescent="0.25"/>
    <row r="80" spans="1:76" ht="30.75" customHeight="1" thickBot="1" x14ac:dyDescent="0.25">
      <c r="B80" s="568" t="s">
        <v>259</v>
      </c>
      <c r="C80" s="569"/>
      <c r="D80" s="569"/>
      <c r="E80" s="569"/>
      <c r="F80" s="569"/>
      <c r="G80" s="569"/>
      <c r="H80" s="569"/>
      <c r="I80" s="569"/>
      <c r="J80" s="569"/>
      <c r="K80" s="569"/>
      <c r="L80" s="569"/>
      <c r="M80" s="570"/>
      <c r="N80" s="106"/>
      <c r="X80" s="568" t="s">
        <v>347</v>
      </c>
      <c r="Y80" s="569"/>
      <c r="Z80" s="569"/>
      <c r="AA80" s="569"/>
      <c r="AB80" s="569"/>
      <c r="AC80" s="569"/>
      <c r="AD80" s="569"/>
      <c r="AE80" s="569"/>
      <c r="AF80" s="569"/>
      <c r="AG80" s="569"/>
      <c r="AH80" s="569"/>
      <c r="AI80" s="570"/>
      <c r="AJ80" s="106"/>
      <c r="AP80" s="568" t="s">
        <v>351</v>
      </c>
      <c r="AQ80" s="569"/>
      <c r="AR80" s="569"/>
      <c r="AS80" s="569"/>
      <c r="AT80" s="569"/>
      <c r="AU80" s="569"/>
      <c r="AV80" s="569"/>
      <c r="AW80" s="569"/>
      <c r="AX80" s="569"/>
      <c r="AY80" s="569"/>
      <c r="AZ80" s="569"/>
      <c r="BA80" s="570"/>
      <c r="BB80" s="106"/>
      <c r="BH80" s="568" t="s">
        <v>165</v>
      </c>
      <c r="BI80" s="569"/>
      <c r="BJ80" s="569"/>
      <c r="BK80" s="569"/>
      <c r="BL80" s="569"/>
      <c r="BM80" s="569"/>
      <c r="BN80" s="569"/>
      <c r="BO80" s="569"/>
      <c r="BP80" s="569"/>
      <c r="BQ80" s="569"/>
      <c r="BR80" s="569"/>
      <c r="BS80" s="570"/>
      <c r="BT80" s="106"/>
    </row>
    <row r="81" spans="2:76" ht="13.5" customHeight="1" thickBot="1" x14ac:dyDescent="0.25">
      <c r="B81" s="7" t="s">
        <v>164</v>
      </c>
      <c r="C81" s="352" t="s">
        <v>326</v>
      </c>
      <c r="D81" s="352" t="s">
        <v>327</v>
      </c>
      <c r="E81" s="352" t="s">
        <v>328</v>
      </c>
      <c r="F81" s="352" t="s">
        <v>329</v>
      </c>
      <c r="G81" s="352" t="s">
        <v>330</v>
      </c>
      <c r="H81" s="352" t="s">
        <v>331</v>
      </c>
      <c r="I81" s="352" t="s">
        <v>332</v>
      </c>
      <c r="J81" s="352" t="s">
        <v>333</v>
      </c>
      <c r="K81" s="352" t="s">
        <v>334</v>
      </c>
      <c r="L81" s="352" t="s">
        <v>335</v>
      </c>
      <c r="M81" s="352" t="s">
        <v>336</v>
      </c>
      <c r="N81" s="106"/>
      <c r="X81" s="7" t="s">
        <v>266</v>
      </c>
      <c r="Y81" s="352" t="s">
        <v>326</v>
      </c>
      <c r="Z81" s="352" t="s">
        <v>327</v>
      </c>
      <c r="AA81" s="352" t="s">
        <v>328</v>
      </c>
      <c r="AB81" s="352" t="s">
        <v>329</v>
      </c>
      <c r="AC81" s="352" t="s">
        <v>330</v>
      </c>
      <c r="AD81" s="352" t="s">
        <v>331</v>
      </c>
      <c r="AE81" s="352" t="s">
        <v>332</v>
      </c>
      <c r="AF81" s="352" t="s">
        <v>333</v>
      </c>
      <c r="AG81" s="352" t="s">
        <v>334</v>
      </c>
      <c r="AH81" s="352" t="s">
        <v>335</v>
      </c>
      <c r="AI81" s="352" t="s">
        <v>336</v>
      </c>
      <c r="AJ81" s="106"/>
      <c r="AP81" s="7" t="s">
        <v>163</v>
      </c>
      <c r="AQ81" s="352" t="s">
        <v>326</v>
      </c>
      <c r="AR81" s="352" t="s">
        <v>327</v>
      </c>
      <c r="AS81" s="352" t="s">
        <v>328</v>
      </c>
      <c r="AT81" s="352" t="s">
        <v>329</v>
      </c>
      <c r="AU81" s="352" t="s">
        <v>330</v>
      </c>
      <c r="AV81" s="352" t="s">
        <v>331</v>
      </c>
      <c r="AW81" s="352" t="s">
        <v>332</v>
      </c>
      <c r="AX81" s="352" t="s">
        <v>333</v>
      </c>
      <c r="AY81" s="352" t="s">
        <v>334</v>
      </c>
      <c r="AZ81" s="352" t="s">
        <v>335</v>
      </c>
      <c r="BA81" s="352" t="s">
        <v>336</v>
      </c>
      <c r="BB81" s="106"/>
      <c r="BH81" s="7" t="s">
        <v>162</v>
      </c>
      <c r="BI81" s="352" t="s">
        <v>326</v>
      </c>
      <c r="BJ81" s="352" t="s">
        <v>327</v>
      </c>
      <c r="BK81" s="352" t="s">
        <v>328</v>
      </c>
      <c r="BL81" s="352" t="s">
        <v>329</v>
      </c>
      <c r="BM81" s="352" t="s">
        <v>330</v>
      </c>
      <c r="BN81" s="352" t="s">
        <v>331</v>
      </c>
      <c r="BO81" s="352" t="s">
        <v>332</v>
      </c>
      <c r="BP81" s="352" t="s">
        <v>333</v>
      </c>
      <c r="BQ81" s="352" t="s">
        <v>334</v>
      </c>
      <c r="BR81" s="352" t="s">
        <v>335</v>
      </c>
      <c r="BS81" s="352" t="s">
        <v>336</v>
      </c>
      <c r="BT81" s="106"/>
    </row>
    <row r="82" spans="2:76" x14ac:dyDescent="0.2">
      <c r="B82" s="7" t="s">
        <v>217</v>
      </c>
      <c r="C82" s="354">
        <v>0.72857142857142854</v>
      </c>
      <c r="D82" s="355">
        <v>0.74761904761904763</v>
      </c>
      <c r="E82" s="355">
        <v>0.81904761904761902</v>
      </c>
      <c r="F82" s="355">
        <v>0.76190476190476186</v>
      </c>
      <c r="G82" s="355">
        <v>0.7857142857142857</v>
      </c>
      <c r="H82" s="355">
        <v>0.7857142857142857</v>
      </c>
      <c r="I82" s="355">
        <v>0.71904761904761905</v>
      </c>
      <c r="J82" s="355">
        <v>0.80952380952380953</v>
      </c>
      <c r="K82" s="355">
        <v>0.82380952380952377</v>
      </c>
      <c r="L82" s="355">
        <v>0.76666666666666672</v>
      </c>
      <c r="M82" s="356">
        <v>0.80476190476190479</v>
      </c>
      <c r="N82" s="106"/>
      <c r="X82" s="372" t="s">
        <v>0</v>
      </c>
      <c r="Y82" s="354">
        <v>0.536549481183212</v>
      </c>
      <c r="Z82" s="355">
        <v>0.53993055555555558</v>
      </c>
      <c r="AA82" s="355">
        <v>0.67420592798236301</v>
      </c>
      <c r="AB82" s="355">
        <v>0.59760864566567029</v>
      </c>
      <c r="AC82" s="355">
        <v>0.6231756918414546</v>
      </c>
      <c r="AD82" s="355">
        <v>0.60374035558537409</v>
      </c>
      <c r="AE82" s="355">
        <v>0.55828877005347599</v>
      </c>
      <c r="AF82" s="355">
        <v>0.65545529122231339</v>
      </c>
      <c r="AG82" s="355">
        <v>0.68257210556418024</v>
      </c>
      <c r="AH82" s="355">
        <v>0.58951651507898506</v>
      </c>
      <c r="AI82" s="356">
        <v>0.63750421017177505</v>
      </c>
      <c r="AJ82" s="106"/>
      <c r="AP82" s="372" t="s">
        <v>0</v>
      </c>
      <c r="AQ82" s="354">
        <v>0.60869974498943635</v>
      </c>
      <c r="AR82" s="355">
        <v>0.59114019236474835</v>
      </c>
      <c r="AS82" s="355">
        <v>0.685933914229652</v>
      </c>
      <c r="AT82" s="355">
        <v>0.64466998003676479</v>
      </c>
      <c r="AU82" s="355">
        <v>0.66670965680865457</v>
      </c>
      <c r="AV82" s="355">
        <v>0.65649351686490787</v>
      </c>
      <c r="AW82" s="355">
        <v>0.66841906973255016</v>
      </c>
      <c r="AX82" s="355">
        <v>0.67529503510030209</v>
      </c>
      <c r="AY82" s="355">
        <v>0.69105029366597714</v>
      </c>
      <c r="AZ82" s="355">
        <v>0.63216027584087242</v>
      </c>
      <c r="BA82" s="356">
        <v>0.66535167015667807</v>
      </c>
      <c r="BB82" s="106"/>
      <c r="BH82" s="372" t="s">
        <v>0</v>
      </c>
      <c r="BI82" s="354">
        <v>0.54249477545046942</v>
      </c>
      <c r="BJ82" s="355">
        <v>0.51824373143319635</v>
      </c>
      <c r="BK82" s="355">
        <v>0.66655575686948709</v>
      </c>
      <c r="BL82" s="355">
        <v>0.59630316778393466</v>
      </c>
      <c r="BM82" s="355">
        <v>0.63252894896844736</v>
      </c>
      <c r="BN82" s="355">
        <v>0.61539378301361691</v>
      </c>
      <c r="BO82" s="355">
        <v>0.63545746869086905</v>
      </c>
      <c r="BP82" s="355">
        <v>0.64742347658084709</v>
      </c>
      <c r="BQ82" s="355">
        <v>0.67604017044186915</v>
      </c>
      <c r="BR82" s="355">
        <v>0.57690126076991632</v>
      </c>
      <c r="BS82" s="356">
        <v>0.63021530236167078</v>
      </c>
      <c r="BT82" s="106"/>
    </row>
    <row r="83" spans="2:76" x14ac:dyDescent="0.2">
      <c r="B83" s="372" t="s">
        <v>0</v>
      </c>
      <c r="C83" s="523">
        <v>0.76666666666666672</v>
      </c>
      <c r="D83" s="518">
        <v>0.68095238095238098</v>
      </c>
      <c r="E83" s="518">
        <v>0.81428571428571428</v>
      </c>
      <c r="F83" s="518">
        <v>0.77619047619047621</v>
      </c>
      <c r="G83" s="518">
        <v>0.81428571428571428</v>
      </c>
      <c r="H83" s="518">
        <v>0.77619047619047621</v>
      </c>
      <c r="I83" s="518">
        <v>0.72380952380952379</v>
      </c>
      <c r="J83" s="518">
        <v>0.79047619047619044</v>
      </c>
      <c r="K83" s="518">
        <v>0.81428571428571428</v>
      </c>
      <c r="L83" s="518">
        <v>0.75238095238095237</v>
      </c>
      <c r="M83" s="522">
        <v>0.80952380952380953</v>
      </c>
      <c r="N83" s="106"/>
      <c r="X83" s="372" t="s">
        <v>4</v>
      </c>
      <c r="Y83" s="523">
        <v>0.60868573167021589</v>
      </c>
      <c r="Z83" s="518">
        <v>0.46085756983561327</v>
      </c>
      <c r="AA83" s="518">
        <v>0.68202818651240438</v>
      </c>
      <c r="AB83" s="518">
        <v>0.63137254901960782</v>
      </c>
      <c r="AC83" s="518">
        <v>0.68360054085377642</v>
      </c>
      <c r="AD83" s="518">
        <v>0.60113154172560102</v>
      </c>
      <c r="AE83" s="518">
        <v>0.57813798836242725</v>
      </c>
      <c r="AF83" s="518">
        <v>0.64050889001283906</v>
      </c>
      <c r="AG83" s="518">
        <v>0.68216392424712824</v>
      </c>
      <c r="AH83" s="518">
        <v>0.5846171402487732</v>
      </c>
      <c r="AI83" s="522">
        <v>0.66144049010519534</v>
      </c>
      <c r="AJ83" s="106"/>
      <c r="AP83" s="372" t="s">
        <v>4</v>
      </c>
      <c r="AQ83" s="523">
        <v>0.64231295516474074</v>
      </c>
      <c r="AR83" s="518">
        <v>0.56827458246371099</v>
      </c>
      <c r="AS83" s="518">
        <v>0.69767615567601915</v>
      </c>
      <c r="AT83" s="518">
        <v>0.65939300727996819</v>
      </c>
      <c r="AU83" s="518">
        <v>0.69476447187909884</v>
      </c>
      <c r="AV83" s="518">
        <v>0.64078947082264093</v>
      </c>
      <c r="AW83" s="518">
        <v>0.68085215719171577</v>
      </c>
      <c r="AX83" s="518">
        <v>0.6747094219025882</v>
      </c>
      <c r="AY83" s="518">
        <v>0.6981009329356237</v>
      </c>
      <c r="AZ83" s="518">
        <v>0.64092839158208437</v>
      </c>
      <c r="BA83" s="522">
        <v>0.67978422633767177</v>
      </c>
      <c r="BB83" s="106"/>
      <c r="BH83" s="372" t="s">
        <v>4</v>
      </c>
      <c r="BI83" s="523">
        <v>0.59258699902496714</v>
      </c>
      <c r="BJ83" s="518">
        <v>0.48834682977629551</v>
      </c>
      <c r="BK83" s="518">
        <v>0.68861306369790509</v>
      </c>
      <c r="BL83" s="518">
        <v>0.62019453019046478</v>
      </c>
      <c r="BM83" s="518">
        <v>0.68304668406338243</v>
      </c>
      <c r="BN83" s="518">
        <v>0.59020027814161047</v>
      </c>
      <c r="BO83" s="518">
        <v>0.65732039174599843</v>
      </c>
      <c r="BP83" s="518">
        <v>0.64639249150931921</v>
      </c>
      <c r="BQ83" s="518">
        <v>0.68943064662383557</v>
      </c>
      <c r="BR83" s="518">
        <v>0.59041742206722647</v>
      </c>
      <c r="BS83" s="522">
        <v>0.65540232122995545</v>
      </c>
      <c r="BT83" s="106"/>
    </row>
    <row r="84" spans="2:76" x14ac:dyDescent="0.2">
      <c r="B84" s="7" t="s">
        <v>4</v>
      </c>
      <c r="C84" s="523">
        <v>0.75714285714285712</v>
      </c>
      <c r="D84" s="518">
        <v>0.76666666666666672</v>
      </c>
      <c r="E84" s="518">
        <v>0.8</v>
      </c>
      <c r="F84" s="518">
        <v>0.78095238095238095</v>
      </c>
      <c r="G84" s="518">
        <v>0.80476190476190479</v>
      </c>
      <c r="H84" s="518">
        <v>0.83809523809523812</v>
      </c>
      <c r="I84" s="518">
        <v>0.66666666666666663</v>
      </c>
      <c r="J84" s="518">
        <v>0.80476190476190479</v>
      </c>
      <c r="K84" s="518">
        <v>0.8</v>
      </c>
      <c r="L84" s="518">
        <v>0.76666666666666672</v>
      </c>
      <c r="M84" s="522">
        <v>0.85238095238095235</v>
      </c>
      <c r="N84" s="106"/>
      <c r="X84" s="7"/>
      <c r="Y84" s="523">
        <v>0.57657942595081835</v>
      </c>
      <c r="Z84" s="518">
        <v>0.5733830845771144</v>
      </c>
      <c r="AA84" s="518">
        <v>0.63431319706455491</v>
      </c>
      <c r="AB84" s="518">
        <v>0.6247523598648177</v>
      </c>
      <c r="AC84" s="518">
        <v>0.64958691139961744</v>
      </c>
      <c r="AD84" s="518">
        <v>0.69112303166637834</v>
      </c>
      <c r="AE84" s="518">
        <v>0.47911130009567343</v>
      </c>
      <c r="AF84" s="518">
        <v>0.64145914882984933</v>
      </c>
      <c r="AG84" s="518">
        <v>0.63425253991291719</v>
      </c>
      <c r="AH84" s="518">
        <v>0.58504718122429233</v>
      </c>
      <c r="AI84" s="522">
        <v>0.71808418499913385</v>
      </c>
      <c r="AJ84" s="106"/>
      <c r="AP84" s="7"/>
      <c r="AQ84" s="523">
        <v>0.64175758628272372</v>
      </c>
      <c r="AR84" s="518">
        <v>0.64243632305028875</v>
      </c>
      <c r="AS84" s="518">
        <v>0.6588600825702341</v>
      </c>
      <c r="AT84" s="518">
        <v>0.66623094358625434</v>
      </c>
      <c r="AU84" s="518">
        <v>0.66918576796624696</v>
      </c>
      <c r="AV84" s="518">
        <v>0.69767206426113382</v>
      </c>
      <c r="AW84" s="518">
        <v>0.62193195555771841</v>
      </c>
      <c r="AX84" s="518">
        <v>0.66405146015259275</v>
      </c>
      <c r="AY84" s="518">
        <v>0.65821118671158796</v>
      </c>
      <c r="AZ84" s="518">
        <v>0.63078278413688438</v>
      </c>
      <c r="BA84" s="522">
        <v>0.71374321434022814</v>
      </c>
      <c r="BB84" s="106"/>
      <c r="BH84" s="7"/>
      <c r="BI84" s="523">
        <v>0.59171556884902321</v>
      </c>
      <c r="BJ84" s="518">
        <v>0.5927807912373787</v>
      </c>
      <c r="BK84" s="518">
        <v>0.61930851340456061</v>
      </c>
      <c r="BL84" s="518">
        <v>0.63171206118510426</v>
      </c>
      <c r="BM84" s="518">
        <v>0.63677685399048101</v>
      </c>
      <c r="BN84" s="518">
        <v>0.68860519570382384</v>
      </c>
      <c r="BO84" s="518">
        <v>0.56159932019937686</v>
      </c>
      <c r="BP84" s="518">
        <v>0.62801061278140291</v>
      </c>
      <c r="BQ84" s="518">
        <v>0.61823191208762196</v>
      </c>
      <c r="BR84" s="518">
        <v>0.57481196984386118</v>
      </c>
      <c r="BS84" s="522">
        <v>0.72057008031456049</v>
      </c>
      <c r="BT84" s="106"/>
    </row>
    <row r="85" spans="2:76" x14ac:dyDescent="0.2">
      <c r="B85" s="7"/>
      <c r="C85" s="523">
        <v>0.80952380952380953</v>
      </c>
      <c r="D85" s="518">
        <v>0.69047619047619047</v>
      </c>
      <c r="E85" s="518">
        <v>0.80476190476190479</v>
      </c>
      <c r="F85" s="518">
        <v>0.79523809523809519</v>
      </c>
      <c r="G85" s="518">
        <v>0.8571428571428571</v>
      </c>
      <c r="H85" s="518">
        <v>0.82857142857142863</v>
      </c>
      <c r="I85" s="518">
        <v>0.71904761904761905</v>
      </c>
      <c r="J85" s="518">
        <v>0.8</v>
      </c>
      <c r="K85" s="518">
        <v>0.80476190476190479</v>
      </c>
      <c r="L85" s="518">
        <v>0.74285714285714288</v>
      </c>
      <c r="M85" s="522">
        <v>0.85238095238095235</v>
      </c>
      <c r="N85" s="106"/>
      <c r="X85" s="7"/>
      <c r="Y85" s="523">
        <v>0.67557546732581497</v>
      </c>
      <c r="Z85" s="518">
        <v>0.46876824284880336</v>
      </c>
      <c r="AA85" s="518">
        <v>0.65964343598055097</v>
      </c>
      <c r="AB85" s="518">
        <v>0.65845909451945972</v>
      </c>
      <c r="AC85" s="518">
        <v>0.75229033145912783</v>
      </c>
      <c r="AD85" s="518">
        <v>0.68686575819078</v>
      </c>
      <c r="AE85" s="518">
        <v>0.57006037892983552</v>
      </c>
      <c r="AF85" s="518">
        <v>0.65051313547569045</v>
      </c>
      <c r="AG85" s="518">
        <v>0.65981825365468194</v>
      </c>
      <c r="AH85" s="518">
        <v>0.56214525657361292</v>
      </c>
      <c r="AI85" s="522">
        <v>0.73122497006729692</v>
      </c>
      <c r="AJ85" s="106"/>
      <c r="AP85" s="7"/>
      <c r="AQ85" s="523">
        <v>0.68783799933613421</v>
      </c>
      <c r="AR85" s="518">
        <v>0.58118941600903451</v>
      </c>
      <c r="AS85" s="518">
        <v>0.68548424933575702</v>
      </c>
      <c r="AT85" s="518">
        <v>0.67943908041277978</v>
      </c>
      <c r="AU85" s="518">
        <v>0.72519117733375982</v>
      </c>
      <c r="AV85" s="518">
        <v>0.69569437512826604</v>
      </c>
      <c r="AW85" s="518">
        <v>0.68301520856262399</v>
      </c>
      <c r="AX85" s="518">
        <v>0.68240163419306699</v>
      </c>
      <c r="AY85" s="518">
        <v>0.68163179854069289</v>
      </c>
      <c r="AZ85" s="518">
        <v>0.63003801949051907</v>
      </c>
      <c r="BA85" s="522">
        <v>0.72196435430893324</v>
      </c>
      <c r="BB85" s="106"/>
      <c r="BH85" s="7"/>
      <c r="BI85" s="523">
        <v>0.67006320285504173</v>
      </c>
      <c r="BJ85" s="518">
        <v>0.5050122646118993</v>
      </c>
      <c r="BK85" s="518">
        <v>0.66573123456189653</v>
      </c>
      <c r="BL85" s="518">
        <v>0.65478407791336402</v>
      </c>
      <c r="BM85" s="518">
        <v>0.74473808550434006</v>
      </c>
      <c r="BN85" s="518">
        <v>0.68481728628944871</v>
      </c>
      <c r="BO85" s="518">
        <v>0.66122938167964629</v>
      </c>
      <c r="BP85" s="518">
        <v>0.66011726258665426</v>
      </c>
      <c r="BQ85" s="518">
        <v>0.65872560802352431</v>
      </c>
      <c r="BR85" s="518">
        <v>0.5736861231579603</v>
      </c>
      <c r="BS85" s="522">
        <v>0.73779964176688884</v>
      </c>
      <c r="BT85" s="106"/>
    </row>
    <row r="86" spans="2:76" x14ac:dyDescent="0.2">
      <c r="B86" s="7"/>
      <c r="C86" s="523">
        <v>0.76190476190476186</v>
      </c>
      <c r="D86" s="518">
        <v>0.64761904761904765</v>
      </c>
      <c r="E86" s="518">
        <v>0.7857142857142857</v>
      </c>
      <c r="F86" s="518">
        <v>0.75238095238095237</v>
      </c>
      <c r="G86" s="518">
        <v>0.79523809523809519</v>
      </c>
      <c r="H86" s="518">
        <v>0.78095238095238095</v>
      </c>
      <c r="I86" s="518">
        <v>0.74285714285714288</v>
      </c>
      <c r="J86" s="518">
        <v>0.77619047619047621</v>
      </c>
      <c r="K86" s="518">
        <v>0.78095238095238095</v>
      </c>
      <c r="L86" s="518">
        <v>0.72857142857142854</v>
      </c>
      <c r="M86" s="522">
        <v>0.81904761904761902</v>
      </c>
      <c r="N86" s="106"/>
      <c r="X86" s="7"/>
      <c r="Y86" s="523">
        <v>0.60263396911898259</v>
      </c>
      <c r="Z86" s="518">
        <v>0.40253748558246832</v>
      </c>
      <c r="AA86" s="518">
        <v>0.63363572923935807</v>
      </c>
      <c r="AB86" s="518">
        <v>0.59311424100156485</v>
      </c>
      <c r="AC86" s="518">
        <v>0.65250519510505656</v>
      </c>
      <c r="AD86" s="518">
        <v>0.61214165261382791</v>
      </c>
      <c r="AE86" s="518">
        <v>0.6059216013344455</v>
      </c>
      <c r="AF86" s="518">
        <v>0.61646071345301934</v>
      </c>
      <c r="AG86" s="518">
        <v>0.62558139534883728</v>
      </c>
      <c r="AH86" s="518">
        <v>0.54483230663928817</v>
      </c>
      <c r="AI86" s="522">
        <v>0.68005773394274716</v>
      </c>
      <c r="AJ86" s="106"/>
      <c r="AP86" s="7"/>
      <c r="AQ86" s="523">
        <v>0.64771916991608602</v>
      </c>
      <c r="AR86" s="518">
        <v>0.53624895744303869</v>
      </c>
      <c r="AS86" s="518">
        <v>0.66831054919065591</v>
      </c>
      <c r="AT86" s="518">
        <v>0.64444602599417478</v>
      </c>
      <c r="AU86" s="518">
        <v>0.6782941071966937</v>
      </c>
      <c r="AV86" s="518">
        <v>0.66703241714125872</v>
      </c>
      <c r="AW86" s="518">
        <v>0.68280052359451637</v>
      </c>
      <c r="AX86" s="518">
        <v>0.67407417576780859</v>
      </c>
      <c r="AY86" s="518">
        <v>0.67385057011211735</v>
      </c>
      <c r="AZ86" s="518">
        <v>0.61741460923196467</v>
      </c>
      <c r="BA86" s="522">
        <v>0.70099379494842129</v>
      </c>
      <c r="BB86" s="106"/>
      <c r="BH86" s="7"/>
      <c r="BI86" s="523">
        <v>0.6011538739069936</v>
      </c>
      <c r="BJ86" s="518">
        <v>0.44923978730920766</v>
      </c>
      <c r="BK86" s="518">
        <v>0.63527101562961164</v>
      </c>
      <c r="BL86" s="518">
        <v>0.59594883035791635</v>
      </c>
      <c r="BM86" s="518">
        <v>0.65273891214103141</v>
      </c>
      <c r="BN86" s="518">
        <v>0.63308051005356913</v>
      </c>
      <c r="BO86" s="518">
        <v>0.66083996195018901</v>
      </c>
      <c r="BP86" s="518">
        <v>0.64527666003764284</v>
      </c>
      <c r="BQ86" s="518">
        <v>0.64488451412854331</v>
      </c>
      <c r="BR86" s="518">
        <v>0.55499239465143435</v>
      </c>
      <c r="BS86" s="522">
        <v>0.69503665751728871</v>
      </c>
      <c r="BT86" s="106"/>
    </row>
    <row r="87" spans="2:76" x14ac:dyDescent="0.2">
      <c r="B87" s="7"/>
      <c r="C87" s="523">
        <v>0.68571428571428572</v>
      </c>
      <c r="D87" s="518">
        <v>0.70952380952380956</v>
      </c>
      <c r="E87" s="518">
        <v>0.7857142857142857</v>
      </c>
      <c r="F87" s="518">
        <v>0.7142857142857143</v>
      </c>
      <c r="G87" s="518">
        <v>0.71904761904761905</v>
      </c>
      <c r="H87" s="518">
        <v>0.64761904761904765</v>
      </c>
      <c r="I87" s="518">
        <v>0.80476190476190479</v>
      </c>
      <c r="J87" s="518">
        <v>0.74761904761904763</v>
      </c>
      <c r="K87" s="518">
        <v>0.77142857142857146</v>
      </c>
      <c r="L87" s="518">
        <v>0.73333333333333328</v>
      </c>
      <c r="M87" s="522">
        <v>0.69047619047619047</v>
      </c>
      <c r="N87" s="106"/>
      <c r="X87" s="7"/>
      <c r="Y87" s="523">
        <v>0.50742767787333853</v>
      </c>
      <c r="Z87" s="518">
        <v>0.4873949579831931</v>
      </c>
      <c r="AA87" s="518">
        <v>0.64154307172931768</v>
      </c>
      <c r="AB87" s="518">
        <v>0.54530691783046459</v>
      </c>
      <c r="AC87" s="518">
        <v>0.54726495414184972</v>
      </c>
      <c r="AD87" s="518">
        <v>0.4261871353666643</v>
      </c>
      <c r="AE87" s="518">
        <v>0.68767004026553469</v>
      </c>
      <c r="AF87" s="518">
        <v>0.57564434955009913</v>
      </c>
      <c r="AG87" s="518">
        <v>0.61680288918456583</v>
      </c>
      <c r="AH87" s="518">
        <v>0.55615942028985499</v>
      </c>
      <c r="AI87" s="522">
        <v>0.48941422907159426</v>
      </c>
      <c r="AJ87" s="106"/>
      <c r="AP87" s="7"/>
      <c r="AQ87" s="523">
        <v>0.62136594591656236</v>
      </c>
      <c r="AR87" s="518">
        <v>0.54975412553366843</v>
      </c>
      <c r="AS87" s="518">
        <v>0.70686579908496261</v>
      </c>
      <c r="AT87" s="518">
        <v>0.63398971077495569</v>
      </c>
      <c r="AU87" s="518">
        <v>0.6491124677464214</v>
      </c>
      <c r="AV87" s="518">
        <v>0.59209606781778901</v>
      </c>
      <c r="AW87" s="518">
        <v>0.71046416146305003</v>
      </c>
      <c r="AX87" s="518">
        <v>0.65404587200331421</v>
      </c>
      <c r="AY87" s="518">
        <v>0.68987759101705703</v>
      </c>
      <c r="AZ87" s="518">
        <v>0.64662518122892609</v>
      </c>
      <c r="BA87" s="522">
        <v>0.6173459727791234</v>
      </c>
      <c r="BB87" s="106"/>
      <c r="BH87" s="7"/>
      <c r="BI87" s="523">
        <v>0.56076653832054779</v>
      </c>
      <c r="BJ87" s="518">
        <v>0.46536876185290493</v>
      </c>
      <c r="BK87" s="518">
        <v>0.70662506319577767</v>
      </c>
      <c r="BL87" s="518">
        <v>0.57969012985476931</v>
      </c>
      <c r="BM87" s="518">
        <v>0.60338685812780934</v>
      </c>
      <c r="BN87" s="518">
        <v>0.51953354991788303</v>
      </c>
      <c r="BO87" s="518">
        <v>0.71386982346674244</v>
      </c>
      <c r="BP87" s="518">
        <v>0.61137852202914522</v>
      </c>
      <c r="BQ87" s="518">
        <v>0.67384939450056536</v>
      </c>
      <c r="BR87" s="518">
        <v>0.59940786839089821</v>
      </c>
      <c r="BS87" s="522">
        <v>0.55489270028694349</v>
      </c>
      <c r="BT87" s="106"/>
    </row>
    <row r="88" spans="2:76" x14ac:dyDescent="0.2">
      <c r="B88" s="7"/>
      <c r="C88" s="523">
        <v>0.71904761904761905</v>
      </c>
      <c r="D88" s="518">
        <v>0.6333333333333333</v>
      </c>
      <c r="E88" s="518">
        <v>0.76190476190476186</v>
      </c>
      <c r="F88" s="518">
        <v>0.75238095238095237</v>
      </c>
      <c r="G88" s="518">
        <v>0.74285714285714288</v>
      </c>
      <c r="H88" s="518">
        <v>0.76190476190476186</v>
      </c>
      <c r="I88" s="518">
        <v>0.65238095238095239</v>
      </c>
      <c r="J88" s="518">
        <v>0.74285714285714288</v>
      </c>
      <c r="K88" s="518">
        <v>0.74285714285714288</v>
      </c>
      <c r="L88" s="518">
        <v>0.68095238095238098</v>
      </c>
      <c r="M88" s="522">
        <v>0.7857142857142857</v>
      </c>
      <c r="N88" s="106"/>
      <c r="X88" s="7"/>
      <c r="Y88" s="523">
        <v>0.51950670906693552</v>
      </c>
      <c r="Z88" s="518">
        <v>0.38287153652392941</v>
      </c>
      <c r="AA88" s="518">
        <v>0.588025267783576</v>
      </c>
      <c r="AB88" s="518">
        <v>0.58753541076487248</v>
      </c>
      <c r="AC88" s="518">
        <v>0.55415765677216433</v>
      </c>
      <c r="AD88" s="518">
        <v>0.56377233070211885</v>
      </c>
      <c r="AE88" s="518">
        <v>0.47368421052631587</v>
      </c>
      <c r="AF88" s="518">
        <v>0.55438541339201508</v>
      </c>
      <c r="AG88" s="518">
        <v>0.55552071492964383</v>
      </c>
      <c r="AH88" s="518">
        <v>0.46141479099678456</v>
      </c>
      <c r="AI88" s="522">
        <v>0.60992322298357149</v>
      </c>
      <c r="AJ88" s="106"/>
      <c r="AP88" s="7"/>
      <c r="AQ88" s="523">
        <v>0.58500963195289224</v>
      </c>
      <c r="AR88" s="518">
        <v>0.53158413371491886</v>
      </c>
      <c r="AS88" s="518">
        <v>0.64671443180146337</v>
      </c>
      <c r="AT88" s="518">
        <v>0.63516541176611041</v>
      </c>
      <c r="AU88" s="518">
        <v>0.60977306470568027</v>
      </c>
      <c r="AV88" s="518">
        <v>0.60517424137403186</v>
      </c>
      <c r="AW88" s="518">
        <v>0.61101308224678541</v>
      </c>
      <c r="AX88" s="518">
        <v>0.62497508309509098</v>
      </c>
      <c r="AY88" s="518">
        <v>0.62620547410661231</v>
      </c>
      <c r="AZ88" s="518">
        <v>0.561001174722775</v>
      </c>
      <c r="BA88" s="522">
        <v>0.64157532638439119</v>
      </c>
      <c r="BB88" s="106"/>
      <c r="BH88" s="7"/>
      <c r="BI88" s="523">
        <v>0.51005035892798767</v>
      </c>
      <c r="BJ88" s="518">
        <v>0.44378312523550073</v>
      </c>
      <c r="BK88" s="518">
        <v>0.59955007346927458</v>
      </c>
      <c r="BL88" s="518">
        <v>0.5814909955235491</v>
      </c>
      <c r="BM88" s="518">
        <v>0.54401677170675267</v>
      </c>
      <c r="BN88" s="518">
        <v>0.53752863704879061</v>
      </c>
      <c r="BO88" s="518">
        <v>0.54578108421914884</v>
      </c>
      <c r="BP88" s="518">
        <v>0.56610148009802308</v>
      </c>
      <c r="BQ88" s="518">
        <v>0.56793375826304104</v>
      </c>
      <c r="BR88" s="518">
        <v>0.47919853187173972</v>
      </c>
      <c r="BS88" s="522">
        <v>0.59142992981463616</v>
      </c>
      <c r="BT88" s="106"/>
    </row>
    <row r="89" spans="2:76" x14ac:dyDescent="0.2">
      <c r="B89" s="7"/>
      <c r="C89" s="523">
        <v>0.7857142857142857</v>
      </c>
      <c r="D89" s="518">
        <v>0.73333333333333328</v>
      </c>
      <c r="E89" s="518">
        <v>0.79047619047619044</v>
      </c>
      <c r="F89" s="518">
        <v>0.76190476190476186</v>
      </c>
      <c r="G89" s="518">
        <v>0.79047619047619044</v>
      </c>
      <c r="H89" s="518">
        <v>0.79047619047619044</v>
      </c>
      <c r="I89" s="518">
        <v>0.7142857142857143</v>
      </c>
      <c r="J89" s="518">
        <v>0.80476190476190479</v>
      </c>
      <c r="K89" s="518">
        <v>0.77619047619047621</v>
      </c>
      <c r="L89" s="518">
        <v>0.76190476190476186</v>
      </c>
      <c r="M89" s="522">
        <v>0.81904761904761902</v>
      </c>
      <c r="N89" s="106"/>
      <c r="X89" s="7"/>
      <c r="Y89" s="523">
        <v>0.63898227383863071</v>
      </c>
      <c r="Z89" s="518">
        <v>0.53355544978581626</v>
      </c>
      <c r="AA89" s="518">
        <v>0.63379835129993667</v>
      </c>
      <c r="AB89" s="518">
        <v>0.60407239819004532</v>
      </c>
      <c r="AC89" s="518">
        <v>0.63906250000000009</v>
      </c>
      <c r="AD89" s="518">
        <v>0.62224039247751417</v>
      </c>
      <c r="AE89" s="518">
        <v>0.55714888232813164</v>
      </c>
      <c r="AF89" s="518">
        <v>0.6576268490536028</v>
      </c>
      <c r="AG89" s="518">
        <v>0.60876803551609315</v>
      </c>
      <c r="AH89" s="518">
        <v>0.59245458779692595</v>
      </c>
      <c r="AI89" s="522">
        <v>0.67343264036667205</v>
      </c>
      <c r="AJ89" s="106"/>
      <c r="AP89" s="7"/>
      <c r="AQ89" s="523">
        <v>0.66948231846719264</v>
      </c>
      <c r="AR89" s="518">
        <v>0.60776291288526541</v>
      </c>
      <c r="AS89" s="518">
        <v>0.67241929469137329</v>
      </c>
      <c r="AT89" s="518">
        <v>0.64516536677709901</v>
      </c>
      <c r="AU89" s="518">
        <v>0.66550777779716963</v>
      </c>
      <c r="AV89" s="518">
        <v>0.66570999403357212</v>
      </c>
      <c r="AW89" s="518">
        <v>0.67350712867990981</v>
      </c>
      <c r="AX89" s="518">
        <v>0.67622795994733764</v>
      </c>
      <c r="AY89" s="518">
        <v>0.65390629770331643</v>
      </c>
      <c r="AZ89" s="518">
        <v>0.64230456951526149</v>
      </c>
      <c r="BA89" s="522">
        <v>0.69204335145103246</v>
      </c>
      <c r="BB89" s="106"/>
      <c r="BH89" s="7"/>
      <c r="BI89" s="523">
        <v>0.63728816436543245</v>
      </c>
      <c r="BJ89" s="518">
        <v>0.54117019075544381</v>
      </c>
      <c r="BK89" s="518">
        <v>0.64238209502534649</v>
      </c>
      <c r="BL89" s="518">
        <v>0.59708789668682283</v>
      </c>
      <c r="BM89" s="518">
        <v>0.63048069487926262</v>
      </c>
      <c r="BN89" s="518">
        <v>0.63082469564487964</v>
      </c>
      <c r="BO89" s="518">
        <v>0.64428283946765486</v>
      </c>
      <c r="BP89" s="518">
        <v>0.64907056504492666</v>
      </c>
      <c r="BQ89" s="518">
        <v>0.61115057315203247</v>
      </c>
      <c r="BR89" s="518">
        <v>0.5925738292898528</v>
      </c>
      <c r="BS89" s="522">
        <v>0.6779033305941975</v>
      </c>
      <c r="BT89" s="106"/>
    </row>
    <row r="90" spans="2:76" x14ac:dyDescent="0.2">
      <c r="B90" s="7"/>
      <c r="C90" s="523"/>
      <c r="D90" s="518"/>
      <c r="E90" s="518"/>
      <c r="F90" s="518"/>
      <c r="G90" s="518"/>
      <c r="H90" s="518"/>
      <c r="I90" s="518"/>
      <c r="J90" s="518"/>
      <c r="K90" s="518"/>
      <c r="L90" s="518"/>
      <c r="M90" s="522"/>
      <c r="N90" s="106"/>
      <c r="X90" s="7"/>
      <c r="Y90" s="523"/>
      <c r="Z90" s="518"/>
      <c r="AA90" s="518"/>
      <c r="AB90" s="518"/>
      <c r="AC90" s="518"/>
      <c r="AD90" s="518"/>
      <c r="AE90" s="518"/>
      <c r="AF90" s="518"/>
      <c r="AG90" s="518"/>
      <c r="AH90" s="518"/>
      <c r="AI90" s="522"/>
      <c r="AJ90" s="106"/>
      <c r="AP90" s="7"/>
      <c r="AQ90" s="523"/>
      <c r="AR90" s="518"/>
      <c r="AS90" s="518"/>
      <c r="AT90" s="518"/>
      <c r="AU90" s="518"/>
      <c r="AV90" s="518"/>
      <c r="AW90" s="518"/>
      <c r="AX90" s="518"/>
      <c r="AY90" s="518"/>
      <c r="AZ90" s="518"/>
      <c r="BA90" s="522"/>
      <c r="BB90" s="106"/>
      <c r="BH90" s="7"/>
      <c r="BI90" s="523"/>
      <c r="BJ90" s="518"/>
      <c r="BK90" s="518"/>
      <c r="BL90" s="518"/>
      <c r="BM90" s="518"/>
      <c r="BN90" s="518"/>
      <c r="BO90" s="518"/>
      <c r="BP90" s="518"/>
      <c r="BQ90" s="518"/>
      <c r="BR90" s="518"/>
      <c r="BS90" s="522"/>
      <c r="BT90" s="106"/>
    </row>
    <row r="91" spans="2:76" ht="13.5" thickBot="1" x14ac:dyDescent="0.25">
      <c r="B91" s="7"/>
      <c r="C91" s="351"/>
      <c r="D91" s="520"/>
      <c r="E91" s="520"/>
      <c r="F91" s="520"/>
      <c r="G91" s="520"/>
      <c r="H91" s="520"/>
      <c r="I91" s="520"/>
      <c r="J91" s="520"/>
      <c r="K91" s="520"/>
      <c r="L91" s="520"/>
      <c r="M91" s="353"/>
      <c r="N91" s="524" t="s">
        <v>10</v>
      </c>
      <c r="Q91" s="4" t="s">
        <v>168</v>
      </c>
      <c r="S91" s="426" t="s">
        <v>124</v>
      </c>
      <c r="T91" s="426" t="s">
        <v>123</v>
      </c>
      <c r="U91" s="426" t="s">
        <v>169</v>
      </c>
      <c r="X91" s="7"/>
      <c r="Y91" s="351"/>
      <c r="Z91" s="520"/>
      <c r="AA91" s="520"/>
      <c r="AB91" s="520"/>
      <c r="AC91" s="520"/>
      <c r="AD91" s="520"/>
      <c r="AE91" s="520"/>
      <c r="AF91" s="520"/>
      <c r="AG91" s="520"/>
      <c r="AH91" s="520"/>
      <c r="AI91" s="353"/>
      <c r="AJ91" s="524" t="s">
        <v>10</v>
      </c>
      <c r="AP91" s="7"/>
      <c r="AQ91" s="351"/>
      <c r="AR91" s="520"/>
      <c r="AS91" s="520"/>
      <c r="AT91" s="520"/>
      <c r="AU91" s="520"/>
      <c r="AV91" s="520"/>
      <c r="AW91" s="520"/>
      <c r="AX91" s="520"/>
      <c r="AY91" s="520"/>
      <c r="AZ91" s="520"/>
      <c r="BA91" s="353"/>
      <c r="BB91" s="524" t="s">
        <v>10</v>
      </c>
      <c r="BH91" s="7"/>
      <c r="BI91" s="351"/>
      <c r="BJ91" s="520"/>
      <c r="BK91" s="520"/>
      <c r="BL91" s="520"/>
      <c r="BM91" s="520"/>
      <c r="BN91" s="520"/>
      <c r="BO91" s="520"/>
      <c r="BP91" s="520"/>
      <c r="BQ91" s="520"/>
      <c r="BR91" s="520"/>
      <c r="BS91" s="353"/>
      <c r="BT91" s="524" t="s">
        <v>10</v>
      </c>
    </row>
    <row r="92" spans="2:76" s="36" customFormat="1" ht="15" thickBot="1" x14ac:dyDescent="0.25">
      <c r="B92" s="8" t="s">
        <v>11</v>
      </c>
      <c r="C92" s="469">
        <f t="shared" ref="C92:M92" si="65">AVERAGE(C82:C91)</f>
        <v>0.75178571428571428</v>
      </c>
      <c r="D92" s="469">
        <f t="shared" si="65"/>
        <v>0.70119047619047625</v>
      </c>
      <c r="E92" s="469">
        <f t="shared" si="65"/>
        <v>0.79523809523809519</v>
      </c>
      <c r="F92" s="469">
        <f t="shared" si="65"/>
        <v>0.76190476190476186</v>
      </c>
      <c r="G92" s="469">
        <f t="shared" si="65"/>
        <v>0.78869047619047628</v>
      </c>
      <c r="H92" s="469">
        <f t="shared" si="65"/>
        <v>0.77619047619047621</v>
      </c>
      <c r="I92" s="469">
        <f t="shared" si="65"/>
        <v>0.71785714285714297</v>
      </c>
      <c r="J92" s="469">
        <f t="shared" si="65"/>
        <v>0.78452380952380951</v>
      </c>
      <c r="K92" s="469">
        <f t="shared" si="65"/>
        <v>0.78928571428571426</v>
      </c>
      <c r="L92" s="469">
        <f t="shared" si="65"/>
        <v>0.7416666666666667</v>
      </c>
      <c r="M92" s="469">
        <f t="shared" si="65"/>
        <v>0.8041666666666667</v>
      </c>
      <c r="N92" s="363">
        <f>AVERAGE(C82:M91)</f>
        <v>0.76477272727272694</v>
      </c>
      <c r="O92" s="525"/>
      <c r="P92" s="3"/>
      <c r="Q92" s="440" t="str">
        <f>B83</f>
        <v>GI</v>
      </c>
      <c r="R92" s="440" t="str">
        <f>B84</f>
        <v>ENF</v>
      </c>
      <c r="S92" s="439">
        <f>N92</f>
        <v>0.76477272727272694</v>
      </c>
      <c r="T92" s="439">
        <f>N93</f>
        <v>4.8789874281681397E-2</v>
      </c>
      <c r="U92" s="440">
        <v>10</v>
      </c>
      <c r="W92" s="4"/>
      <c r="X92" s="8" t="s">
        <v>11</v>
      </c>
      <c r="Y92" s="374">
        <f t="shared" ref="Y92:AI92" si="66">AVERAGE(Y82:Y91)</f>
        <v>0.58324259200349349</v>
      </c>
      <c r="Z92" s="374">
        <f t="shared" si="66"/>
        <v>0.48116236033656173</v>
      </c>
      <c r="AA92" s="374">
        <f t="shared" si="66"/>
        <v>0.6433991459490076</v>
      </c>
      <c r="AB92" s="374">
        <f t="shared" si="66"/>
        <v>0.60527770210706278</v>
      </c>
      <c r="AC92" s="374">
        <f t="shared" si="66"/>
        <v>0.63770547269663092</v>
      </c>
      <c r="AD92" s="374">
        <f t="shared" si="66"/>
        <v>0.60090027479103236</v>
      </c>
      <c r="AE92" s="374">
        <f t="shared" si="66"/>
        <v>0.56375289648698002</v>
      </c>
      <c r="AF92" s="374">
        <f t="shared" si="66"/>
        <v>0.62400672387367861</v>
      </c>
      <c r="AG92" s="374">
        <f t="shared" si="66"/>
        <v>0.63318498229475595</v>
      </c>
      <c r="AH92" s="374">
        <f t="shared" si="66"/>
        <v>0.5595233998560647</v>
      </c>
      <c r="AI92" s="374">
        <f t="shared" si="66"/>
        <v>0.65013521021349818</v>
      </c>
      <c r="AJ92" s="363">
        <f>AVERAGE(Y82:AI91)</f>
        <v>0.59839006914625148</v>
      </c>
      <c r="AK92" s="525"/>
      <c r="AL92" s="525"/>
      <c r="AM92" s="387" t="s">
        <v>33</v>
      </c>
      <c r="AN92" s="453" t="s">
        <v>123</v>
      </c>
      <c r="AP92" s="8" t="s">
        <v>11</v>
      </c>
      <c r="AQ92" s="469">
        <f>AVERAGE(AQ82:AQ91)</f>
        <v>0.63802316900322109</v>
      </c>
      <c r="AR92" s="469">
        <f t="shared" ref="AR92:BA92" si="67">AVERAGE(AR82:AR91)</f>
        <v>0.57604883043308419</v>
      </c>
      <c r="AS92" s="469">
        <f t="shared" si="67"/>
        <v>0.67778305957251461</v>
      </c>
      <c r="AT92" s="469">
        <f t="shared" si="67"/>
        <v>0.65106244082851339</v>
      </c>
      <c r="AU92" s="469">
        <f t="shared" si="67"/>
        <v>0.66981731142921574</v>
      </c>
      <c r="AV92" s="469">
        <f t="shared" si="67"/>
        <v>0.65258276843045004</v>
      </c>
      <c r="AW92" s="469">
        <f t="shared" si="67"/>
        <v>0.66650041087860878</v>
      </c>
      <c r="AX92" s="469">
        <f t="shared" si="67"/>
        <v>0.66572258027026265</v>
      </c>
      <c r="AY92" s="469">
        <f t="shared" si="67"/>
        <v>0.6716042680991231</v>
      </c>
      <c r="AZ92" s="469">
        <f t="shared" si="67"/>
        <v>0.62515687571866096</v>
      </c>
      <c r="BA92" s="469">
        <f t="shared" si="67"/>
        <v>0.67910023883830994</v>
      </c>
      <c r="BB92" s="363">
        <f>AVERAGE(AQ82:BA91)</f>
        <v>0.65212745031836061</v>
      </c>
      <c r="BC92" s="525"/>
      <c r="BD92" s="525"/>
      <c r="BE92" s="387" t="s">
        <v>33</v>
      </c>
      <c r="BF92" s="453" t="s">
        <v>123</v>
      </c>
      <c r="BH92" s="8" t="s">
        <v>11</v>
      </c>
      <c r="BI92" s="374">
        <f t="shared" ref="BI92:BS92" si="68">AVERAGE(BI82:BI91)</f>
        <v>0.58826493521255785</v>
      </c>
      <c r="BJ92" s="374">
        <f t="shared" si="68"/>
        <v>0.50049318527647835</v>
      </c>
      <c r="BK92" s="374">
        <f t="shared" si="68"/>
        <v>0.65300460198173249</v>
      </c>
      <c r="BL92" s="374">
        <f t="shared" si="68"/>
        <v>0.6071514611869907</v>
      </c>
      <c r="BM92" s="374">
        <f t="shared" si="68"/>
        <v>0.64096422617268833</v>
      </c>
      <c r="BN92" s="374">
        <f t="shared" si="68"/>
        <v>0.61249799197670285</v>
      </c>
      <c r="BO92" s="374">
        <f t="shared" si="68"/>
        <v>0.63504753392745328</v>
      </c>
      <c r="BP92" s="374">
        <f t="shared" si="68"/>
        <v>0.63172138383349508</v>
      </c>
      <c r="BQ92" s="374">
        <f t="shared" si="68"/>
        <v>0.64253082215262913</v>
      </c>
      <c r="BR92" s="374">
        <f t="shared" si="68"/>
        <v>0.56774867500536108</v>
      </c>
      <c r="BS92" s="374">
        <f t="shared" si="68"/>
        <v>0.65790624548576759</v>
      </c>
      <c r="BT92" s="363">
        <f>AVERAGE(BI82:BS91)</f>
        <v>0.61248464201925967</v>
      </c>
      <c r="BU92" s="525"/>
      <c r="BV92" s="525"/>
      <c r="BW92" s="387" t="s">
        <v>33</v>
      </c>
      <c r="BX92" s="453" t="s">
        <v>123</v>
      </c>
    </row>
    <row r="93" spans="2:76" ht="15.75" thickBot="1" x14ac:dyDescent="0.25">
      <c r="B93" s="8" t="s">
        <v>160</v>
      </c>
      <c r="C93" s="10">
        <f t="shared" ref="C93:M93" si="69">_xlfn.STDEV.S(C82:C91)</f>
        <v>3.930374766480757E-2</v>
      </c>
      <c r="D93" s="10">
        <f t="shared" si="69"/>
        <v>4.7123269482549454E-2</v>
      </c>
      <c r="E93" s="10">
        <f t="shared" si="69"/>
        <v>1.8354744983989184E-2</v>
      </c>
      <c r="F93" s="10">
        <f t="shared" si="69"/>
        <v>2.4281045302822771E-2</v>
      </c>
      <c r="G93" s="10">
        <f t="shared" si="69"/>
        <v>4.2434614044006745E-2</v>
      </c>
      <c r="H93" s="10">
        <f t="shared" si="69"/>
        <v>5.8098583599445371E-2</v>
      </c>
      <c r="I93" s="10">
        <f t="shared" si="69"/>
        <v>4.6500467619413267E-2</v>
      </c>
      <c r="J93" s="10">
        <f t="shared" si="69"/>
        <v>2.6421369368623746E-2</v>
      </c>
      <c r="K93" s="10">
        <f t="shared" si="69"/>
        <v>2.6421369368623729E-2</v>
      </c>
      <c r="L93" s="10">
        <f t="shared" si="69"/>
        <v>2.8543069826404425E-2</v>
      </c>
      <c r="M93" s="10">
        <f t="shared" si="69"/>
        <v>5.1251743118254416E-2</v>
      </c>
      <c r="N93" s="11">
        <f>STDEV(C82:M91)</f>
        <v>4.8789874281681397E-2</v>
      </c>
      <c r="O93" s="12" t="s">
        <v>12</v>
      </c>
      <c r="P93" s="13">
        <f>N93^2*(N94-1)</f>
        <v>0.20709930942073798</v>
      </c>
      <c r="X93" s="8" t="s">
        <v>160</v>
      </c>
      <c r="Y93" s="10">
        <f t="shared" ref="Y93:AI93" si="70">_xlfn.STDEV.S(Y82:Y91)</f>
        <v>5.9390306107852731E-2</v>
      </c>
      <c r="Z93" s="10">
        <f t="shared" si="70"/>
        <v>6.6709497595023093E-2</v>
      </c>
      <c r="AA93" s="10">
        <f t="shared" si="70"/>
        <v>2.9386350033860385E-2</v>
      </c>
      <c r="AB93" s="10">
        <f t="shared" si="70"/>
        <v>3.3822994435764378E-2</v>
      </c>
      <c r="AC93" s="10">
        <f t="shared" si="70"/>
        <v>6.6514153708383733E-2</v>
      </c>
      <c r="AD93" s="10">
        <f t="shared" si="70"/>
        <v>8.2827932017154909E-2</v>
      </c>
      <c r="AE93" s="10">
        <f t="shared" si="70"/>
        <v>6.8379624267571631E-2</v>
      </c>
      <c r="AF93" s="10">
        <f t="shared" si="70"/>
        <v>3.8990497161328186E-2</v>
      </c>
      <c r="AG93" s="10">
        <f t="shared" si="70"/>
        <v>4.226212209307436E-2</v>
      </c>
      <c r="AH93" s="10">
        <f t="shared" si="70"/>
        <v>4.3300490207680273E-2</v>
      </c>
      <c r="AI93" s="10">
        <f t="shared" si="70"/>
        <v>7.5938254257103752E-2</v>
      </c>
      <c r="AJ93" s="11">
        <f>STDEV(Y82:AI91)</f>
        <v>7.2482032076783096E-2</v>
      </c>
      <c r="AK93" s="12" t="s">
        <v>12</v>
      </c>
      <c r="AL93" s="13">
        <f>AJ93^2*(AJ94-1)</f>
        <v>0.45706711273624379</v>
      </c>
      <c r="AM93" s="466">
        <f>AJ92</f>
        <v>0.59839006914625148</v>
      </c>
      <c r="AN93" s="373">
        <f>AJ93</f>
        <v>7.2482032076783096E-2</v>
      </c>
      <c r="AP93" s="8" t="s">
        <v>160</v>
      </c>
      <c r="AQ93" s="10">
        <f>_xlfn.STDEV.S(AQ82:AQ91)</f>
        <v>3.2831425200695895E-2</v>
      </c>
      <c r="AR93" s="10">
        <f t="shared" ref="AR93:BA93" si="71">_xlfn.STDEV.S(AR82:AR91)</f>
        <v>3.7759098446217713E-2</v>
      </c>
      <c r="AS93" s="10">
        <f t="shared" si="71"/>
        <v>2.0032555226726673E-2</v>
      </c>
      <c r="AT93" s="10">
        <f t="shared" si="71"/>
        <v>1.589395713787186E-2</v>
      </c>
      <c r="AU93" s="10">
        <f t="shared" si="71"/>
        <v>3.3430337948054598E-2</v>
      </c>
      <c r="AV93" s="10">
        <f t="shared" si="71"/>
        <v>3.8421267995964209E-2</v>
      </c>
      <c r="AW93" s="10">
        <f t="shared" si="71"/>
        <v>3.3370608109774484E-2</v>
      </c>
      <c r="AX93" s="10">
        <f t="shared" si="71"/>
        <v>1.8632517227805637E-2</v>
      </c>
      <c r="AY93" s="10">
        <f t="shared" si="71"/>
        <v>2.4122828574124823E-2</v>
      </c>
      <c r="AZ93" s="10">
        <f t="shared" si="71"/>
        <v>2.7474905278927816E-2</v>
      </c>
      <c r="BA93" s="10">
        <f t="shared" si="71"/>
        <v>3.6046635509401549E-2</v>
      </c>
      <c r="BB93" s="11">
        <f>STDEV(AQ82:BA91)</f>
        <v>4.0459771723343023E-2</v>
      </c>
      <c r="BC93" s="12" t="s">
        <v>12</v>
      </c>
      <c r="BD93" s="13">
        <f>BB93^2*(BB94-1)</f>
        <v>0.1424184021277374</v>
      </c>
      <c r="BE93" s="466">
        <f>BB92</f>
        <v>0.65212745031836061</v>
      </c>
      <c r="BF93" s="373">
        <f>BB93</f>
        <v>4.0459771723343023E-2</v>
      </c>
      <c r="BG93" s="367"/>
      <c r="BH93" s="8" t="s">
        <v>160</v>
      </c>
      <c r="BI93" s="10">
        <f t="shared" ref="BI93:BS93" si="72">_xlfn.STDEV.S(BI82:BI91)</f>
        <v>5.1073525059886112E-2</v>
      </c>
      <c r="BJ93" s="10">
        <f t="shared" si="72"/>
        <v>5.0329380430249981E-2</v>
      </c>
      <c r="BK93" s="10">
        <f t="shared" si="72"/>
        <v>3.5674817298676914E-2</v>
      </c>
      <c r="BL93" s="10">
        <f t="shared" si="72"/>
        <v>2.6184114191082034E-2</v>
      </c>
      <c r="BM93" s="10">
        <f t="shared" si="72"/>
        <v>5.817222005715994E-2</v>
      </c>
      <c r="BN93" s="10">
        <f t="shared" si="72"/>
        <v>6.1586478363351384E-2</v>
      </c>
      <c r="BO93" s="10">
        <f t="shared" si="72"/>
        <v>5.5431257397853026E-2</v>
      </c>
      <c r="BP93" s="10">
        <f t="shared" si="72"/>
        <v>3.0440659518311888E-2</v>
      </c>
      <c r="BQ93" s="10">
        <f t="shared" si="72"/>
        <v>4.0902345175636068E-2</v>
      </c>
      <c r="BR93" s="10">
        <f t="shared" si="72"/>
        <v>3.8368939619357327E-2</v>
      </c>
      <c r="BS93" s="10">
        <f t="shared" si="72"/>
        <v>6.3123700419624756E-2</v>
      </c>
      <c r="BT93" s="11">
        <f>STDEV(BI82:BS91)</f>
        <v>6.3380973334958263E-2</v>
      </c>
      <c r="BU93" s="12" t="s">
        <v>12</v>
      </c>
      <c r="BV93" s="13">
        <f>BT93^2*(BT94-1)</f>
        <v>0.34949185693714202</v>
      </c>
      <c r="BW93" s="466">
        <f>BT92</f>
        <v>0.61248464201925967</v>
      </c>
      <c r="BX93" s="373">
        <f>BT93</f>
        <v>6.3380973334958263E-2</v>
      </c>
    </row>
    <row r="94" spans="2:76" ht="14.25" x14ac:dyDescent="0.2">
      <c r="B94" s="8" t="s">
        <v>13</v>
      </c>
      <c r="C94" s="14">
        <f t="shared" ref="C94:M94" si="73">COUNT(C82:C91)</f>
        <v>8</v>
      </c>
      <c r="D94" s="14">
        <f t="shared" si="73"/>
        <v>8</v>
      </c>
      <c r="E94" s="14">
        <f t="shared" si="73"/>
        <v>8</v>
      </c>
      <c r="F94" s="14">
        <f t="shared" si="73"/>
        <v>8</v>
      </c>
      <c r="G94" s="14">
        <f t="shared" si="73"/>
        <v>8</v>
      </c>
      <c r="H94" s="14">
        <f t="shared" si="73"/>
        <v>8</v>
      </c>
      <c r="I94" s="14">
        <f t="shared" si="73"/>
        <v>8</v>
      </c>
      <c r="J94" s="14">
        <f t="shared" si="73"/>
        <v>8</v>
      </c>
      <c r="K94" s="14">
        <f t="shared" si="73"/>
        <v>8</v>
      </c>
      <c r="L94" s="14">
        <f t="shared" si="73"/>
        <v>8</v>
      </c>
      <c r="M94" s="14">
        <f t="shared" si="73"/>
        <v>8</v>
      </c>
      <c r="N94" s="467">
        <f>COUNT(C82:M91)</f>
        <v>88</v>
      </c>
      <c r="O94" s="3"/>
      <c r="P94" s="3"/>
      <c r="X94" s="8" t="s">
        <v>13</v>
      </c>
      <c r="Y94" s="14">
        <f t="shared" ref="Y94:AI94" si="74">COUNT(Y82:Y91)</f>
        <v>8</v>
      </c>
      <c r="Z94" s="14">
        <f t="shared" si="74"/>
        <v>8</v>
      </c>
      <c r="AA94" s="14">
        <f t="shared" si="74"/>
        <v>8</v>
      </c>
      <c r="AB94" s="14">
        <f t="shared" si="74"/>
        <v>8</v>
      </c>
      <c r="AC94" s="14">
        <f t="shared" si="74"/>
        <v>8</v>
      </c>
      <c r="AD94" s="14">
        <f t="shared" si="74"/>
        <v>8</v>
      </c>
      <c r="AE94" s="14">
        <f t="shared" si="74"/>
        <v>8</v>
      </c>
      <c r="AF94" s="14">
        <f t="shared" si="74"/>
        <v>8</v>
      </c>
      <c r="AG94" s="14">
        <f t="shared" si="74"/>
        <v>8</v>
      </c>
      <c r="AH94" s="14">
        <f t="shared" si="74"/>
        <v>8</v>
      </c>
      <c r="AI94" s="14">
        <f t="shared" si="74"/>
        <v>8</v>
      </c>
      <c r="AJ94" s="467">
        <f>COUNT(Y82:AI91)</f>
        <v>88</v>
      </c>
      <c r="AK94" s="3"/>
      <c r="AL94" s="3"/>
      <c r="AM94" s="3"/>
      <c r="AP94" s="8" t="s">
        <v>13</v>
      </c>
      <c r="AQ94" s="14">
        <f>COUNT(AQ82:AQ91)</f>
        <v>8</v>
      </c>
      <c r="AR94" s="14">
        <f t="shared" ref="AR94:BA94" si="75">COUNT(AR82:AR91)</f>
        <v>8</v>
      </c>
      <c r="AS94" s="14">
        <f t="shared" si="75"/>
        <v>8</v>
      </c>
      <c r="AT94" s="14">
        <f t="shared" si="75"/>
        <v>8</v>
      </c>
      <c r="AU94" s="14">
        <f t="shared" si="75"/>
        <v>8</v>
      </c>
      <c r="AV94" s="14">
        <f t="shared" si="75"/>
        <v>8</v>
      </c>
      <c r="AW94" s="14">
        <f t="shared" si="75"/>
        <v>8</v>
      </c>
      <c r="AX94" s="14">
        <f t="shared" si="75"/>
        <v>8</v>
      </c>
      <c r="AY94" s="14">
        <f t="shared" si="75"/>
        <v>8</v>
      </c>
      <c r="AZ94" s="14">
        <f t="shared" si="75"/>
        <v>8</v>
      </c>
      <c r="BA94" s="14">
        <f t="shared" si="75"/>
        <v>8</v>
      </c>
      <c r="BB94" s="467">
        <f>COUNT(AQ82:BA91)</f>
        <v>88</v>
      </c>
      <c r="BC94" s="3"/>
      <c r="BD94" s="3"/>
      <c r="BE94" s="3"/>
      <c r="BF94" s="3"/>
      <c r="BH94" s="8" t="s">
        <v>13</v>
      </c>
      <c r="BI94" s="14">
        <f t="shared" ref="BI94:BS94" si="76">COUNT(BI82:BI91)</f>
        <v>8</v>
      </c>
      <c r="BJ94" s="14">
        <f t="shared" si="76"/>
        <v>8</v>
      </c>
      <c r="BK94" s="14">
        <f t="shared" si="76"/>
        <v>8</v>
      </c>
      <c r="BL94" s="14">
        <f t="shared" si="76"/>
        <v>8</v>
      </c>
      <c r="BM94" s="14">
        <f t="shared" si="76"/>
        <v>8</v>
      </c>
      <c r="BN94" s="14">
        <f t="shared" si="76"/>
        <v>8</v>
      </c>
      <c r="BO94" s="14">
        <f t="shared" si="76"/>
        <v>8</v>
      </c>
      <c r="BP94" s="14">
        <f t="shared" si="76"/>
        <v>8</v>
      </c>
      <c r="BQ94" s="14">
        <f t="shared" si="76"/>
        <v>8</v>
      </c>
      <c r="BR94" s="14">
        <f t="shared" si="76"/>
        <v>8</v>
      </c>
      <c r="BS94" s="14">
        <f t="shared" si="76"/>
        <v>8</v>
      </c>
      <c r="BT94" s="467">
        <f>COUNT(BI82:BS91)</f>
        <v>88</v>
      </c>
      <c r="BU94" s="3"/>
      <c r="BV94" s="3"/>
      <c r="BW94" s="3"/>
    </row>
    <row r="95" spans="2:76" ht="12.75" hidden="1" customHeight="1" x14ac:dyDescent="0.2">
      <c r="B95" s="15" t="s">
        <v>14</v>
      </c>
      <c r="C95" s="16">
        <f>C94-1</f>
        <v>7</v>
      </c>
      <c r="D95" s="16">
        <f t="shared" ref="D95:M95" si="77">D94-1</f>
        <v>7</v>
      </c>
      <c r="E95" s="16">
        <f t="shared" si="77"/>
        <v>7</v>
      </c>
      <c r="F95" s="16">
        <f t="shared" si="77"/>
        <v>7</v>
      </c>
      <c r="G95" s="16">
        <f t="shared" si="77"/>
        <v>7</v>
      </c>
      <c r="H95" s="16">
        <f t="shared" si="77"/>
        <v>7</v>
      </c>
      <c r="I95" s="16">
        <f t="shared" si="77"/>
        <v>7</v>
      </c>
      <c r="J95" s="16">
        <f t="shared" si="77"/>
        <v>7</v>
      </c>
      <c r="K95" s="16">
        <f t="shared" si="77"/>
        <v>7</v>
      </c>
      <c r="L95" s="16">
        <f t="shared" si="77"/>
        <v>7</v>
      </c>
      <c r="M95" s="16">
        <f t="shared" si="77"/>
        <v>7</v>
      </c>
      <c r="N95" s="556">
        <f>N94-1</f>
        <v>87</v>
      </c>
      <c r="O95" s="3"/>
      <c r="X95" s="15" t="s">
        <v>14</v>
      </c>
      <c r="Y95" s="16">
        <f>Y94-1</f>
        <v>7</v>
      </c>
      <c r="Z95" s="16">
        <f t="shared" ref="Z95:AI95" si="78">Z94-1</f>
        <v>7</v>
      </c>
      <c r="AA95" s="16">
        <f t="shared" si="78"/>
        <v>7</v>
      </c>
      <c r="AB95" s="16">
        <f t="shared" si="78"/>
        <v>7</v>
      </c>
      <c r="AC95" s="16">
        <f t="shared" si="78"/>
        <v>7</v>
      </c>
      <c r="AD95" s="16">
        <f t="shared" si="78"/>
        <v>7</v>
      </c>
      <c r="AE95" s="16">
        <f t="shared" si="78"/>
        <v>7</v>
      </c>
      <c r="AF95" s="16">
        <f t="shared" si="78"/>
        <v>7</v>
      </c>
      <c r="AG95" s="16">
        <f t="shared" si="78"/>
        <v>7</v>
      </c>
      <c r="AH95" s="16">
        <f t="shared" si="78"/>
        <v>7</v>
      </c>
      <c r="AI95" s="16">
        <f t="shared" si="78"/>
        <v>7</v>
      </c>
      <c r="AJ95" s="556">
        <f>AJ94-1</f>
        <v>87</v>
      </c>
      <c r="AK95" s="3"/>
      <c r="AP95" s="15" t="s">
        <v>14</v>
      </c>
      <c r="AQ95" s="16">
        <f>AQ94-1</f>
        <v>7</v>
      </c>
      <c r="AR95" s="16">
        <f t="shared" ref="AR95:BA95" si="79">AR94-1</f>
        <v>7</v>
      </c>
      <c r="AS95" s="16">
        <f t="shared" si="79"/>
        <v>7</v>
      </c>
      <c r="AT95" s="16">
        <f t="shared" si="79"/>
        <v>7</v>
      </c>
      <c r="AU95" s="16">
        <f t="shared" si="79"/>
        <v>7</v>
      </c>
      <c r="AV95" s="16">
        <f t="shared" si="79"/>
        <v>7</v>
      </c>
      <c r="AW95" s="16">
        <f t="shared" si="79"/>
        <v>7</v>
      </c>
      <c r="AX95" s="16">
        <f t="shared" si="79"/>
        <v>7</v>
      </c>
      <c r="AY95" s="16">
        <f t="shared" si="79"/>
        <v>7</v>
      </c>
      <c r="AZ95" s="16">
        <f t="shared" si="79"/>
        <v>7</v>
      </c>
      <c r="BA95" s="16">
        <f t="shared" si="79"/>
        <v>7</v>
      </c>
      <c r="BB95" s="556">
        <f>BB94-1</f>
        <v>87</v>
      </c>
      <c r="BC95" s="3"/>
      <c r="BH95" s="15" t="s">
        <v>14</v>
      </c>
      <c r="BI95" s="16">
        <f>BI94-1</f>
        <v>7</v>
      </c>
      <c r="BJ95" s="16">
        <f t="shared" ref="BJ95:BS95" si="80">BJ94-1</f>
        <v>7</v>
      </c>
      <c r="BK95" s="16">
        <f t="shared" si="80"/>
        <v>7</v>
      </c>
      <c r="BL95" s="16">
        <f t="shared" si="80"/>
        <v>7</v>
      </c>
      <c r="BM95" s="16">
        <f t="shared" si="80"/>
        <v>7</v>
      </c>
      <c r="BN95" s="16">
        <f t="shared" si="80"/>
        <v>7</v>
      </c>
      <c r="BO95" s="16">
        <f t="shared" si="80"/>
        <v>7</v>
      </c>
      <c r="BP95" s="16">
        <f t="shared" si="80"/>
        <v>7</v>
      </c>
      <c r="BQ95" s="16">
        <f t="shared" si="80"/>
        <v>7</v>
      </c>
      <c r="BR95" s="16">
        <f t="shared" si="80"/>
        <v>7</v>
      </c>
      <c r="BS95" s="16">
        <f t="shared" si="80"/>
        <v>7</v>
      </c>
      <c r="BT95" s="556">
        <f>BT94-1</f>
        <v>87</v>
      </c>
      <c r="BU95" s="3"/>
    </row>
    <row r="96" spans="2:76" ht="15.75" hidden="1" customHeight="1" thickBot="1" x14ac:dyDescent="0.25">
      <c r="B96" s="17" t="s">
        <v>15</v>
      </c>
      <c r="C96" s="18">
        <f>(C94-1)*(C93^2)</f>
        <v>1.0813492063492065E-2</v>
      </c>
      <c r="D96" s="18">
        <f t="shared" ref="D96:M96" si="81">(D94-1)*(D93^2)</f>
        <v>1.5544217687074839E-2</v>
      </c>
      <c r="E96" s="18">
        <f t="shared" si="81"/>
        <v>2.3582766439909329E-3</v>
      </c>
      <c r="F96" s="18">
        <f t="shared" si="81"/>
        <v>4.1269841269841231E-3</v>
      </c>
      <c r="G96" s="18">
        <f t="shared" si="81"/>
        <v>1.2604875283446702E-2</v>
      </c>
      <c r="H96" s="18">
        <f t="shared" si="81"/>
        <v>2.3628117913832198E-2</v>
      </c>
      <c r="I96" s="18">
        <f t="shared" si="81"/>
        <v>1.5136054421768713E-2</v>
      </c>
      <c r="J96" s="18">
        <f t="shared" si="81"/>
        <v>4.8866213151927441E-3</v>
      </c>
      <c r="K96" s="18">
        <f t="shared" si="81"/>
        <v>4.8866213151927381E-3</v>
      </c>
      <c r="L96" s="18">
        <f t="shared" si="81"/>
        <v>5.702947845804991E-3</v>
      </c>
      <c r="M96" s="18">
        <f t="shared" si="81"/>
        <v>1.8387188208616772E-2</v>
      </c>
      <c r="N96" s="555">
        <f>SUM(C96:M96)</f>
        <v>0.11807539682539682</v>
      </c>
      <c r="O96" s="3"/>
      <c r="P96" s="19"/>
      <c r="X96" s="17" t="s">
        <v>15</v>
      </c>
      <c r="Y96" s="18">
        <f>(Y94-1)*(Y93^2)</f>
        <v>2.4690459217091145E-2</v>
      </c>
      <c r="Z96" s="18">
        <f t="shared" ref="Z96:AI96" si="82">(Z94-1)*(Z93^2)</f>
        <v>3.1151099485662741E-2</v>
      </c>
      <c r="AA96" s="18">
        <f t="shared" si="82"/>
        <v>6.0449029781879642E-3</v>
      </c>
      <c r="AB96" s="18">
        <f t="shared" si="82"/>
        <v>8.0079646682122366E-3</v>
      </c>
      <c r="AC96" s="18">
        <f t="shared" si="82"/>
        <v>3.0968928504797485E-2</v>
      </c>
      <c r="AD96" s="18">
        <f t="shared" si="82"/>
        <v>4.8023264255669051E-2</v>
      </c>
      <c r="AE96" s="18">
        <f t="shared" si="82"/>
        <v>3.2730411104819897E-2</v>
      </c>
      <c r="AF96" s="18">
        <f t="shared" si="82"/>
        <v>1.0641812082212789E-2</v>
      </c>
      <c r="AG96" s="18">
        <f t="shared" si="82"/>
        <v>1.2502608746669468E-2</v>
      </c>
      <c r="AH96" s="18">
        <f t="shared" si="82"/>
        <v>1.3124527165577906E-2</v>
      </c>
      <c r="AI96" s="18">
        <f t="shared" si="82"/>
        <v>4.0366329217315755E-2</v>
      </c>
      <c r="AJ96" s="555">
        <f>SUM(Y96:AI96)</f>
        <v>0.25825230742621647</v>
      </c>
      <c r="AK96" s="3"/>
      <c r="AL96" s="19"/>
      <c r="AM96" s="19"/>
      <c r="AP96" s="17" t="s">
        <v>15</v>
      </c>
      <c r="AQ96" s="18">
        <f>(AQ94-1)*(AQ93^2)</f>
        <v>7.5453173649622264E-3</v>
      </c>
      <c r="AR96" s="18">
        <f t="shared" ref="AR96:BA96" si="83">(AR94-1)*(AR93^2)</f>
        <v>9.9802466082981271E-3</v>
      </c>
      <c r="AS96" s="18">
        <f t="shared" si="83"/>
        <v>2.809122882382979E-3</v>
      </c>
      <c r="AT96" s="18">
        <f t="shared" si="83"/>
        <v>1.7683251145035549E-3</v>
      </c>
      <c r="AU96" s="18">
        <f t="shared" si="83"/>
        <v>7.8231124672479748E-3</v>
      </c>
      <c r="AV96" s="18">
        <f t="shared" si="83"/>
        <v>1.0333356840923924E-2</v>
      </c>
      <c r="AW96" s="18">
        <f t="shared" si="83"/>
        <v>7.7951823993130257E-3</v>
      </c>
      <c r="AX96" s="18">
        <f t="shared" si="83"/>
        <v>2.4301948877113169E-3</v>
      </c>
      <c r="AY96" s="18">
        <f t="shared" si="83"/>
        <v>4.0733760089162914E-3</v>
      </c>
      <c r="AZ96" s="18">
        <f t="shared" si="83"/>
        <v>5.2840929406023883E-3</v>
      </c>
      <c r="BA96" s="18">
        <f t="shared" si="83"/>
        <v>9.0955195208335411E-3</v>
      </c>
      <c r="BB96" s="555">
        <f>SUM(AQ96:BA96)</f>
        <v>6.8937847035695346E-2</v>
      </c>
      <c r="BC96" s="3"/>
      <c r="BD96" s="19"/>
      <c r="BE96" s="19"/>
      <c r="BF96" s="19"/>
      <c r="BH96" s="17" t="s">
        <v>15</v>
      </c>
      <c r="BI96" s="18">
        <f>(BI94-1)*(BI93^2)</f>
        <v>1.8259534734299702E-2</v>
      </c>
      <c r="BJ96" s="18">
        <f t="shared" ref="BJ96:BS96" si="84">(BJ94-1)*(BJ93^2)</f>
        <v>1.773132574144981E-2</v>
      </c>
      <c r="BK96" s="18">
        <f t="shared" si="84"/>
        <v>8.908848125057843E-3</v>
      </c>
      <c r="BL96" s="18">
        <f t="shared" si="84"/>
        <v>4.7992548518013649E-3</v>
      </c>
      <c r="BM96" s="18">
        <f t="shared" si="84"/>
        <v>2.3688050304650488E-2</v>
      </c>
      <c r="BN96" s="18">
        <f t="shared" si="84"/>
        <v>2.6550260220396835E-2</v>
      </c>
      <c r="BO96" s="18">
        <f t="shared" si="84"/>
        <v>2.1508370076949248E-2</v>
      </c>
      <c r="BP96" s="18">
        <f t="shared" si="84"/>
        <v>6.4864362633685457E-3</v>
      </c>
      <c r="BQ96" s="18">
        <f t="shared" si="84"/>
        <v>1.1711012886068153E-2</v>
      </c>
      <c r="BR96" s="18">
        <f t="shared" si="84"/>
        <v>1.0305228692597219E-2</v>
      </c>
      <c r="BS96" s="18">
        <f t="shared" si="84"/>
        <v>2.7892210882665743E-2</v>
      </c>
      <c r="BT96" s="555">
        <f>SUM(BI96:BS96)</f>
        <v>0.17784053277930495</v>
      </c>
      <c r="BU96" s="3"/>
      <c r="BV96" s="19"/>
      <c r="BW96" s="19"/>
    </row>
    <row r="97" spans="1:76" ht="12.75" hidden="1" customHeight="1" x14ac:dyDescent="0.2">
      <c r="B97" s="20"/>
      <c r="C97" s="20"/>
      <c r="D97" s="20"/>
      <c r="E97" s="20"/>
      <c r="F97" s="20"/>
      <c r="G97" s="20"/>
      <c r="H97" s="20"/>
      <c r="I97" s="20"/>
      <c r="J97" s="20"/>
      <c r="K97" s="20"/>
      <c r="L97" s="20"/>
      <c r="M97" s="20"/>
      <c r="N97" s="20"/>
      <c r="O97" s="20"/>
      <c r="X97" s="20"/>
      <c r="Y97" s="20"/>
      <c r="Z97" s="20"/>
      <c r="AA97" s="20"/>
      <c r="AB97" s="20"/>
      <c r="AC97" s="20"/>
      <c r="AD97" s="20"/>
      <c r="AE97" s="20"/>
      <c r="AF97" s="20"/>
      <c r="AG97" s="20"/>
      <c r="AH97" s="20"/>
      <c r="AI97" s="20"/>
      <c r="AJ97" s="20"/>
      <c r="AK97" s="20"/>
      <c r="AL97" s="20"/>
      <c r="AM97" s="20"/>
      <c r="AN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row>
    <row r="98" spans="1:76" ht="36" hidden="1" customHeight="1" x14ac:dyDescent="0.2">
      <c r="A98" s="20"/>
      <c r="B98" s="21" t="s">
        <v>16</v>
      </c>
      <c r="C98" s="506" t="s">
        <v>260</v>
      </c>
      <c r="D98" s="507"/>
      <c r="E98" s="508" t="s">
        <v>18</v>
      </c>
      <c r="F98" s="508"/>
      <c r="G98" s="508" t="s">
        <v>19</v>
      </c>
      <c r="H98" s="508"/>
      <c r="I98" s="508" t="s">
        <v>20</v>
      </c>
      <c r="J98" s="508"/>
      <c r="K98" s="298"/>
      <c r="L98" s="464" t="s">
        <v>264</v>
      </c>
      <c r="X98" s="21" t="s">
        <v>16</v>
      </c>
      <c r="Y98" s="565" t="s">
        <v>17</v>
      </c>
      <c r="Z98" s="566"/>
      <c r="AA98" s="567" t="s">
        <v>18</v>
      </c>
      <c r="AB98" s="567"/>
      <c r="AC98" s="567" t="s">
        <v>19</v>
      </c>
      <c r="AD98" s="567"/>
      <c r="AE98" s="567" t="s">
        <v>20</v>
      </c>
      <c r="AF98" s="567"/>
      <c r="AG98" s="298"/>
      <c r="AH98" s="295" t="s">
        <v>265</v>
      </c>
      <c r="AP98" s="21" t="s">
        <v>16</v>
      </c>
      <c r="AQ98" s="565" t="s">
        <v>17</v>
      </c>
      <c r="AR98" s="566"/>
      <c r="AS98" s="567" t="s">
        <v>18</v>
      </c>
      <c r="AT98" s="567"/>
      <c r="AU98" s="567" t="s">
        <v>19</v>
      </c>
      <c r="AV98" s="567"/>
      <c r="AW98" s="567" t="s">
        <v>20</v>
      </c>
      <c r="AX98" s="567"/>
      <c r="AY98" s="298"/>
      <c r="AZ98" s="295" t="s">
        <v>265</v>
      </c>
      <c r="BH98" s="21" t="s">
        <v>16</v>
      </c>
      <c r="BI98" s="565" t="s">
        <v>17</v>
      </c>
      <c r="BJ98" s="566"/>
      <c r="BK98" s="567" t="s">
        <v>18</v>
      </c>
      <c r="BL98" s="567"/>
      <c r="BM98" s="567" t="s">
        <v>19</v>
      </c>
      <c r="BN98" s="567"/>
      <c r="BO98" s="567" t="s">
        <v>20</v>
      </c>
      <c r="BP98" s="567"/>
      <c r="BQ98" s="298"/>
      <c r="BR98" s="295" t="s">
        <v>265</v>
      </c>
    </row>
    <row r="99" spans="1:76" ht="79.5" hidden="1" customHeight="1" x14ac:dyDescent="0.2">
      <c r="B99" s="22" t="s">
        <v>21</v>
      </c>
      <c r="C99" s="23" t="s">
        <v>22</v>
      </c>
      <c r="D99" s="24">
        <f>D101-D100</f>
        <v>8.9023912595341162E-2</v>
      </c>
      <c r="E99" s="25" t="s">
        <v>23</v>
      </c>
      <c r="F99" s="26">
        <f>(COUNT(C82:M82))-1</f>
        <v>10</v>
      </c>
      <c r="G99" s="27" t="s">
        <v>24</v>
      </c>
      <c r="H99" s="28">
        <f>D99/F99</f>
        <v>8.9023912595341155E-3</v>
      </c>
      <c r="I99" s="29" t="s">
        <v>25</v>
      </c>
      <c r="J99" s="30">
        <f>H99/H100</f>
        <v>5.8054780709124509</v>
      </c>
      <c r="K99" s="299"/>
      <c r="L99" s="553">
        <f>FDIST(J99,F99,F100)</f>
        <v>1.8575229254574669E-6</v>
      </c>
      <c r="M99" s="3" t="s">
        <v>348</v>
      </c>
      <c r="X99" s="22" t="s">
        <v>21</v>
      </c>
      <c r="Y99" s="23" t="s">
        <v>22</v>
      </c>
      <c r="Z99" s="24">
        <f>Z101-Z100</f>
        <v>0.19881480531002732</v>
      </c>
      <c r="AA99" s="25" t="s">
        <v>23</v>
      </c>
      <c r="AB99" s="26">
        <f>(COUNT(Y82:AI82))-1</f>
        <v>10</v>
      </c>
      <c r="AC99" s="27" t="s">
        <v>24</v>
      </c>
      <c r="AD99" s="28">
        <f>Z99/AB99</f>
        <v>1.9881480531002731E-2</v>
      </c>
      <c r="AE99" s="29" t="s">
        <v>25</v>
      </c>
      <c r="AF99" s="30">
        <f>AD99/AD100</f>
        <v>5.9278231282583453</v>
      </c>
      <c r="AG99" s="299"/>
      <c r="AH99" s="553">
        <f>FDIST(AF99,AB99,AB100)</f>
        <v>1.3722605531600697E-6</v>
      </c>
      <c r="AI99" s="3" t="s">
        <v>348</v>
      </c>
      <c r="AP99" s="22" t="s">
        <v>21</v>
      </c>
      <c r="AQ99" s="23" t="s">
        <v>22</v>
      </c>
      <c r="AR99" s="24">
        <f>AR101-AR100</f>
        <v>7.3480555092042057E-2</v>
      </c>
      <c r="AS99" s="25" t="s">
        <v>23</v>
      </c>
      <c r="AT99" s="26">
        <f>(COUNT(AQ82:BR82))-1</f>
        <v>20</v>
      </c>
      <c r="AU99" s="27" t="s">
        <v>24</v>
      </c>
      <c r="AV99" s="28">
        <f>AR99/AT99</f>
        <v>3.6740277546021029E-3</v>
      </c>
      <c r="AW99" s="29" t="s">
        <v>25</v>
      </c>
      <c r="AX99" s="30">
        <f>AV99/AV100</f>
        <v>3.5707506129525877</v>
      </c>
      <c r="AY99" s="299"/>
      <c r="AZ99" s="553">
        <f>FDIST(AX99,AT99,AT100)</f>
        <v>4.7237421991621187E-5</v>
      </c>
      <c r="BA99" s="3" t="s">
        <v>348</v>
      </c>
      <c r="BH99" s="22" t="s">
        <v>21</v>
      </c>
      <c r="BI99" s="23" t="s">
        <v>22</v>
      </c>
      <c r="BJ99" s="24">
        <f>BJ101-BJ100</f>
        <v>0.17165132415783707</v>
      </c>
      <c r="BK99" s="25" t="s">
        <v>23</v>
      </c>
      <c r="BL99" s="26">
        <f>(COUNT(BI82:BS82))-1</f>
        <v>10</v>
      </c>
      <c r="BM99" s="27" t="s">
        <v>24</v>
      </c>
      <c r="BN99" s="28">
        <f>BJ99/BL99</f>
        <v>1.7165132415783706E-2</v>
      </c>
      <c r="BO99" s="29" t="s">
        <v>25</v>
      </c>
      <c r="BP99" s="30">
        <f>BN99/BN100</f>
        <v>7.4320244961004267</v>
      </c>
      <c r="BQ99" s="299"/>
      <c r="BR99" s="553">
        <f>FDIST(BP99,BL99,BL100)</f>
        <v>3.8514040496590882E-8</v>
      </c>
      <c r="BS99" s="3" t="s">
        <v>348</v>
      </c>
    </row>
    <row r="100" spans="1:76" ht="79.5" hidden="1" customHeight="1" x14ac:dyDescent="0.2">
      <c r="B100" s="22" t="s">
        <v>26</v>
      </c>
      <c r="C100" s="23" t="s">
        <v>27</v>
      </c>
      <c r="D100" s="31">
        <f>N96</f>
        <v>0.11807539682539682</v>
      </c>
      <c r="E100" s="25" t="s">
        <v>28</v>
      </c>
      <c r="F100" s="32">
        <f>N94-(COUNT(C82:M82))</f>
        <v>77</v>
      </c>
      <c r="G100" s="27" t="s">
        <v>29</v>
      </c>
      <c r="H100" s="33">
        <f>D100/F100</f>
        <v>1.5334467120181406E-3</v>
      </c>
      <c r="I100" s="34"/>
      <c r="J100" s="26"/>
      <c r="K100" s="300"/>
      <c r="X100" s="22" t="s">
        <v>26</v>
      </c>
      <c r="Y100" s="23" t="s">
        <v>27</v>
      </c>
      <c r="Z100" s="31">
        <f>AJ96</f>
        <v>0.25825230742621647</v>
      </c>
      <c r="AA100" s="25" t="s">
        <v>28</v>
      </c>
      <c r="AB100" s="32">
        <f>AJ94-(COUNT(Y82:AI82))</f>
        <v>77</v>
      </c>
      <c r="AC100" s="27" t="s">
        <v>29</v>
      </c>
      <c r="AD100" s="33">
        <f>Z100/AB100</f>
        <v>3.3539260704703437E-3</v>
      </c>
      <c r="AE100" s="34"/>
      <c r="AF100" s="26"/>
      <c r="AG100" s="300"/>
      <c r="AP100" s="22" t="s">
        <v>26</v>
      </c>
      <c r="AQ100" s="23" t="s">
        <v>27</v>
      </c>
      <c r="AR100" s="31">
        <f>BB96</f>
        <v>6.8937847035695346E-2</v>
      </c>
      <c r="AS100" s="25" t="s">
        <v>28</v>
      </c>
      <c r="AT100" s="32">
        <f>BB94-(COUNT(AQ82:BR82))</f>
        <v>67</v>
      </c>
      <c r="AU100" s="27" t="s">
        <v>29</v>
      </c>
      <c r="AV100" s="33">
        <f>AR100/AT100</f>
        <v>1.0289230900850052E-3</v>
      </c>
      <c r="AW100" s="34"/>
      <c r="AX100" s="26"/>
      <c r="AY100" s="300"/>
      <c r="BH100" s="22" t="s">
        <v>26</v>
      </c>
      <c r="BI100" s="23" t="s">
        <v>27</v>
      </c>
      <c r="BJ100" s="31">
        <f>BT96</f>
        <v>0.17784053277930495</v>
      </c>
      <c r="BK100" s="25" t="s">
        <v>28</v>
      </c>
      <c r="BL100" s="32">
        <f>BT94-(COUNT(BI82:BS82))</f>
        <v>77</v>
      </c>
      <c r="BM100" s="27" t="s">
        <v>29</v>
      </c>
      <c r="BN100" s="33">
        <f>BJ100/BL100</f>
        <v>2.3096173088221423E-3</v>
      </c>
      <c r="BO100" s="34"/>
      <c r="BP100" s="26"/>
      <c r="BQ100" s="300"/>
    </row>
    <row r="101" spans="1:76" ht="28.5" hidden="1" customHeight="1" x14ac:dyDescent="0.2">
      <c r="B101" s="22" t="s">
        <v>10</v>
      </c>
      <c r="C101" s="23" t="s">
        <v>30</v>
      </c>
      <c r="D101" s="366">
        <f>P93</f>
        <v>0.20709930942073798</v>
      </c>
      <c r="E101" s="25" t="s">
        <v>31</v>
      </c>
      <c r="F101" s="26">
        <f>N94-1</f>
        <v>87</v>
      </c>
      <c r="G101" s="27" t="s">
        <v>32</v>
      </c>
      <c r="H101" s="28">
        <f>D101/F101</f>
        <v>2.3804518324222756E-3</v>
      </c>
      <c r="I101" s="34"/>
      <c r="J101" s="26"/>
      <c r="K101" s="300"/>
      <c r="X101" s="22" t="s">
        <v>10</v>
      </c>
      <c r="Y101" s="23" t="s">
        <v>30</v>
      </c>
      <c r="Z101" s="35">
        <f>AL93</f>
        <v>0.45706711273624379</v>
      </c>
      <c r="AA101" s="25" t="s">
        <v>31</v>
      </c>
      <c r="AB101" s="26">
        <f>AJ94-1</f>
        <v>87</v>
      </c>
      <c r="AC101" s="27" t="s">
        <v>32</v>
      </c>
      <c r="AD101" s="28">
        <f>Z101/AB101</f>
        <v>5.2536449739798135E-3</v>
      </c>
      <c r="AE101" s="34"/>
      <c r="AF101" s="26"/>
      <c r="AG101" s="300"/>
      <c r="AP101" s="22" t="s">
        <v>10</v>
      </c>
      <c r="AQ101" s="23" t="s">
        <v>30</v>
      </c>
      <c r="AR101" s="35">
        <f>BD93</f>
        <v>0.1424184021277374</v>
      </c>
      <c r="AS101" s="25" t="s">
        <v>31</v>
      </c>
      <c r="AT101" s="26">
        <f>BB94-1</f>
        <v>87</v>
      </c>
      <c r="AU101" s="27" t="s">
        <v>32</v>
      </c>
      <c r="AV101" s="28">
        <f>AR101/AT101</f>
        <v>1.6369931279050277E-3</v>
      </c>
      <c r="AW101" s="34"/>
      <c r="AX101" s="26"/>
      <c r="AY101" s="300"/>
      <c r="BH101" s="22" t="s">
        <v>10</v>
      </c>
      <c r="BI101" s="23" t="s">
        <v>30</v>
      </c>
      <c r="BJ101" s="35">
        <f>BV93</f>
        <v>0.34949185693714202</v>
      </c>
      <c r="BK101" s="25" t="s">
        <v>31</v>
      </c>
      <c r="BL101" s="26">
        <f>BT94-1</f>
        <v>87</v>
      </c>
      <c r="BM101" s="27" t="s">
        <v>32</v>
      </c>
      <c r="BN101" s="28">
        <f>BJ101/BL101</f>
        <v>4.0171477808866899E-3</v>
      </c>
      <c r="BO101" s="34"/>
      <c r="BP101" s="26"/>
      <c r="BQ101" s="300"/>
    </row>
    <row r="104" spans="1:76" ht="13.5" thickBot="1" x14ac:dyDescent="0.25"/>
    <row r="105" spans="1:76" ht="28.5" customHeight="1" thickBot="1" x14ac:dyDescent="0.25">
      <c r="B105" s="568" t="s">
        <v>259</v>
      </c>
      <c r="C105" s="569"/>
      <c r="D105" s="569"/>
      <c r="E105" s="569"/>
      <c r="F105" s="569"/>
      <c r="G105" s="569"/>
      <c r="H105" s="569"/>
      <c r="I105" s="569"/>
      <c r="J105" s="569"/>
      <c r="K105" s="569"/>
      <c r="L105" s="569"/>
      <c r="M105" s="570"/>
      <c r="N105" s="106"/>
      <c r="X105" s="568" t="s">
        <v>347</v>
      </c>
      <c r="Y105" s="569"/>
      <c r="Z105" s="569"/>
      <c r="AA105" s="569"/>
      <c r="AB105" s="569"/>
      <c r="AC105" s="569"/>
      <c r="AD105" s="569"/>
      <c r="AE105" s="569"/>
      <c r="AF105" s="569"/>
      <c r="AG105" s="569"/>
      <c r="AH105" s="569"/>
      <c r="AI105" s="570"/>
      <c r="AJ105" s="106"/>
      <c r="AP105" s="568" t="s">
        <v>351</v>
      </c>
      <c r="AQ105" s="569"/>
      <c r="AR105" s="569"/>
      <c r="AS105" s="569"/>
      <c r="AT105" s="569"/>
      <c r="AU105" s="569"/>
      <c r="AV105" s="569"/>
      <c r="AW105" s="569"/>
      <c r="AX105" s="569"/>
      <c r="AY105" s="569"/>
      <c r="AZ105" s="569"/>
      <c r="BA105" s="570"/>
      <c r="BB105" s="106"/>
      <c r="BH105" s="568" t="s">
        <v>165</v>
      </c>
      <c r="BI105" s="569"/>
      <c r="BJ105" s="569"/>
      <c r="BK105" s="569"/>
      <c r="BL105" s="569"/>
      <c r="BM105" s="569"/>
      <c r="BN105" s="569"/>
      <c r="BO105" s="569"/>
      <c r="BP105" s="569"/>
      <c r="BQ105" s="569"/>
      <c r="BR105" s="569"/>
      <c r="BS105" s="570"/>
      <c r="BT105" s="106"/>
    </row>
    <row r="106" spans="1:76" ht="27" customHeight="1" thickBot="1" x14ac:dyDescent="0.25">
      <c r="B106" s="7" t="s">
        <v>164</v>
      </c>
      <c r="C106" s="352" t="s">
        <v>326</v>
      </c>
      <c r="D106" s="352" t="s">
        <v>327</v>
      </c>
      <c r="E106" s="352" t="s">
        <v>328</v>
      </c>
      <c r="F106" s="352" t="s">
        <v>329</v>
      </c>
      <c r="G106" s="352" t="s">
        <v>330</v>
      </c>
      <c r="H106" s="352" t="s">
        <v>331</v>
      </c>
      <c r="I106" s="352" t="s">
        <v>332</v>
      </c>
      <c r="J106" s="352" t="s">
        <v>333</v>
      </c>
      <c r="K106" s="352" t="s">
        <v>334</v>
      </c>
      <c r="L106" s="352" t="s">
        <v>335</v>
      </c>
      <c r="M106" s="352" t="s">
        <v>336</v>
      </c>
      <c r="N106" s="106"/>
      <c r="X106" s="7" t="s">
        <v>266</v>
      </c>
      <c r="Y106" s="352" t="s">
        <v>326</v>
      </c>
      <c r="Z106" s="352" t="s">
        <v>327</v>
      </c>
      <c r="AA106" s="352" t="s">
        <v>328</v>
      </c>
      <c r="AB106" s="352" t="s">
        <v>329</v>
      </c>
      <c r="AC106" s="352" t="s">
        <v>330</v>
      </c>
      <c r="AD106" s="352" t="s">
        <v>331</v>
      </c>
      <c r="AE106" s="352" t="s">
        <v>332</v>
      </c>
      <c r="AF106" s="352" t="s">
        <v>333</v>
      </c>
      <c r="AG106" s="352" t="s">
        <v>334</v>
      </c>
      <c r="AH106" s="352" t="s">
        <v>335</v>
      </c>
      <c r="AI106" s="352" t="s">
        <v>336</v>
      </c>
      <c r="AJ106" s="106"/>
      <c r="AP106" s="7" t="s">
        <v>163</v>
      </c>
      <c r="AQ106" s="352" t="s">
        <v>326</v>
      </c>
      <c r="AR106" s="352" t="s">
        <v>327</v>
      </c>
      <c r="AS106" s="352" t="s">
        <v>328</v>
      </c>
      <c r="AT106" s="352" t="s">
        <v>329</v>
      </c>
      <c r="AU106" s="352" t="s">
        <v>330</v>
      </c>
      <c r="AV106" s="352" t="s">
        <v>331</v>
      </c>
      <c r="AW106" s="352" t="s">
        <v>332</v>
      </c>
      <c r="AX106" s="352" t="s">
        <v>333</v>
      </c>
      <c r="AY106" s="352" t="s">
        <v>334</v>
      </c>
      <c r="AZ106" s="352" t="s">
        <v>335</v>
      </c>
      <c r="BA106" s="352" t="s">
        <v>336</v>
      </c>
      <c r="BB106" s="106"/>
      <c r="BH106" s="7" t="s">
        <v>162</v>
      </c>
      <c r="BI106" s="352" t="s">
        <v>326</v>
      </c>
      <c r="BJ106" s="352" t="s">
        <v>327</v>
      </c>
      <c r="BK106" s="352" t="s">
        <v>328</v>
      </c>
      <c r="BL106" s="352" t="s">
        <v>329</v>
      </c>
      <c r="BM106" s="352" t="s">
        <v>330</v>
      </c>
      <c r="BN106" s="352" t="s">
        <v>331</v>
      </c>
      <c r="BO106" s="352" t="s">
        <v>332</v>
      </c>
      <c r="BP106" s="352" t="s">
        <v>333</v>
      </c>
      <c r="BQ106" s="352" t="s">
        <v>334</v>
      </c>
      <c r="BR106" s="352" t="s">
        <v>335</v>
      </c>
      <c r="BS106" s="352" t="s">
        <v>336</v>
      </c>
      <c r="BT106" s="106"/>
    </row>
    <row r="107" spans="1:76" x14ac:dyDescent="0.2">
      <c r="B107" s="7" t="s">
        <v>217</v>
      </c>
      <c r="C107" s="354">
        <v>0.72380952380952379</v>
      </c>
      <c r="D107" s="355">
        <v>0.72857142857142854</v>
      </c>
      <c r="E107" s="355">
        <v>0.83333333333333337</v>
      </c>
      <c r="F107" s="355">
        <v>0.73333333333333328</v>
      </c>
      <c r="G107" s="355">
        <v>0.77619047619047621</v>
      </c>
      <c r="H107" s="355">
        <v>0.73809523809523814</v>
      </c>
      <c r="I107" s="355">
        <v>0.77619047619047621</v>
      </c>
      <c r="J107" s="355">
        <v>0.79523809523809519</v>
      </c>
      <c r="K107" s="355">
        <v>0.8</v>
      </c>
      <c r="L107" s="355">
        <v>0.74761904761904763</v>
      </c>
      <c r="M107" s="356">
        <v>0.76190476190476186</v>
      </c>
      <c r="N107" s="106"/>
      <c r="X107" s="372" t="s">
        <v>0</v>
      </c>
      <c r="Y107" s="354">
        <v>0.54528485029493012</v>
      </c>
      <c r="Z107" s="355">
        <v>0.52741916380433496</v>
      </c>
      <c r="AA107" s="355">
        <v>0.71376275410857526</v>
      </c>
      <c r="AB107" s="355">
        <v>0.56327985739750441</v>
      </c>
      <c r="AC107" s="355">
        <v>0.62308103566791406</v>
      </c>
      <c r="AD107" s="355">
        <v>0.54349630449389352</v>
      </c>
      <c r="AE107" s="355">
        <v>0.65092838196286462</v>
      </c>
      <c r="AF107" s="355">
        <v>0.6470588235294118</v>
      </c>
      <c r="AG107" s="355">
        <v>0.6562877518413156</v>
      </c>
      <c r="AH107" s="355">
        <v>0.57341612050132218</v>
      </c>
      <c r="AI107" s="356">
        <v>0.5833167982856462</v>
      </c>
      <c r="AJ107" s="106"/>
      <c r="AP107" s="372" t="s">
        <v>0</v>
      </c>
      <c r="AQ107" s="354">
        <v>0.61598985361838798</v>
      </c>
      <c r="AR107" s="355">
        <v>0.5940183316666956</v>
      </c>
      <c r="AS107" s="355">
        <v>0.71481215172609636</v>
      </c>
      <c r="AT107" s="355">
        <v>0.62125896592330188</v>
      </c>
      <c r="AU107" s="355">
        <v>0.67040869772971501</v>
      </c>
      <c r="AV107" s="355">
        <v>0.6203646961313003</v>
      </c>
      <c r="AW107" s="355">
        <v>0.70583046856641629</v>
      </c>
      <c r="AX107" s="355">
        <v>0.67906138813709538</v>
      </c>
      <c r="AY107" s="355">
        <v>0.68075605658997385</v>
      </c>
      <c r="AZ107" s="355">
        <v>0.63269924342096018</v>
      </c>
      <c r="BA107" s="356">
        <v>0.64762106080951343</v>
      </c>
      <c r="BB107" s="106"/>
      <c r="BH107" s="372" t="s">
        <v>0</v>
      </c>
      <c r="BI107" s="354">
        <v>0.55292712573137559</v>
      </c>
      <c r="BJ107" s="355">
        <v>0.52213761624046906</v>
      </c>
      <c r="BK107" s="355">
        <v>0.72277503695220979</v>
      </c>
      <c r="BL107" s="355">
        <v>0.56060929726044628</v>
      </c>
      <c r="BM107" s="355">
        <v>0.63888898374772596</v>
      </c>
      <c r="BN107" s="355">
        <v>0.55929687741117629</v>
      </c>
      <c r="BO107" s="355">
        <v>0.70456104224174321</v>
      </c>
      <c r="BP107" s="355">
        <v>0.65410846096905195</v>
      </c>
      <c r="BQ107" s="355">
        <v>0.65714747003623686</v>
      </c>
      <c r="BR107" s="355">
        <v>0.57772120721954312</v>
      </c>
      <c r="BS107" s="356">
        <v>0.60099703106338143</v>
      </c>
      <c r="BT107" s="106"/>
    </row>
    <row r="108" spans="1:76" x14ac:dyDescent="0.2">
      <c r="B108" s="372" t="s">
        <v>0</v>
      </c>
      <c r="C108" s="523">
        <v>0.69047619047619047</v>
      </c>
      <c r="D108" s="518">
        <v>0.58571428571428574</v>
      </c>
      <c r="E108" s="518">
        <v>0.70952380952380956</v>
      </c>
      <c r="F108" s="518">
        <v>0.68571428571428572</v>
      </c>
      <c r="G108" s="518">
        <v>0.70952380952380956</v>
      </c>
      <c r="H108" s="518">
        <v>0.69047619047619047</v>
      </c>
      <c r="I108" s="518">
        <v>0.75238095238095237</v>
      </c>
      <c r="J108" s="518">
        <v>0.67619047619047623</v>
      </c>
      <c r="K108" s="518">
        <v>0.66666666666666663</v>
      </c>
      <c r="L108" s="518">
        <v>0.67619047619047623</v>
      </c>
      <c r="M108" s="522">
        <v>0.70952380952380956</v>
      </c>
      <c r="N108" s="106"/>
      <c r="X108" s="372" t="s">
        <v>2</v>
      </c>
      <c r="Y108" s="523">
        <v>0.5227272727272726</v>
      </c>
      <c r="Z108" s="518">
        <v>0.33861859252823628</v>
      </c>
      <c r="AA108" s="518">
        <v>0.54236924835667344</v>
      </c>
      <c r="AB108" s="518">
        <v>0.51429772918418837</v>
      </c>
      <c r="AC108" s="518">
        <v>0.54754167844023749</v>
      </c>
      <c r="AD108" s="518">
        <v>0.51375035622684528</v>
      </c>
      <c r="AE108" s="518">
        <v>0.62051709758131779</v>
      </c>
      <c r="AF108" s="518">
        <v>0.48897795591182358</v>
      </c>
      <c r="AG108" s="518">
        <v>0.47454961395481843</v>
      </c>
      <c r="AH108" s="518">
        <v>0.49188727583262171</v>
      </c>
      <c r="AI108" s="522">
        <v>0.54210752073205604</v>
      </c>
      <c r="AJ108" s="106"/>
      <c r="AP108" s="372" t="s">
        <v>2</v>
      </c>
      <c r="AQ108" s="523">
        <v>0.62428235878403693</v>
      </c>
      <c r="AR108" s="518">
        <v>0.49094285451399289</v>
      </c>
      <c r="AS108" s="518">
        <v>0.642155402157635</v>
      </c>
      <c r="AT108" s="518">
        <v>0.60395598273463402</v>
      </c>
      <c r="AU108" s="518">
        <v>0.64129709733171947</v>
      </c>
      <c r="AV108" s="518">
        <v>0.63775378531669524</v>
      </c>
      <c r="AW108" s="518">
        <v>0.67620993717740596</v>
      </c>
      <c r="AX108" s="518">
        <v>0.60493992091835636</v>
      </c>
      <c r="AY108" s="518">
        <v>0.58739569248405143</v>
      </c>
      <c r="AZ108" s="518">
        <v>0.58933442572013572</v>
      </c>
      <c r="BA108" s="522">
        <v>0.65711308354172537</v>
      </c>
      <c r="BB108" s="106"/>
      <c r="BH108" s="372" t="s">
        <v>2</v>
      </c>
      <c r="BI108" s="523">
        <v>0.56507293613208387</v>
      </c>
      <c r="BJ108" s="518">
        <v>0.39847600777696768</v>
      </c>
      <c r="BK108" s="518">
        <v>0.59233962117728278</v>
      </c>
      <c r="BL108" s="518">
        <v>0.53582421751649867</v>
      </c>
      <c r="BM108" s="518">
        <v>0.59099421547321263</v>
      </c>
      <c r="BN108" s="518">
        <v>0.5854796617222312</v>
      </c>
      <c r="BO108" s="518">
        <v>0.64903869128634328</v>
      </c>
      <c r="BP108" s="518">
        <v>0.53720034678460127</v>
      </c>
      <c r="BQ108" s="518">
        <v>0.51322320214641459</v>
      </c>
      <c r="BR108" s="518">
        <v>0.51581624897995981</v>
      </c>
      <c r="BS108" s="522">
        <v>0.6164155506631438</v>
      </c>
      <c r="BT108" s="106"/>
    </row>
    <row r="109" spans="1:76" x14ac:dyDescent="0.2">
      <c r="B109" s="7" t="s">
        <v>2</v>
      </c>
      <c r="C109" s="523">
        <v>0.76190476190476186</v>
      </c>
      <c r="D109" s="518">
        <v>0.68571428571428572</v>
      </c>
      <c r="E109" s="518">
        <v>0.74761904761904763</v>
      </c>
      <c r="F109" s="518">
        <v>0.73333333333333328</v>
      </c>
      <c r="G109" s="518">
        <v>0.78095238095238095</v>
      </c>
      <c r="H109" s="518">
        <v>0.80476190476190479</v>
      </c>
      <c r="I109" s="518">
        <v>0.63809523809523805</v>
      </c>
      <c r="J109" s="518">
        <v>0.77619047619047621</v>
      </c>
      <c r="K109" s="518">
        <v>0.76190476190476186</v>
      </c>
      <c r="L109" s="518">
        <v>0.71904761904761905</v>
      </c>
      <c r="M109" s="522">
        <v>0.79523809523809519</v>
      </c>
      <c r="N109" s="106"/>
      <c r="X109" s="7"/>
      <c r="Y109" s="523">
        <v>0.57973102785782904</v>
      </c>
      <c r="Z109" s="518">
        <v>0.43816125501641739</v>
      </c>
      <c r="AA109" s="518">
        <v>0.54010164869220278</v>
      </c>
      <c r="AB109" s="518">
        <v>0.54168128142172345</v>
      </c>
      <c r="AC109" s="518">
        <v>0.60398474972328131</v>
      </c>
      <c r="AD109" s="518">
        <v>0.62192069556053231</v>
      </c>
      <c r="AE109" s="518">
        <v>0.44258172673931273</v>
      </c>
      <c r="AF109" s="518">
        <v>0.59084690958835961</v>
      </c>
      <c r="AG109" s="518">
        <v>0.56640237859266596</v>
      </c>
      <c r="AH109" s="518">
        <v>0.5035460992907802</v>
      </c>
      <c r="AI109" s="522">
        <v>0.60503870883086197</v>
      </c>
      <c r="AJ109" s="106"/>
      <c r="AP109" s="7"/>
      <c r="AQ109" s="523">
        <v>0.62957206894077111</v>
      </c>
      <c r="AR109" s="518">
        <v>0.55428745058831652</v>
      </c>
      <c r="AS109" s="518">
        <v>0.62175397012955202</v>
      </c>
      <c r="AT109" s="518">
        <v>0.62643282841175596</v>
      </c>
      <c r="AU109" s="518">
        <v>0.64903125087476465</v>
      </c>
      <c r="AV109" s="518">
        <v>0.64089652518464968</v>
      </c>
      <c r="AW109" s="518">
        <v>0.62548642615352912</v>
      </c>
      <c r="AX109" s="518">
        <v>0.65188138447186927</v>
      </c>
      <c r="AY109" s="518">
        <v>0.63071580370870461</v>
      </c>
      <c r="AZ109" s="518">
        <v>0.60134359160493844</v>
      </c>
      <c r="BA109" s="522">
        <v>0.64153759706942604</v>
      </c>
      <c r="BB109" s="106"/>
      <c r="BH109" s="7"/>
      <c r="BI109" s="523">
        <v>0.572983090203807</v>
      </c>
      <c r="BJ109" s="518">
        <v>0.47089810942942067</v>
      </c>
      <c r="BK109" s="518">
        <v>0.5613372920313997</v>
      </c>
      <c r="BL109" s="518">
        <v>0.56827309296794892</v>
      </c>
      <c r="BM109" s="518">
        <v>0.6032564079732341</v>
      </c>
      <c r="BN109" s="518">
        <v>0.59036760371650054</v>
      </c>
      <c r="BO109" s="518">
        <v>0.56686211981878831</v>
      </c>
      <c r="BP109" s="518">
        <v>0.60785574833895617</v>
      </c>
      <c r="BQ109" s="518">
        <v>0.57471060902206073</v>
      </c>
      <c r="BR109" s="518">
        <v>0.53218919317710212</v>
      </c>
      <c r="BS109" s="522">
        <v>0.5913708214353105</v>
      </c>
      <c r="BT109" s="106"/>
    </row>
    <row r="110" spans="1:76" x14ac:dyDescent="0.2">
      <c r="B110" s="7"/>
      <c r="C110" s="523">
        <v>0.73809523809523814</v>
      </c>
      <c r="D110" s="518">
        <v>0.65238095238095239</v>
      </c>
      <c r="E110" s="518">
        <v>0.77142857142857146</v>
      </c>
      <c r="F110" s="518">
        <v>0.77142857142857146</v>
      </c>
      <c r="G110" s="518">
        <v>0.77142857142857146</v>
      </c>
      <c r="H110" s="518">
        <v>0.7142857142857143</v>
      </c>
      <c r="I110" s="518">
        <v>0.76190476190476186</v>
      </c>
      <c r="J110" s="518">
        <v>0.75714285714285712</v>
      </c>
      <c r="K110" s="518">
        <v>0.75238095238095237</v>
      </c>
      <c r="L110" s="518">
        <v>0.7142857142857143</v>
      </c>
      <c r="M110" s="522">
        <v>0.77619047619047621</v>
      </c>
      <c r="N110" s="106"/>
      <c r="X110" s="7"/>
      <c r="Y110" s="523">
        <v>0.58236910616141158</v>
      </c>
      <c r="Z110" s="518">
        <v>0.450123749058431</v>
      </c>
      <c r="AA110" s="518">
        <v>0.63376085455800601</v>
      </c>
      <c r="AB110" s="518">
        <v>0.63990997749437373</v>
      </c>
      <c r="AC110" s="518">
        <v>0.6333345458513695</v>
      </c>
      <c r="AD110" s="518">
        <v>0.53039394729976519</v>
      </c>
      <c r="AE110" s="518">
        <v>0.64139344262295084</v>
      </c>
      <c r="AF110" s="518">
        <v>0.61061625159061983</v>
      </c>
      <c r="AG110" s="518">
        <v>0.60342823939570023</v>
      </c>
      <c r="AH110" s="518">
        <v>0.54726743559340296</v>
      </c>
      <c r="AI110" s="522">
        <v>0.63320822029804169</v>
      </c>
      <c r="AJ110" s="106"/>
      <c r="AP110" s="7"/>
      <c r="AQ110" s="523">
        <v>0.63570293853818682</v>
      </c>
      <c r="AR110" s="518">
        <v>0.58532498045048742</v>
      </c>
      <c r="AS110" s="518">
        <v>0.68066311698324833</v>
      </c>
      <c r="AT110" s="518">
        <v>0.66788739086810567</v>
      </c>
      <c r="AU110" s="518">
        <v>0.67462523819879716</v>
      </c>
      <c r="AV110" s="518">
        <v>0.62400297319259579</v>
      </c>
      <c r="AW110" s="518">
        <v>0.69563562062719897</v>
      </c>
      <c r="AX110" s="518">
        <v>0.66967353710724176</v>
      </c>
      <c r="AY110" s="518">
        <v>0.66202471803537222</v>
      </c>
      <c r="AZ110" s="518">
        <v>0.62189795264810233</v>
      </c>
      <c r="BA110" s="522">
        <v>0.69072970039881854</v>
      </c>
      <c r="BB110" s="106"/>
      <c r="BH110" s="7"/>
      <c r="BI110" s="523">
        <v>0.58231659932139912</v>
      </c>
      <c r="BJ110" s="518">
        <v>0.51046852969866274</v>
      </c>
      <c r="BK110" s="518">
        <v>0.65698029631766253</v>
      </c>
      <c r="BL110" s="518">
        <v>0.63454467162544259</v>
      </c>
      <c r="BM110" s="518">
        <v>0.64624446868140484</v>
      </c>
      <c r="BN110" s="518">
        <v>0.56465872837337561</v>
      </c>
      <c r="BO110" s="518">
        <v>0.6847052165899814</v>
      </c>
      <c r="BP110" s="518">
        <v>0.63761815501022878</v>
      </c>
      <c r="BQ110" s="518">
        <v>0.62459427392288325</v>
      </c>
      <c r="BR110" s="518">
        <v>0.56154925053088089</v>
      </c>
      <c r="BS110" s="522">
        <v>0.67544024561114591</v>
      </c>
      <c r="BT110" s="106"/>
    </row>
    <row r="111" spans="1:76" x14ac:dyDescent="0.2">
      <c r="B111" s="7"/>
      <c r="C111" s="523">
        <v>0.7142857142857143</v>
      </c>
      <c r="D111" s="518">
        <v>0.7</v>
      </c>
      <c r="E111" s="518">
        <v>0.81904761904761902</v>
      </c>
      <c r="F111" s="518">
        <v>0.75714285714285712</v>
      </c>
      <c r="G111" s="518">
        <v>0.76190476190476186</v>
      </c>
      <c r="H111" s="518">
        <v>0.74285714285714288</v>
      </c>
      <c r="I111" s="518">
        <v>0.84285714285714286</v>
      </c>
      <c r="J111" s="518">
        <v>0.77619047619047621</v>
      </c>
      <c r="K111" s="518">
        <v>0.78095238095238095</v>
      </c>
      <c r="L111" s="518">
        <v>0.72857142857142854</v>
      </c>
      <c r="M111" s="522">
        <v>0.77619047619047621</v>
      </c>
      <c r="N111" s="106"/>
      <c r="X111" s="7"/>
      <c r="Y111" s="523">
        <v>0.54004526538658104</v>
      </c>
      <c r="Z111" s="518">
        <v>0.48499357701740048</v>
      </c>
      <c r="AA111" s="518">
        <v>0.69595366913053425</v>
      </c>
      <c r="AB111" s="518">
        <v>0.60889570552147232</v>
      </c>
      <c r="AC111" s="518">
        <v>0.60847192184353804</v>
      </c>
      <c r="AD111" s="518">
        <v>0.56672907194437006</v>
      </c>
      <c r="AE111" s="518">
        <v>0.75449038154958026</v>
      </c>
      <c r="AF111" s="518">
        <v>0.62260543723473405</v>
      </c>
      <c r="AG111" s="518">
        <v>0.63159299797871937</v>
      </c>
      <c r="AH111" s="518">
        <v>0.54910159340038422</v>
      </c>
      <c r="AI111" s="522">
        <v>0.62072013219075428</v>
      </c>
      <c r="AJ111" s="106"/>
      <c r="AP111" s="7"/>
      <c r="AQ111" s="523">
        <v>0.63233605446993835</v>
      </c>
      <c r="AR111" s="518">
        <v>0.5672006571051712</v>
      </c>
      <c r="AS111" s="518">
        <v>0.7158295844617516</v>
      </c>
      <c r="AT111" s="518">
        <v>0.65366204669939654</v>
      </c>
      <c r="AU111" s="518">
        <v>0.66776993843040877</v>
      </c>
      <c r="AV111" s="518">
        <v>0.66152281173676863</v>
      </c>
      <c r="AW111" s="518">
        <v>0.74702039857031188</v>
      </c>
      <c r="AX111" s="518">
        <v>0.68532290648399574</v>
      </c>
      <c r="AY111" s="518">
        <v>0.67917316068699773</v>
      </c>
      <c r="AZ111" s="518">
        <v>0.63516060251248063</v>
      </c>
      <c r="BA111" s="522">
        <v>0.68944998273260494</v>
      </c>
      <c r="BB111" s="106"/>
      <c r="BH111" s="7"/>
      <c r="BI111" s="523">
        <v>0.57716852419592757</v>
      </c>
      <c r="BJ111" s="518">
        <v>0.48698561021615477</v>
      </c>
      <c r="BK111" s="518">
        <v>0.72488337342133824</v>
      </c>
      <c r="BL111" s="518">
        <v>0.61075193141917461</v>
      </c>
      <c r="BM111" s="518">
        <v>0.63434326364964455</v>
      </c>
      <c r="BN111" s="518">
        <v>0.62375202787343964</v>
      </c>
      <c r="BO111" s="518">
        <v>0.79455821693209605</v>
      </c>
      <c r="BP111" s="518">
        <v>0.66543574087307944</v>
      </c>
      <c r="BQ111" s="518">
        <v>0.65430829944840552</v>
      </c>
      <c r="BR111" s="518">
        <v>0.58148361524416758</v>
      </c>
      <c r="BS111" s="522">
        <v>0.67305308464914559</v>
      </c>
      <c r="BT111" s="106"/>
    </row>
    <row r="112" spans="1:76" x14ac:dyDescent="0.2">
      <c r="B112" s="7"/>
      <c r="C112" s="523">
        <v>0.6428571428571429</v>
      </c>
      <c r="D112" s="518">
        <v>0.5</v>
      </c>
      <c r="E112" s="518">
        <v>0.61904761904761907</v>
      </c>
      <c r="F112" s="518">
        <v>0.67142857142857137</v>
      </c>
      <c r="G112" s="518">
        <v>0.63809523809523805</v>
      </c>
      <c r="H112" s="518">
        <v>0.61904761904761907</v>
      </c>
      <c r="I112" s="518">
        <v>0.66190476190476188</v>
      </c>
      <c r="J112" s="518">
        <v>0.580952380952381</v>
      </c>
      <c r="K112" s="518">
        <v>0.580952380952381</v>
      </c>
      <c r="L112" s="518">
        <v>0.53809523809523807</v>
      </c>
      <c r="M112" s="522">
        <v>0.60476190476190472</v>
      </c>
      <c r="N112" s="106"/>
      <c r="X112" s="7"/>
      <c r="Y112" s="523">
        <v>0.45091340119927498</v>
      </c>
      <c r="Z112" s="518">
        <v>0.25981873111782483</v>
      </c>
      <c r="AA112" s="518">
        <v>0.42355201756793859</v>
      </c>
      <c r="AB112" s="518">
        <v>0.50082678792889623</v>
      </c>
      <c r="AC112" s="518">
        <v>0.44614103275957795</v>
      </c>
      <c r="AD112" s="518">
        <v>0.41023660745629437</v>
      </c>
      <c r="AE112" s="518">
        <v>0.50110419594458944</v>
      </c>
      <c r="AF112" s="518">
        <v>0.36655926509906089</v>
      </c>
      <c r="AG112" s="518">
        <v>0.36647240315392526</v>
      </c>
      <c r="AH112" s="518">
        <v>0.30473069834118371</v>
      </c>
      <c r="AI112" s="522">
        <v>0.39145311081628376</v>
      </c>
      <c r="AJ112" s="106"/>
      <c r="AP112" s="7"/>
      <c r="AQ112" s="523">
        <v>0.54803992844144278</v>
      </c>
      <c r="AR112" s="518">
        <v>0.4462686073170431</v>
      </c>
      <c r="AS112" s="518">
        <v>0.55259985047646654</v>
      </c>
      <c r="AT112" s="518">
        <v>0.59064326220763586</v>
      </c>
      <c r="AU112" s="518">
        <v>0.56025530192783546</v>
      </c>
      <c r="AV112" s="518">
        <v>0.54514366396445069</v>
      </c>
      <c r="AW112" s="518">
        <v>0.60370608992164609</v>
      </c>
      <c r="AX112" s="518">
        <v>0.50814530334620933</v>
      </c>
      <c r="AY112" s="518">
        <v>0.50273576595747504</v>
      </c>
      <c r="AZ112" s="518">
        <v>0.44496239350861105</v>
      </c>
      <c r="BA112" s="522">
        <v>0.52404179843614407</v>
      </c>
      <c r="BB112" s="106"/>
      <c r="BH112" s="7"/>
      <c r="BI112" s="523">
        <v>0.46329337470241727</v>
      </c>
      <c r="BJ112" s="518">
        <v>0.35262028095686432</v>
      </c>
      <c r="BK112" s="518">
        <v>0.46883274067394115</v>
      </c>
      <c r="BL112" s="518">
        <v>0.51757452192339881</v>
      </c>
      <c r="BM112" s="518">
        <v>0.4782696670604189</v>
      </c>
      <c r="BN112" s="518">
        <v>0.45980576691608255</v>
      </c>
      <c r="BO112" s="518">
        <v>0.53547533420618554</v>
      </c>
      <c r="BP112" s="518">
        <v>0.41718906222941848</v>
      </c>
      <c r="BQ112" s="518">
        <v>0.41123480300734</v>
      </c>
      <c r="BR112" s="518">
        <v>0.35133290996643335</v>
      </c>
      <c r="BS112" s="522">
        <v>0.43507896234574545</v>
      </c>
      <c r="BT112" s="106"/>
    </row>
    <row r="113" spans="1:76" x14ac:dyDescent="0.2">
      <c r="B113" s="7"/>
      <c r="C113" s="523">
        <v>0.65714285714285714</v>
      </c>
      <c r="D113" s="518">
        <v>0.60952380952380958</v>
      </c>
      <c r="E113" s="518">
        <v>0.73809523809523814</v>
      </c>
      <c r="F113" s="518">
        <v>0.72380952380952379</v>
      </c>
      <c r="G113" s="518">
        <v>0.7142857142857143</v>
      </c>
      <c r="H113" s="518">
        <v>0.64761904761904765</v>
      </c>
      <c r="I113" s="518">
        <v>0.81904761904761902</v>
      </c>
      <c r="J113" s="518">
        <v>0.70952380952380956</v>
      </c>
      <c r="K113" s="518">
        <v>0.72380952380952379</v>
      </c>
      <c r="L113" s="518">
        <v>0.67142857142857137</v>
      </c>
      <c r="M113" s="522">
        <v>0.69047619047619047</v>
      </c>
      <c r="N113" s="106"/>
      <c r="X113" s="7"/>
      <c r="Y113" s="523">
        <v>0.47880041365046538</v>
      </c>
      <c r="Z113" s="518">
        <v>0.36916144631278169</v>
      </c>
      <c r="AA113" s="518">
        <v>0.58876308481093798</v>
      </c>
      <c r="AB113" s="518">
        <v>0.57602339181286533</v>
      </c>
      <c r="AC113" s="518">
        <v>0.55984070425487309</v>
      </c>
      <c r="AD113" s="518">
        <v>0.45628214548126389</v>
      </c>
      <c r="AE113" s="518">
        <v>0.71943887775551107</v>
      </c>
      <c r="AF113" s="518">
        <v>0.54277759931470182</v>
      </c>
      <c r="AG113" s="518">
        <v>0.56582183723665924</v>
      </c>
      <c r="AH113" s="518">
        <v>0.4844700608389369</v>
      </c>
      <c r="AI113" s="522">
        <v>0.5190783215304936</v>
      </c>
      <c r="AJ113" s="106"/>
      <c r="AP113" s="7"/>
      <c r="AQ113" s="523">
        <v>0.59502198303957876</v>
      </c>
      <c r="AR113" s="518">
        <v>0.50192537048959152</v>
      </c>
      <c r="AS113" s="518">
        <v>0.68377308920492152</v>
      </c>
      <c r="AT113" s="518">
        <v>0.64434294846563966</v>
      </c>
      <c r="AU113" s="518">
        <v>0.65693396024795991</v>
      </c>
      <c r="AV113" s="518">
        <v>0.61167317419091394</v>
      </c>
      <c r="AW113" s="518">
        <v>0.72438171545262453</v>
      </c>
      <c r="AX113" s="518">
        <v>0.64992493413802244</v>
      </c>
      <c r="AY113" s="518">
        <v>0.65975289704235596</v>
      </c>
      <c r="AZ113" s="518">
        <v>0.60398386682092897</v>
      </c>
      <c r="BA113" s="522">
        <v>0.64546939932799663</v>
      </c>
      <c r="BB113" s="106"/>
      <c r="BH113" s="7"/>
      <c r="BI113" s="523">
        <v>0.52350273135848036</v>
      </c>
      <c r="BJ113" s="518">
        <v>0.41034841794437449</v>
      </c>
      <c r="BK113" s="518">
        <v>0.66260668313527604</v>
      </c>
      <c r="BL113" s="518">
        <v>0.59578583048794354</v>
      </c>
      <c r="BM113" s="518">
        <v>0.61611992129938786</v>
      </c>
      <c r="BN113" s="518">
        <v>0.54672288275741998</v>
      </c>
      <c r="BO113" s="518">
        <v>0.74298793994479884</v>
      </c>
      <c r="BP113" s="518">
        <v>0.60469380386066585</v>
      </c>
      <c r="BQ113" s="518">
        <v>0.62079380213344548</v>
      </c>
      <c r="BR113" s="518">
        <v>0.53586316279707003</v>
      </c>
      <c r="BS113" s="522">
        <v>0.59757014502459249</v>
      </c>
      <c r="BT113" s="106"/>
    </row>
    <row r="114" spans="1:76" x14ac:dyDescent="0.2">
      <c r="B114" s="7"/>
      <c r="C114" s="523"/>
      <c r="D114" s="518"/>
      <c r="E114" s="518"/>
      <c r="F114" s="518"/>
      <c r="G114" s="518"/>
      <c r="H114" s="518"/>
      <c r="I114" s="518"/>
      <c r="J114" s="518"/>
      <c r="K114" s="518"/>
      <c r="L114" s="518"/>
      <c r="M114" s="522"/>
      <c r="N114" s="106"/>
      <c r="X114" s="7"/>
      <c r="Y114" s="523"/>
      <c r="Z114" s="518"/>
      <c r="AA114" s="518"/>
      <c r="AB114" s="518"/>
      <c r="AC114" s="518"/>
      <c r="AD114" s="518"/>
      <c r="AE114" s="518"/>
      <c r="AF114" s="518"/>
      <c r="AG114" s="518"/>
      <c r="AH114" s="518"/>
      <c r="AI114" s="522"/>
      <c r="AJ114" s="106"/>
      <c r="AP114" s="7"/>
      <c r="AQ114" s="523"/>
      <c r="AR114" s="518"/>
      <c r="AS114" s="518"/>
      <c r="AT114" s="518"/>
      <c r="AU114" s="518"/>
      <c r="AV114" s="518"/>
      <c r="AW114" s="518"/>
      <c r="AX114" s="518"/>
      <c r="AY114" s="518"/>
      <c r="AZ114" s="518"/>
      <c r="BA114" s="522"/>
      <c r="BB114" s="106"/>
      <c r="BH114" s="7"/>
      <c r="BI114" s="523"/>
      <c r="BJ114" s="518"/>
      <c r="BK114" s="518"/>
      <c r="BL114" s="518"/>
      <c r="BM114" s="518"/>
      <c r="BN114" s="518"/>
      <c r="BO114" s="518"/>
      <c r="BP114" s="518"/>
      <c r="BQ114" s="518"/>
      <c r="BR114" s="518"/>
      <c r="BS114" s="522"/>
      <c r="BT114" s="106"/>
    </row>
    <row r="115" spans="1:76" x14ac:dyDescent="0.2">
      <c r="B115" s="7"/>
      <c r="C115" s="523"/>
      <c r="D115" s="518"/>
      <c r="E115" s="518"/>
      <c r="F115" s="518"/>
      <c r="G115" s="518"/>
      <c r="H115" s="518"/>
      <c r="I115" s="518"/>
      <c r="J115" s="518"/>
      <c r="K115" s="518"/>
      <c r="L115" s="518"/>
      <c r="M115" s="522"/>
      <c r="N115" s="106"/>
      <c r="X115" s="7"/>
      <c r="Y115" s="523"/>
      <c r="Z115" s="518"/>
      <c r="AA115" s="518"/>
      <c r="AB115" s="518"/>
      <c r="AC115" s="518"/>
      <c r="AD115" s="518"/>
      <c r="AE115" s="518"/>
      <c r="AF115" s="518"/>
      <c r="AG115" s="518"/>
      <c r="AH115" s="518"/>
      <c r="AI115" s="522"/>
      <c r="AJ115" s="106"/>
      <c r="AP115" s="7"/>
      <c r="AQ115" s="523"/>
      <c r="AR115" s="518"/>
      <c r="AS115" s="518"/>
      <c r="AT115" s="518"/>
      <c r="AU115" s="518"/>
      <c r="AV115" s="518"/>
      <c r="AW115" s="518"/>
      <c r="AX115" s="518"/>
      <c r="AY115" s="518"/>
      <c r="AZ115" s="518"/>
      <c r="BA115" s="522"/>
      <c r="BB115" s="106"/>
      <c r="BH115" s="7"/>
      <c r="BI115" s="523"/>
      <c r="BJ115" s="518"/>
      <c r="BK115" s="518"/>
      <c r="BL115" s="518"/>
      <c r="BM115" s="518"/>
      <c r="BN115" s="518"/>
      <c r="BO115" s="518"/>
      <c r="BP115" s="518"/>
      <c r="BQ115" s="518"/>
      <c r="BR115" s="518"/>
      <c r="BS115" s="522"/>
      <c r="BT115" s="106"/>
    </row>
    <row r="116" spans="1:76" ht="13.5" thickBot="1" x14ac:dyDescent="0.25">
      <c r="B116" s="7"/>
      <c r="C116" s="351"/>
      <c r="D116" s="520"/>
      <c r="E116" s="520"/>
      <c r="F116" s="520"/>
      <c r="G116" s="520"/>
      <c r="H116" s="520"/>
      <c r="I116" s="520"/>
      <c r="J116" s="520"/>
      <c r="K116" s="520"/>
      <c r="L116" s="520"/>
      <c r="M116" s="353"/>
      <c r="N116" s="524" t="s">
        <v>10</v>
      </c>
      <c r="Q116" s="4" t="s">
        <v>168</v>
      </c>
      <c r="S116" s="426" t="s">
        <v>124</v>
      </c>
      <c r="T116" s="426" t="s">
        <v>123</v>
      </c>
      <c r="U116" s="426" t="s">
        <v>169</v>
      </c>
      <c r="X116" s="7"/>
      <c r="Y116" s="351"/>
      <c r="Z116" s="520"/>
      <c r="AA116" s="520"/>
      <c r="AB116" s="520"/>
      <c r="AC116" s="520"/>
      <c r="AD116" s="520"/>
      <c r="AE116" s="520"/>
      <c r="AF116" s="520"/>
      <c r="AG116" s="520"/>
      <c r="AH116" s="520"/>
      <c r="AI116" s="353"/>
      <c r="AJ116" s="524" t="s">
        <v>10</v>
      </c>
      <c r="AP116" s="7"/>
      <c r="AQ116" s="351"/>
      <c r="AR116" s="520"/>
      <c r="AS116" s="520"/>
      <c r="AT116" s="520"/>
      <c r="AU116" s="520"/>
      <c r="AV116" s="520"/>
      <c r="AW116" s="520"/>
      <c r="AX116" s="520"/>
      <c r="AY116" s="520"/>
      <c r="AZ116" s="520"/>
      <c r="BA116" s="353"/>
      <c r="BB116" s="524" t="s">
        <v>10</v>
      </c>
      <c r="BH116" s="7"/>
      <c r="BI116" s="351"/>
      <c r="BJ116" s="520"/>
      <c r="BK116" s="520"/>
      <c r="BL116" s="520"/>
      <c r="BM116" s="520"/>
      <c r="BN116" s="520"/>
      <c r="BO116" s="520"/>
      <c r="BP116" s="520"/>
      <c r="BQ116" s="520"/>
      <c r="BR116" s="520"/>
      <c r="BS116" s="353"/>
      <c r="BT116" s="524" t="s">
        <v>10</v>
      </c>
    </row>
    <row r="117" spans="1:76" ht="15" thickBot="1" x14ac:dyDescent="0.25">
      <c r="B117" s="8" t="s">
        <v>11</v>
      </c>
      <c r="C117" s="469">
        <f t="shared" ref="C117:M117" si="85">AVERAGE(C107:C116)</f>
        <v>0.70408163265306123</v>
      </c>
      <c r="D117" s="469">
        <f t="shared" si="85"/>
        <v>0.63741496598639458</v>
      </c>
      <c r="E117" s="469">
        <f t="shared" si="85"/>
        <v>0.74829931972789121</v>
      </c>
      <c r="F117" s="469">
        <f t="shared" si="85"/>
        <v>0.72517006802721085</v>
      </c>
      <c r="G117" s="469">
        <f t="shared" si="85"/>
        <v>0.7360544217687075</v>
      </c>
      <c r="H117" s="469">
        <f t="shared" si="85"/>
        <v>0.70816326530612261</v>
      </c>
      <c r="I117" s="469">
        <f t="shared" si="85"/>
        <v>0.75034013605442174</v>
      </c>
      <c r="J117" s="469">
        <f t="shared" si="85"/>
        <v>0.72448979591836726</v>
      </c>
      <c r="K117" s="469">
        <f t="shared" si="85"/>
        <v>0.72380952380952379</v>
      </c>
      <c r="L117" s="469">
        <f t="shared" si="85"/>
        <v>0.68503401360544225</v>
      </c>
      <c r="M117" s="469">
        <f t="shared" si="85"/>
        <v>0.73061224489795917</v>
      </c>
      <c r="N117" s="363">
        <f>AVERAGE(C107:M116)</f>
        <v>0.71576994434137287</v>
      </c>
      <c r="O117" s="3"/>
      <c r="P117" s="3"/>
      <c r="Q117" s="426" t="str">
        <f>B108</f>
        <v>GI</v>
      </c>
      <c r="R117" s="426" t="str">
        <f>B109</f>
        <v>EIR</v>
      </c>
      <c r="S117" s="435">
        <f>N117</f>
        <v>0.71576994434137287</v>
      </c>
      <c r="T117" s="435">
        <f>N118</f>
        <v>6.8873515440755609E-2</v>
      </c>
      <c r="U117" s="426">
        <v>10</v>
      </c>
      <c r="X117" s="8" t="s">
        <v>11</v>
      </c>
      <c r="Y117" s="469">
        <f t="shared" ref="Y117:AI117" si="86">AVERAGE(Y107:Y116)</f>
        <v>0.5285530481825379</v>
      </c>
      <c r="Z117" s="469">
        <f t="shared" si="86"/>
        <v>0.40975664497934655</v>
      </c>
      <c r="AA117" s="469">
        <f t="shared" si="86"/>
        <v>0.59118046817498127</v>
      </c>
      <c r="AB117" s="469">
        <f t="shared" si="86"/>
        <v>0.5635592472515748</v>
      </c>
      <c r="AC117" s="469">
        <f t="shared" si="86"/>
        <v>0.5746279526486846</v>
      </c>
      <c r="AD117" s="469">
        <f t="shared" si="86"/>
        <v>0.52040130406613783</v>
      </c>
      <c r="AE117" s="469">
        <f t="shared" si="86"/>
        <v>0.61863630059373242</v>
      </c>
      <c r="AF117" s="469">
        <f t="shared" si="86"/>
        <v>0.55277746318124454</v>
      </c>
      <c r="AG117" s="469">
        <f t="shared" si="86"/>
        <v>0.55207931745054339</v>
      </c>
      <c r="AH117" s="469">
        <f t="shared" si="86"/>
        <v>0.49348846911409028</v>
      </c>
      <c r="AI117" s="469">
        <f t="shared" si="86"/>
        <v>0.55641754466916249</v>
      </c>
      <c r="AJ117" s="363">
        <f>AVERAGE(Y107:AI116)</f>
        <v>0.54195252366473057</v>
      </c>
      <c r="AK117" s="3"/>
      <c r="AL117" s="3"/>
      <c r="AM117" s="409" t="s">
        <v>33</v>
      </c>
      <c r="AN117" s="389" t="s">
        <v>123</v>
      </c>
      <c r="AP117" s="8" t="s">
        <v>11</v>
      </c>
      <c r="AQ117" s="469">
        <f>AVERAGE(AQ107:AQ116)</f>
        <v>0.61156359797604887</v>
      </c>
      <c r="AR117" s="469">
        <f t="shared" ref="AR117:BA117" si="87">AVERAGE(AR107:AR116)</f>
        <v>0.53428117887589976</v>
      </c>
      <c r="AS117" s="469">
        <f t="shared" si="87"/>
        <v>0.6587981664485244</v>
      </c>
      <c r="AT117" s="469">
        <f t="shared" si="87"/>
        <v>0.6297404893300671</v>
      </c>
      <c r="AU117" s="469">
        <f t="shared" si="87"/>
        <v>0.64576021210588574</v>
      </c>
      <c r="AV117" s="469">
        <f t="shared" si="87"/>
        <v>0.62019394710248199</v>
      </c>
      <c r="AW117" s="469">
        <f t="shared" si="87"/>
        <v>0.68261009378130466</v>
      </c>
      <c r="AX117" s="469">
        <f t="shared" si="87"/>
        <v>0.63556419637182715</v>
      </c>
      <c r="AY117" s="469">
        <f t="shared" si="87"/>
        <v>0.62893629921499006</v>
      </c>
      <c r="AZ117" s="469">
        <f t="shared" si="87"/>
        <v>0.58991172517659396</v>
      </c>
      <c r="BA117" s="469">
        <f t="shared" si="87"/>
        <v>0.64228037461660414</v>
      </c>
      <c r="BB117" s="363">
        <f>AVERAGE(AQ107:BA116)</f>
        <v>0.62542184372729348</v>
      </c>
      <c r="BC117" s="3"/>
      <c r="BD117" s="3"/>
      <c r="BE117" s="409" t="s">
        <v>33</v>
      </c>
      <c r="BF117" s="389" t="s">
        <v>123</v>
      </c>
      <c r="BH117" s="8" t="s">
        <v>11</v>
      </c>
      <c r="BI117" s="469">
        <f t="shared" ref="BI117:BS117" si="88">AVERAGE(BI107:BI116)</f>
        <v>0.54818062594935579</v>
      </c>
      <c r="BJ117" s="469">
        <f t="shared" si="88"/>
        <v>0.45027636746613053</v>
      </c>
      <c r="BK117" s="469">
        <f t="shared" si="88"/>
        <v>0.62710786338701574</v>
      </c>
      <c r="BL117" s="469">
        <f t="shared" si="88"/>
        <v>0.57476622331440763</v>
      </c>
      <c r="BM117" s="469">
        <f t="shared" si="88"/>
        <v>0.60115956112643265</v>
      </c>
      <c r="BN117" s="469">
        <f t="shared" si="88"/>
        <v>0.56144050696717507</v>
      </c>
      <c r="BO117" s="469">
        <f t="shared" si="88"/>
        <v>0.66831265157427666</v>
      </c>
      <c r="BP117" s="469">
        <f t="shared" si="88"/>
        <v>0.58915733115228597</v>
      </c>
      <c r="BQ117" s="469">
        <f t="shared" si="88"/>
        <v>0.57943035138811239</v>
      </c>
      <c r="BR117" s="469">
        <f t="shared" si="88"/>
        <v>0.52227936970216526</v>
      </c>
      <c r="BS117" s="469">
        <f t="shared" si="88"/>
        <v>0.5985608343989236</v>
      </c>
      <c r="BT117" s="363">
        <f>AVERAGE(BI107:BS116)</f>
        <v>0.5746065169478437</v>
      </c>
      <c r="BU117" s="3"/>
      <c r="BV117" s="3"/>
      <c r="BW117" s="409" t="s">
        <v>33</v>
      </c>
      <c r="BX117" s="389" t="s">
        <v>123</v>
      </c>
    </row>
    <row r="118" spans="1:76" ht="15.75" thickBot="1" x14ac:dyDescent="0.25">
      <c r="B118" s="8" t="s">
        <v>160</v>
      </c>
      <c r="C118" s="10">
        <f t="shared" ref="C118:M118" si="89">_xlfn.STDEV.S(C107:C116)</f>
        <v>4.3070770167787147E-2</v>
      </c>
      <c r="D118" s="10">
        <f t="shared" si="89"/>
        <v>7.8652126496894431E-2</v>
      </c>
      <c r="E118" s="10">
        <f t="shared" si="89"/>
        <v>7.1978232801261019E-2</v>
      </c>
      <c r="F118" s="10">
        <f t="shared" si="89"/>
        <v>3.5921545245247918E-2</v>
      </c>
      <c r="G118" s="10">
        <f t="shared" si="89"/>
        <v>5.2153702058204715E-2</v>
      </c>
      <c r="H118" s="10">
        <f t="shared" si="89"/>
        <v>6.2434502988117764E-2</v>
      </c>
      <c r="I118" s="10">
        <f t="shared" si="89"/>
        <v>7.5835340127300171E-2</v>
      </c>
      <c r="J118" s="10">
        <f t="shared" si="89"/>
        <v>7.5913612608036946E-2</v>
      </c>
      <c r="K118" s="10">
        <f t="shared" si="89"/>
        <v>7.6388631209625163E-2</v>
      </c>
      <c r="L118" s="10">
        <f t="shared" si="89"/>
        <v>7.0331714386831681E-2</v>
      </c>
      <c r="M118" s="10">
        <f t="shared" si="89"/>
        <v>6.7335485409196288E-2</v>
      </c>
      <c r="N118" s="11">
        <f>STDEV(C107:M116)</f>
        <v>6.8873515440755609E-2</v>
      </c>
      <c r="O118" s="12" t="s">
        <v>12</v>
      </c>
      <c r="P118" s="13">
        <f>N118^2*(N119-1)</f>
        <v>0.36051064581676812</v>
      </c>
      <c r="X118" s="8" t="s">
        <v>160</v>
      </c>
      <c r="Y118" s="10">
        <f t="shared" ref="Y118:AI118" si="90">_xlfn.STDEV.S(Y107:Y116)</f>
        <v>4.9099485816123029E-2</v>
      </c>
      <c r="Z118" s="10">
        <f t="shared" si="90"/>
        <v>9.2314101411331811E-2</v>
      </c>
      <c r="AA118" s="10">
        <f t="shared" si="90"/>
        <v>0.10075850000773864</v>
      </c>
      <c r="AB118" s="10">
        <f t="shared" si="90"/>
        <v>4.980121387280504E-2</v>
      </c>
      <c r="AC118" s="10">
        <f t="shared" si="90"/>
        <v>6.4887875951546353E-2</v>
      </c>
      <c r="AD118" s="10">
        <f t="shared" si="90"/>
        <v>6.9973141125073315E-2</v>
      </c>
      <c r="AE118" s="10">
        <f t="shared" si="90"/>
        <v>0.11179646901321</v>
      </c>
      <c r="AF118" s="10">
        <f t="shared" si="90"/>
        <v>9.7815405029124475E-2</v>
      </c>
      <c r="AG118" s="10">
        <f t="shared" si="90"/>
        <v>0.10055953747543631</v>
      </c>
      <c r="AH118" s="10">
        <f t="shared" si="90"/>
        <v>8.9617682169326807E-2</v>
      </c>
      <c r="AI118" s="10">
        <f t="shared" si="90"/>
        <v>8.3597724132852394E-2</v>
      </c>
      <c r="AJ118" s="11">
        <f>STDEV(Y107:AI116)</f>
        <v>9.5584893802726792E-2</v>
      </c>
      <c r="AK118" s="12" t="s">
        <v>12</v>
      </c>
      <c r="AL118" s="13">
        <f>AJ118^2*(AJ119-1)</f>
        <v>0.69437186616917046</v>
      </c>
      <c r="AM118" s="466">
        <f>AJ117</f>
        <v>0.54195252366473057</v>
      </c>
      <c r="AN118" s="373">
        <f>AJ118</f>
        <v>9.5584893802726792E-2</v>
      </c>
      <c r="AP118" s="8" t="s">
        <v>160</v>
      </c>
      <c r="AQ118" s="10">
        <f>_xlfn.STDEV.S(AQ107:AQ116)</f>
        <v>3.1168220913303929E-2</v>
      </c>
      <c r="AR118" s="10">
        <f t="shared" ref="AR118:BA118" si="91">_xlfn.STDEV.S(AR107:AR116)</f>
        <v>5.5270940985728802E-2</v>
      </c>
      <c r="AS118" s="10">
        <f t="shared" si="91"/>
        <v>5.8337107137897429E-2</v>
      </c>
      <c r="AT118" s="10">
        <f t="shared" si="91"/>
        <v>2.743771621271205E-2</v>
      </c>
      <c r="AU118" s="10">
        <f t="shared" si="91"/>
        <v>3.9563718707899584E-2</v>
      </c>
      <c r="AV118" s="10">
        <f t="shared" si="91"/>
        <v>3.6888810666677714E-2</v>
      </c>
      <c r="AW118" s="10">
        <f t="shared" si="91"/>
        <v>5.1852873799701882E-2</v>
      </c>
      <c r="AX118" s="10">
        <f t="shared" si="91"/>
        <v>6.2152076946392056E-2</v>
      </c>
      <c r="AY118" s="10">
        <f t="shared" si="91"/>
        <v>6.4432004088218614E-2</v>
      </c>
      <c r="AZ118" s="10">
        <f t="shared" si="91"/>
        <v>6.6132072566544547E-2</v>
      </c>
      <c r="BA118" s="10">
        <f t="shared" si="91"/>
        <v>5.5993933861793847E-2</v>
      </c>
      <c r="BB118" s="11">
        <f>STDEV(AQ107:BA116)</f>
        <v>6.0799939394236835E-2</v>
      </c>
      <c r="BC118" s="12" t="s">
        <v>12</v>
      </c>
      <c r="BD118" s="13">
        <f>BB118^2*(BB119-1)</f>
        <v>0.2809440799060583</v>
      </c>
      <c r="BE118" s="466">
        <f>BB117</f>
        <v>0.62542184372729348</v>
      </c>
      <c r="BF118" s="373">
        <f>BB118</f>
        <v>6.0799939394236835E-2</v>
      </c>
      <c r="BG118" s="367"/>
      <c r="BH118" s="8" t="s">
        <v>160</v>
      </c>
      <c r="BI118" s="10">
        <f t="shared" ref="BI118:BS118" si="92">_xlfn.STDEV.S(BI107:BI116)</f>
        <v>4.2315183376445423E-2</v>
      </c>
      <c r="BJ118" s="10">
        <f t="shared" si="92"/>
        <v>6.3736684705852198E-2</v>
      </c>
      <c r="BK118" s="10">
        <f t="shared" si="92"/>
        <v>9.2601655947916944E-2</v>
      </c>
      <c r="BL118" s="10">
        <f t="shared" si="92"/>
        <v>4.1513467245707265E-2</v>
      </c>
      <c r="BM118" s="10">
        <f t="shared" si="92"/>
        <v>5.7721725824185374E-2</v>
      </c>
      <c r="BN118" s="10">
        <f t="shared" si="92"/>
        <v>5.1411030706226879E-2</v>
      </c>
      <c r="BO118" s="10">
        <f t="shared" si="92"/>
        <v>9.2562098348185101E-2</v>
      </c>
      <c r="BP118" s="10">
        <f t="shared" si="92"/>
        <v>8.6841928269524193E-2</v>
      </c>
      <c r="BQ118" s="10">
        <f t="shared" si="92"/>
        <v>8.9529117858193355E-2</v>
      </c>
      <c r="BR118" s="10">
        <f t="shared" si="92"/>
        <v>7.9234095816975894E-2</v>
      </c>
      <c r="BS118" s="10">
        <f t="shared" si="92"/>
        <v>8.0169887743266763E-2</v>
      </c>
      <c r="BT118" s="11">
        <f>STDEV(BI107:BS116)</f>
        <v>8.7251139439371461E-2</v>
      </c>
      <c r="BU118" s="12" t="s">
        <v>12</v>
      </c>
      <c r="BV118" s="13">
        <f>BT118^2*(BT119-1)</f>
        <v>0.57856986134361688</v>
      </c>
      <c r="BW118" s="466">
        <f>BT117</f>
        <v>0.5746065169478437</v>
      </c>
      <c r="BX118" s="373">
        <f>BT118</f>
        <v>8.7251139439371461E-2</v>
      </c>
    </row>
    <row r="119" spans="1:76" ht="14.25" x14ac:dyDescent="0.2">
      <c r="B119" s="8" t="s">
        <v>13</v>
      </c>
      <c r="C119" s="14">
        <f t="shared" ref="C119:M119" si="93">COUNT(C107:C116)</f>
        <v>7</v>
      </c>
      <c r="D119" s="14">
        <f t="shared" si="93"/>
        <v>7</v>
      </c>
      <c r="E119" s="14">
        <f t="shared" si="93"/>
        <v>7</v>
      </c>
      <c r="F119" s="14">
        <f t="shared" si="93"/>
        <v>7</v>
      </c>
      <c r="G119" s="14">
        <f t="shared" si="93"/>
        <v>7</v>
      </c>
      <c r="H119" s="14">
        <f t="shared" si="93"/>
        <v>7</v>
      </c>
      <c r="I119" s="14">
        <f t="shared" si="93"/>
        <v>7</v>
      </c>
      <c r="J119" s="14">
        <f t="shared" si="93"/>
        <v>7</v>
      </c>
      <c r="K119" s="14">
        <f t="shared" si="93"/>
        <v>7</v>
      </c>
      <c r="L119" s="14">
        <f t="shared" si="93"/>
        <v>7</v>
      </c>
      <c r="M119" s="14">
        <f t="shared" si="93"/>
        <v>7</v>
      </c>
      <c r="N119" s="467">
        <f>COUNT(C107:M116)</f>
        <v>77</v>
      </c>
      <c r="O119" s="3"/>
      <c r="P119" s="3"/>
      <c r="X119" s="8" t="s">
        <v>13</v>
      </c>
      <c r="Y119" s="14">
        <f t="shared" ref="Y119:AI119" si="94">COUNT(Y107:Y116)</f>
        <v>7</v>
      </c>
      <c r="Z119" s="14">
        <f t="shared" si="94"/>
        <v>7</v>
      </c>
      <c r="AA119" s="14">
        <f t="shared" si="94"/>
        <v>7</v>
      </c>
      <c r="AB119" s="14">
        <f t="shared" si="94"/>
        <v>7</v>
      </c>
      <c r="AC119" s="14">
        <f t="shared" si="94"/>
        <v>7</v>
      </c>
      <c r="AD119" s="14">
        <f t="shared" si="94"/>
        <v>7</v>
      </c>
      <c r="AE119" s="14">
        <f t="shared" si="94"/>
        <v>7</v>
      </c>
      <c r="AF119" s="14">
        <f t="shared" si="94"/>
        <v>7</v>
      </c>
      <c r="AG119" s="14">
        <f t="shared" si="94"/>
        <v>7</v>
      </c>
      <c r="AH119" s="14">
        <f t="shared" si="94"/>
        <v>7</v>
      </c>
      <c r="AI119" s="14">
        <f t="shared" si="94"/>
        <v>7</v>
      </c>
      <c r="AJ119" s="467">
        <f>COUNT(Y107:AI116)</f>
        <v>77</v>
      </c>
      <c r="AK119" s="3"/>
      <c r="AL119" s="3"/>
      <c r="AM119" s="3"/>
      <c r="AP119" s="8" t="s">
        <v>13</v>
      </c>
      <c r="AQ119" s="14">
        <f>COUNT(AQ107:AQ116)</f>
        <v>7</v>
      </c>
      <c r="AR119" s="14">
        <f t="shared" ref="AR119:BA119" si="95">COUNT(AR107:AR116)</f>
        <v>7</v>
      </c>
      <c r="AS119" s="14">
        <f t="shared" si="95"/>
        <v>7</v>
      </c>
      <c r="AT119" s="14">
        <f t="shared" si="95"/>
        <v>7</v>
      </c>
      <c r="AU119" s="14">
        <f t="shared" si="95"/>
        <v>7</v>
      </c>
      <c r="AV119" s="14">
        <f t="shared" si="95"/>
        <v>7</v>
      </c>
      <c r="AW119" s="14">
        <f t="shared" si="95"/>
        <v>7</v>
      </c>
      <c r="AX119" s="14">
        <f t="shared" si="95"/>
        <v>7</v>
      </c>
      <c r="AY119" s="14">
        <f t="shared" si="95"/>
        <v>7</v>
      </c>
      <c r="AZ119" s="14">
        <f t="shared" si="95"/>
        <v>7</v>
      </c>
      <c r="BA119" s="14">
        <f t="shared" si="95"/>
        <v>7</v>
      </c>
      <c r="BB119" s="467">
        <f>COUNT(AQ107:BA116)</f>
        <v>77</v>
      </c>
      <c r="BC119" s="3"/>
      <c r="BD119" s="3"/>
      <c r="BE119" s="3"/>
      <c r="BF119" s="3"/>
      <c r="BH119" s="8" t="s">
        <v>13</v>
      </c>
      <c r="BI119" s="14">
        <f t="shared" ref="BI119:BS119" si="96">COUNT(BI107:BI116)</f>
        <v>7</v>
      </c>
      <c r="BJ119" s="14">
        <f t="shared" si="96"/>
        <v>7</v>
      </c>
      <c r="BK119" s="14">
        <f t="shared" si="96"/>
        <v>7</v>
      </c>
      <c r="BL119" s="14">
        <f t="shared" si="96"/>
        <v>7</v>
      </c>
      <c r="BM119" s="14">
        <f t="shared" si="96"/>
        <v>7</v>
      </c>
      <c r="BN119" s="14">
        <f t="shared" si="96"/>
        <v>7</v>
      </c>
      <c r="BO119" s="14">
        <f t="shared" si="96"/>
        <v>7</v>
      </c>
      <c r="BP119" s="14">
        <f t="shared" si="96"/>
        <v>7</v>
      </c>
      <c r="BQ119" s="14">
        <f t="shared" si="96"/>
        <v>7</v>
      </c>
      <c r="BR119" s="14">
        <f t="shared" si="96"/>
        <v>7</v>
      </c>
      <c r="BS119" s="14">
        <f t="shared" si="96"/>
        <v>7</v>
      </c>
      <c r="BT119" s="467">
        <f>COUNT(BI107:BS116)</f>
        <v>77</v>
      </c>
      <c r="BU119" s="3"/>
      <c r="BV119" s="3"/>
      <c r="BW119" s="3"/>
    </row>
    <row r="120" spans="1:76" ht="12.75" hidden="1" customHeight="1" x14ac:dyDescent="0.2">
      <c r="B120" s="15" t="s">
        <v>14</v>
      </c>
      <c r="C120" s="16">
        <f>C119-1</f>
        <v>6</v>
      </c>
      <c r="D120" s="16">
        <f t="shared" ref="D120:M120" si="97">D119-1</f>
        <v>6</v>
      </c>
      <c r="E120" s="16">
        <f t="shared" si="97"/>
        <v>6</v>
      </c>
      <c r="F120" s="16">
        <f t="shared" si="97"/>
        <v>6</v>
      </c>
      <c r="G120" s="16">
        <f t="shared" si="97"/>
        <v>6</v>
      </c>
      <c r="H120" s="16">
        <f t="shared" si="97"/>
        <v>6</v>
      </c>
      <c r="I120" s="16">
        <f t="shared" si="97"/>
        <v>6</v>
      </c>
      <c r="J120" s="16">
        <f t="shared" si="97"/>
        <v>6</v>
      </c>
      <c r="K120" s="16">
        <f t="shared" si="97"/>
        <v>6</v>
      </c>
      <c r="L120" s="16">
        <f t="shared" si="97"/>
        <v>6</v>
      </c>
      <c r="M120" s="16">
        <f t="shared" si="97"/>
        <v>6</v>
      </c>
      <c r="N120" s="556">
        <f>N119-1</f>
        <v>76</v>
      </c>
      <c r="O120" s="3"/>
      <c r="X120" s="15" t="s">
        <v>14</v>
      </c>
      <c r="Y120" s="16">
        <f>Y119-1</f>
        <v>6</v>
      </c>
      <c r="Z120" s="16">
        <f t="shared" ref="Z120:AI120" si="98">Z119-1</f>
        <v>6</v>
      </c>
      <c r="AA120" s="16">
        <f t="shared" si="98"/>
        <v>6</v>
      </c>
      <c r="AB120" s="16">
        <f t="shared" si="98"/>
        <v>6</v>
      </c>
      <c r="AC120" s="16">
        <f t="shared" si="98"/>
        <v>6</v>
      </c>
      <c r="AD120" s="16">
        <f t="shared" si="98"/>
        <v>6</v>
      </c>
      <c r="AE120" s="16">
        <f t="shared" si="98"/>
        <v>6</v>
      </c>
      <c r="AF120" s="16">
        <f t="shared" si="98"/>
        <v>6</v>
      </c>
      <c r="AG120" s="16">
        <f t="shared" si="98"/>
        <v>6</v>
      </c>
      <c r="AH120" s="16">
        <f t="shared" si="98"/>
        <v>6</v>
      </c>
      <c r="AI120" s="16">
        <f t="shared" si="98"/>
        <v>6</v>
      </c>
      <c r="AJ120" s="556">
        <f>AJ119-1</f>
        <v>76</v>
      </c>
      <c r="AK120" s="3"/>
      <c r="AP120" s="15" t="s">
        <v>14</v>
      </c>
      <c r="AQ120" s="16">
        <f>AQ119-1</f>
        <v>6</v>
      </c>
      <c r="AR120" s="16">
        <f t="shared" ref="AR120:BA120" si="99">AR119-1</f>
        <v>6</v>
      </c>
      <c r="AS120" s="16">
        <f t="shared" si="99"/>
        <v>6</v>
      </c>
      <c r="AT120" s="16">
        <f t="shared" si="99"/>
        <v>6</v>
      </c>
      <c r="AU120" s="16">
        <f t="shared" si="99"/>
        <v>6</v>
      </c>
      <c r="AV120" s="16">
        <f t="shared" si="99"/>
        <v>6</v>
      </c>
      <c r="AW120" s="16">
        <f t="shared" si="99"/>
        <v>6</v>
      </c>
      <c r="AX120" s="16">
        <f t="shared" si="99"/>
        <v>6</v>
      </c>
      <c r="AY120" s="16">
        <f t="shared" si="99"/>
        <v>6</v>
      </c>
      <c r="AZ120" s="16">
        <f t="shared" si="99"/>
        <v>6</v>
      </c>
      <c r="BA120" s="16">
        <f t="shared" si="99"/>
        <v>6</v>
      </c>
      <c r="BB120" s="556">
        <f>BB119-1</f>
        <v>76</v>
      </c>
      <c r="BC120" s="3"/>
      <c r="BH120" s="15" t="s">
        <v>14</v>
      </c>
      <c r="BI120" s="16">
        <f>BI119-1</f>
        <v>6</v>
      </c>
      <c r="BJ120" s="16">
        <f t="shared" ref="BJ120:BS120" si="100">BJ119-1</f>
        <v>6</v>
      </c>
      <c r="BK120" s="16">
        <f t="shared" si="100"/>
        <v>6</v>
      </c>
      <c r="BL120" s="16">
        <f t="shared" si="100"/>
        <v>6</v>
      </c>
      <c r="BM120" s="16">
        <f t="shared" si="100"/>
        <v>6</v>
      </c>
      <c r="BN120" s="16">
        <f t="shared" si="100"/>
        <v>6</v>
      </c>
      <c r="BO120" s="16">
        <f t="shared" si="100"/>
        <v>6</v>
      </c>
      <c r="BP120" s="16">
        <f t="shared" si="100"/>
        <v>6</v>
      </c>
      <c r="BQ120" s="16">
        <f t="shared" si="100"/>
        <v>6</v>
      </c>
      <c r="BR120" s="16">
        <f t="shared" si="100"/>
        <v>6</v>
      </c>
      <c r="BS120" s="16">
        <f t="shared" si="100"/>
        <v>6</v>
      </c>
      <c r="BT120" s="556">
        <f>BT119-1</f>
        <v>76</v>
      </c>
      <c r="BU120" s="3"/>
    </row>
    <row r="121" spans="1:76" ht="15.75" hidden="1" customHeight="1" thickBot="1" x14ac:dyDescent="0.25">
      <c r="B121" s="17" t="s">
        <v>15</v>
      </c>
      <c r="C121" s="18">
        <f>(C119-1)*(C118^2)</f>
        <v>1.1130547457078059E-2</v>
      </c>
      <c r="D121" s="18">
        <f t="shared" ref="D121:M121" si="101">(D119-1)*(D118^2)</f>
        <v>3.71169420149009E-2</v>
      </c>
      <c r="E121" s="18">
        <f t="shared" si="101"/>
        <v>3.1085195983155168E-2</v>
      </c>
      <c r="F121" s="18">
        <f t="shared" si="101"/>
        <v>7.7421444768383599E-3</v>
      </c>
      <c r="G121" s="18">
        <f t="shared" si="101"/>
        <v>1.6320051830255922E-2</v>
      </c>
      <c r="H121" s="18">
        <f t="shared" si="101"/>
        <v>2.3388402980239718E-2</v>
      </c>
      <c r="I121" s="18">
        <f t="shared" si="101"/>
        <v>3.4505992873339823E-2</v>
      </c>
      <c r="J121" s="18">
        <f t="shared" si="101"/>
        <v>3.4577259475218634E-2</v>
      </c>
      <c r="K121" s="18">
        <f t="shared" si="101"/>
        <v>3.5011337868480721E-2</v>
      </c>
      <c r="L121" s="18">
        <f t="shared" si="101"/>
        <v>2.96793002915452E-2</v>
      </c>
      <c r="M121" s="18">
        <f t="shared" si="101"/>
        <v>2.7204405571752521E-2</v>
      </c>
      <c r="N121" s="555">
        <f>SUM(C121:M121)</f>
        <v>0.28776158082280506</v>
      </c>
      <c r="O121" s="3"/>
      <c r="P121" s="19"/>
      <c r="X121" s="17" t="s">
        <v>15</v>
      </c>
      <c r="Y121" s="18">
        <f>(Y119-1)*(Y118^2)</f>
        <v>1.4464557044445998E-2</v>
      </c>
      <c r="Z121" s="18">
        <f t="shared" ref="Z121:AI121" si="102">(Z119-1)*(Z118^2)</f>
        <v>5.113135991628992E-2</v>
      </c>
      <c r="AA121" s="18">
        <f t="shared" si="102"/>
        <v>6.0913651942856806E-2</v>
      </c>
      <c r="AB121" s="18">
        <f t="shared" si="102"/>
        <v>1.4880965419229217E-2</v>
      </c>
      <c r="AC121" s="18">
        <f t="shared" si="102"/>
        <v>2.5262618673019606E-2</v>
      </c>
      <c r="AD121" s="18">
        <f t="shared" si="102"/>
        <v>2.9377442873456561E-2</v>
      </c>
      <c r="AE121" s="18">
        <f t="shared" si="102"/>
        <v>7.4990702902929737E-2</v>
      </c>
      <c r="AF121" s="18">
        <f t="shared" si="102"/>
        <v>5.7407120766070019E-2</v>
      </c>
      <c r="AG121" s="18">
        <f t="shared" si="102"/>
        <v>6.067332346364207E-2</v>
      </c>
      <c r="AH121" s="18">
        <f t="shared" si="102"/>
        <v>4.8187973744414858E-2</v>
      </c>
      <c r="AI121" s="18">
        <f t="shared" si="102"/>
        <v>4.193147688115495E-2</v>
      </c>
      <c r="AJ121" s="555">
        <f>SUM(Y121:AI121)</f>
        <v>0.47922119362750976</v>
      </c>
      <c r="AK121" s="3"/>
      <c r="AL121" s="19"/>
      <c r="AM121" s="19"/>
      <c r="AP121" s="17" t="s">
        <v>15</v>
      </c>
      <c r="AQ121" s="18">
        <f>(AQ119-1)*(AQ118^2)</f>
        <v>5.8287479694030982E-3</v>
      </c>
      <c r="AR121" s="18">
        <f t="shared" ref="AR121:BA121" si="103">(AR119-1)*(AR118^2)</f>
        <v>1.8329261504687496E-2</v>
      </c>
      <c r="AS121" s="18">
        <f t="shared" si="103"/>
        <v>2.041930841531114E-2</v>
      </c>
      <c r="AT121" s="18">
        <f t="shared" si="103"/>
        <v>4.5169696258159303E-3</v>
      </c>
      <c r="AU121" s="18">
        <f t="shared" si="103"/>
        <v>9.3917270279868219E-3</v>
      </c>
      <c r="AV121" s="18">
        <f t="shared" si="103"/>
        <v>8.1647061144119737E-3</v>
      </c>
      <c r="AW121" s="18">
        <f t="shared" si="103"/>
        <v>1.6132323127726857E-2</v>
      </c>
      <c r="AX121" s="18">
        <f t="shared" si="103"/>
        <v>2.3177284012501433E-2</v>
      </c>
      <c r="AY121" s="18">
        <f t="shared" si="103"/>
        <v>2.4908898904945322E-2</v>
      </c>
      <c r="AZ121" s="18">
        <f t="shared" si="103"/>
        <v>2.6240706131680284E-2</v>
      </c>
      <c r="BA121" s="18">
        <f t="shared" si="103"/>
        <v>1.8811923775913661E-2</v>
      </c>
      <c r="BB121" s="555">
        <f>SUM(AQ121:BA121)</f>
        <v>0.17592185661038401</v>
      </c>
      <c r="BC121" s="3"/>
      <c r="BD121" s="19"/>
      <c r="BE121" s="19"/>
      <c r="BF121" s="19"/>
      <c r="BH121" s="17" t="s">
        <v>15</v>
      </c>
      <c r="BI121" s="18">
        <f>(BI119-1)*(BI118^2)</f>
        <v>1.0743448465093218E-2</v>
      </c>
      <c r="BJ121" s="18">
        <f t="shared" ref="BJ121:BS121" si="104">(BJ119-1)*(BJ118^2)</f>
        <v>2.4374189863759277E-2</v>
      </c>
      <c r="BK121" s="18">
        <f t="shared" si="104"/>
        <v>5.1450400105778282E-2</v>
      </c>
      <c r="BL121" s="18">
        <f t="shared" si="104"/>
        <v>1.0340207776562461E-2</v>
      </c>
      <c r="BM121" s="18">
        <f t="shared" si="104"/>
        <v>1.9990785792734573E-2</v>
      </c>
      <c r="BN121" s="18">
        <f t="shared" si="104"/>
        <v>1.5858564469659619E-2</v>
      </c>
      <c r="BO121" s="18">
        <f t="shared" si="104"/>
        <v>5.1406452303714545E-2</v>
      </c>
      <c r="BP121" s="18">
        <f t="shared" si="104"/>
        <v>4.5249123033415106E-2</v>
      </c>
      <c r="BQ121" s="18">
        <f t="shared" si="104"/>
        <v>4.8092777666797662E-2</v>
      </c>
      <c r="BR121" s="18">
        <f t="shared" si="104"/>
        <v>3.7668251639602301E-2</v>
      </c>
      <c r="BS121" s="18">
        <f t="shared" si="104"/>
        <v>3.8563265404607965E-2</v>
      </c>
      <c r="BT121" s="555">
        <f>SUM(BI121:BS121)</f>
        <v>0.353737466521725</v>
      </c>
      <c r="BU121" s="3"/>
      <c r="BV121" s="19"/>
      <c r="BW121" s="19"/>
    </row>
    <row r="122" spans="1:76" ht="12.75" hidden="1" customHeight="1" x14ac:dyDescent="0.2">
      <c r="B122" s="20"/>
      <c r="C122" s="20"/>
      <c r="D122" s="20"/>
      <c r="E122" s="20"/>
      <c r="F122" s="20"/>
      <c r="G122" s="20"/>
      <c r="H122" s="20"/>
      <c r="I122" s="20"/>
      <c r="J122" s="20"/>
      <c r="K122" s="20"/>
      <c r="L122" s="20"/>
      <c r="M122" s="20"/>
      <c r="N122" s="20"/>
      <c r="O122" s="20"/>
      <c r="X122" s="20"/>
      <c r="Y122" s="20"/>
      <c r="Z122" s="20"/>
      <c r="AA122" s="20"/>
      <c r="AB122" s="20"/>
      <c r="AC122" s="20"/>
      <c r="AD122" s="20"/>
      <c r="AE122" s="20"/>
      <c r="AF122" s="20"/>
      <c r="AG122" s="20"/>
      <c r="AH122" s="20"/>
      <c r="AI122" s="20"/>
      <c r="AJ122" s="20"/>
      <c r="AK122" s="20"/>
      <c r="AL122" s="20"/>
      <c r="AM122" s="20"/>
      <c r="AN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row>
    <row r="123" spans="1:76" ht="36" hidden="1" customHeight="1" x14ac:dyDescent="0.2">
      <c r="A123" s="20"/>
      <c r="B123" s="21" t="s">
        <v>16</v>
      </c>
      <c r="C123" s="506" t="s">
        <v>260</v>
      </c>
      <c r="D123" s="507"/>
      <c r="E123" s="508" t="s">
        <v>18</v>
      </c>
      <c r="F123" s="508"/>
      <c r="G123" s="508" t="s">
        <v>19</v>
      </c>
      <c r="H123" s="508"/>
      <c r="I123" s="508" t="s">
        <v>20</v>
      </c>
      <c r="J123" s="508"/>
      <c r="K123" s="298"/>
      <c r="L123" s="464" t="s">
        <v>264</v>
      </c>
      <c r="X123" s="21" t="s">
        <v>16</v>
      </c>
      <c r="Y123" s="565" t="s">
        <v>17</v>
      </c>
      <c r="Z123" s="566"/>
      <c r="AA123" s="567" t="s">
        <v>18</v>
      </c>
      <c r="AB123" s="567"/>
      <c r="AC123" s="567" t="s">
        <v>19</v>
      </c>
      <c r="AD123" s="567"/>
      <c r="AE123" s="567" t="s">
        <v>20</v>
      </c>
      <c r="AF123" s="567"/>
      <c r="AG123" s="298"/>
      <c r="AH123" s="295" t="s">
        <v>265</v>
      </c>
      <c r="AP123" s="21" t="s">
        <v>16</v>
      </c>
      <c r="AQ123" s="565" t="s">
        <v>17</v>
      </c>
      <c r="AR123" s="566"/>
      <c r="AS123" s="567" t="s">
        <v>18</v>
      </c>
      <c r="AT123" s="567"/>
      <c r="AU123" s="567" t="s">
        <v>19</v>
      </c>
      <c r="AV123" s="567"/>
      <c r="AW123" s="567" t="s">
        <v>20</v>
      </c>
      <c r="AX123" s="567"/>
      <c r="AY123" s="298"/>
      <c r="AZ123" s="295" t="s">
        <v>265</v>
      </c>
      <c r="BH123" s="21" t="s">
        <v>16</v>
      </c>
      <c r="BI123" s="565" t="s">
        <v>17</v>
      </c>
      <c r="BJ123" s="566"/>
      <c r="BK123" s="567" t="s">
        <v>18</v>
      </c>
      <c r="BL123" s="567"/>
      <c r="BM123" s="567" t="s">
        <v>19</v>
      </c>
      <c r="BN123" s="567"/>
      <c r="BO123" s="567" t="s">
        <v>20</v>
      </c>
      <c r="BP123" s="567"/>
      <c r="BQ123" s="298"/>
      <c r="BR123" s="295" t="s">
        <v>265</v>
      </c>
    </row>
    <row r="124" spans="1:76" ht="79.5" hidden="1" customHeight="1" x14ac:dyDescent="0.2">
      <c r="B124" s="22" t="s">
        <v>21</v>
      </c>
      <c r="C124" s="23" t="s">
        <v>22</v>
      </c>
      <c r="D124" s="24">
        <f>D126-D125</f>
        <v>7.2749064993963053E-2</v>
      </c>
      <c r="E124" s="25" t="s">
        <v>23</v>
      </c>
      <c r="F124" s="26">
        <f>(COUNT(C107:M107))-1</f>
        <v>10</v>
      </c>
      <c r="G124" s="27" t="s">
        <v>24</v>
      </c>
      <c r="H124" s="28">
        <f>D124/F124</f>
        <v>7.2749064993963049E-3</v>
      </c>
      <c r="I124" s="29" t="s">
        <v>25</v>
      </c>
      <c r="J124" s="30">
        <f>H124/H125</f>
        <v>1.6685473703170066</v>
      </c>
      <c r="K124" s="299"/>
      <c r="L124" s="552">
        <f>FDIST(J124,F124,F125)</f>
        <v>0.10709438714420548</v>
      </c>
      <c r="M124" s="3" t="s">
        <v>167</v>
      </c>
      <c r="X124" s="22" t="s">
        <v>21</v>
      </c>
      <c r="Y124" s="23" t="s">
        <v>22</v>
      </c>
      <c r="Z124" s="24">
        <f>Z126-Z125</f>
        <v>0.2151506725416607</v>
      </c>
      <c r="AA124" s="25" t="s">
        <v>23</v>
      </c>
      <c r="AB124" s="26">
        <f>(COUNT(Y107:AI107))-1</f>
        <v>10</v>
      </c>
      <c r="AC124" s="27" t="s">
        <v>24</v>
      </c>
      <c r="AD124" s="28">
        <f>Z124/AB124</f>
        <v>2.1515067254166069E-2</v>
      </c>
      <c r="AE124" s="29" t="s">
        <v>25</v>
      </c>
      <c r="AF124" s="30">
        <f>AD124/AD125</f>
        <v>2.9631294643422996</v>
      </c>
      <c r="AG124" s="299"/>
      <c r="AH124" s="553">
        <f>FDIST(AF124,AB124,AB125)</f>
        <v>3.8879089054149585E-3</v>
      </c>
      <c r="AI124" s="3" t="s">
        <v>348</v>
      </c>
      <c r="AP124" s="22" t="s">
        <v>21</v>
      </c>
      <c r="AQ124" s="23" t="s">
        <v>22</v>
      </c>
      <c r="AR124" s="24">
        <f>AR126-AR125</f>
        <v>0.10502222329567429</v>
      </c>
      <c r="AS124" s="25" t="s">
        <v>23</v>
      </c>
      <c r="AT124" s="26">
        <f>(COUNT(AQ107:BR107))-1</f>
        <v>20</v>
      </c>
      <c r="AU124" s="27" t="s">
        <v>24</v>
      </c>
      <c r="AV124" s="28">
        <f>AR124/AT124</f>
        <v>5.2511111647837146E-3</v>
      </c>
      <c r="AW124" s="29" t="s">
        <v>25</v>
      </c>
      <c r="AX124" s="30">
        <f>AV124/AV125</f>
        <v>1.6715502604042587</v>
      </c>
      <c r="AY124" s="299"/>
      <c r="AZ124" s="552">
        <f>FDIST(AX124,AT124,AT125)</f>
        <v>6.7551744391991603E-2</v>
      </c>
      <c r="BA124" s="3" t="s">
        <v>167</v>
      </c>
      <c r="BH124" s="22" t="s">
        <v>21</v>
      </c>
      <c r="BI124" s="23" t="s">
        <v>22</v>
      </c>
      <c r="BJ124" s="24">
        <f>BJ126-BJ125</f>
        <v>0.22483239482189188</v>
      </c>
      <c r="BK124" s="25" t="s">
        <v>23</v>
      </c>
      <c r="BL124" s="26">
        <f>(COUNT(BI107:BS107))-1</f>
        <v>10</v>
      </c>
      <c r="BM124" s="27" t="s">
        <v>24</v>
      </c>
      <c r="BN124" s="28">
        <f>BJ124/BL124</f>
        <v>2.2483239482189186E-2</v>
      </c>
      <c r="BO124" s="29" t="s">
        <v>25</v>
      </c>
      <c r="BP124" s="30">
        <f>BN124/BN125</f>
        <v>4.194901434715149</v>
      </c>
      <c r="BQ124" s="299"/>
      <c r="BR124" s="553">
        <f>FDIST(BP124,BL124,BL125)</f>
        <v>1.6225884787977269E-4</v>
      </c>
      <c r="BS124" s="3" t="s">
        <v>348</v>
      </c>
    </row>
    <row r="125" spans="1:76" ht="79.5" hidden="1" customHeight="1" x14ac:dyDescent="0.2">
      <c r="B125" s="22" t="s">
        <v>26</v>
      </c>
      <c r="C125" s="23" t="s">
        <v>27</v>
      </c>
      <c r="D125" s="554">
        <f>N121</f>
        <v>0.28776158082280506</v>
      </c>
      <c r="E125" s="25" t="s">
        <v>28</v>
      </c>
      <c r="F125" s="32">
        <f>N119-(COUNT(C107:M107))</f>
        <v>66</v>
      </c>
      <c r="G125" s="27" t="s">
        <v>29</v>
      </c>
      <c r="H125" s="33">
        <f>D125/F125</f>
        <v>4.3600239518606825E-3</v>
      </c>
      <c r="I125" s="34"/>
      <c r="J125" s="26"/>
      <c r="K125" s="300"/>
      <c r="X125" s="22" t="s">
        <v>26</v>
      </c>
      <c r="Y125" s="23" t="s">
        <v>27</v>
      </c>
      <c r="Z125" s="31">
        <f>AJ121</f>
        <v>0.47922119362750976</v>
      </c>
      <c r="AA125" s="25" t="s">
        <v>28</v>
      </c>
      <c r="AB125" s="32">
        <f>AJ119-(COUNT(Y107:AI107))</f>
        <v>66</v>
      </c>
      <c r="AC125" s="27" t="s">
        <v>29</v>
      </c>
      <c r="AD125" s="33">
        <f>Z125/AB125</f>
        <v>7.2609271761743905E-3</v>
      </c>
      <c r="AE125" s="34"/>
      <c r="AF125" s="26"/>
      <c r="AG125" s="300"/>
      <c r="AP125" s="22" t="s">
        <v>26</v>
      </c>
      <c r="AQ125" s="23" t="s">
        <v>27</v>
      </c>
      <c r="AR125" s="31">
        <f>BB121</f>
        <v>0.17592185661038401</v>
      </c>
      <c r="AS125" s="25" t="s">
        <v>28</v>
      </c>
      <c r="AT125" s="32">
        <f>BB119-(COUNT(AQ107:BR107))</f>
        <v>56</v>
      </c>
      <c r="AU125" s="27" t="s">
        <v>29</v>
      </c>
      <c r="AV125" s="33">
        <f>AR125/AT125</f>
        <v>3.1414617251854285E-3</v>
      </c>
      <c r="AW125" s="34"/>
      <c r="AX125" s="26"/>
      <c r="AY125" s="300"/>
      <c r="BH125" s="22" t="s">
        <v>26</v>
      </c>
      <c r="BI125" s="23" t="s">
        <v>27</v>
      </c>
      <c r="BJ125" s="31">
        <f>BT121</f>
        <v>0.353737466521725</v>
      </c>
      <c r="BK125" s="25" t="s">
        <v>28</v>
      </c>
      <c r="BL125" s="32">
        <f>BT119-(COUNT(BI107:BS107))</f>
        <v>66</v>
      </c>
      <c r="BM125" s="27" t="s">
        <v>29</v>
      </c>
      <c r="BN125" s="33">
        <f>BJ125/BL125</f>
        <v>5.3596585836625001E-3</v>
      </c>
      <c r="BO125" s="34"/>
      <c r="BP125" s="26"/>
      <c r="BQ125" s="300"/>
    </row>
    <row r="126" spans="1:76" ht="28.5" hidden="1" customHeight="1" x14ac:dyDescent="0.2">
      <c r="B126" s="22" t="s">
        <v>10</v>
      </c>
      <c r="C126" s="23" t="s">
        <v>30</v>
      </c>
      <c r="D126" s="366">
        <f>P118</f>
        <v>0.36051064581676812</v>
      </c>
      <c r="E126" s="25" t="s">
        <v>31</v>
      </c>
      <c r="F126" s="26">
        <f>N119-1</f>
        <v>76</v>
      </c>
      <c r="G126" s="27" t="s">
        <v>32</v>
      </c>
      <c r="H126" s="28">
        <f>D126/F126</f>
        <v>4.7435611291680013E-3</v>
      </c>
      <c r="I126" s="34"/>
      <c r="J126" s="26"/>
      <c r="K126" s="300"/>
      <c r="X126" s="22" t="s">
        <v>10</v>
      </c>
      <c r="Y126" s="23" t="s">
        <v>30</v>
      </c>
      <c r="Z126" s="35">
        <f>AL118</f>
        <v>0.69437186616917046</v>
      </c>
      <c r="AA126" s="25" t="s">
        <v>31</v>
      </c>
      <c r="AB126" s="26">
        <f>AJ119-1</f>
        <v>76</v>
      </c>
      <c r="AC126" s="27" t="s">
        <v>32</v>
      </c>
      <c r="AD126" s="28">
        <f>Z126/AB126</f>
        <v>9.1364719232785579E-3</v>
      </c>
      <c r="AE126" s="34"/>
      <c r="AF126" s="26"/>
      <c r="AG126" s="300"/>
      <c r="AP126" s="22" t="s">
        <v>10</v>
      </c>
      <c r="AQ126" s="23" t="s">
        <v>30</v>
      </c>
      <c r="AR126" s="35">
        <f>BD118</f>
        <v>0.2809440799060583</v>
      </c>
      <c r="AS126" s="25" t="s">
        <v>31</v>
      </c>
      <c r="AT126" s="26">
        <f>BB119-1</f>
        <v>76</v>
      </c>
      <c r="AU126" s="27" t="s">
        <v>32</v>
      </c>
      <c r="AV126" s="28">
        <f>AR126/AT126</f>
        <v>3.6966326303428721E-3</v>
      </c>
      <c r="AW126" s="34"/>
      <c r="AX126" s="26"/>
      <c r="AY126" s="300"/>
      <c r="BH126" s="22" t="s">
        <v>10</v>
      </c>
      <c r="BI126" s="23" t="s">
        <v>30</v>
      </c>
      <c r="BJ126" s="35">
        <f>BV118</f>
        <v>0.57856986134361688</v>
      </c>
      <c r="BK126" s="25" t="s">
        <v>31</v>
      </c>
      <c r="BL126" s="26">
        <f>BT119-1</f>
        <v>76</v>
      </c>
      <c r="BM126" s="27" t="s">
        <v>32</v>
      </c>
      <c r="BN126" s="28">
        <f>BJ126/BL126</f>
        <v>7.6127613334686433E-3</v>
      </c>
      <c r="BO126" s="34"/>
      <c r="BP126" s="26"/>
      <c r="BQ126" s="300"/>
    </row>
    <row r="129" spans="2:76" ht="13.5" thickBot="1" x14ac:dyDescent="0.25"/>
    <row r="130" spans="2:76" ht="33" customHeight="1" thickBot="1" x14ac:dyDescent="0.25">
      <c r="B130" s="574" t="s">
        <v>259</v>
      </c>
      <c r="C130" s="575"/>
      <c r="D130" s="575"/>
      <c r="E130" s="575"/>
      <c r="F130" s="575"/>
      <c r="G130" s="575"/>
      <c r="H130" s="575"/>
      <c r="I130" s="575"/>
      <c r="J130" s="575"/>
      <c r="K130" s="575"/>
      <c r="L130" s="575"/>
      <c r="M130" s="576"/>
      <c r="N130" s="106"/>
      <c r="X130" s="574" t="s">
        <v>347</v>
      </c>
      <c r="Y130" s="575"/>
      <c r="Z130" s="575"/>
      <c r="AA130" s="575"/>
      <c r="AB130" s="575"/>
      <c r="AC130" s="575"/>
      <c r="AD130" s="575"/>
      <c r="AE130" s="575"/>
      <c r="AF130" s="575"/>
      <c r="AG130" s="575"/>
      <c r="AH130" s="575"/>
      <c r="AI130" s="576"/>
      <c r="AJ130" s="106"/>
      <c r="AP130" s="574" t="s">
        <v>352</v>
      </c>
      <c r="AQ130" s="575"/>
      <c r="AR130" s="575"/>
      <c r="AS130" s="575"/>
      <c r="AT130" s="575"/>
      <c r="AU130" s="575"/>
      <c r="AV130" s="575"/>
      <c r="AW130" s="575"/>
      <c r="AX130" s="575"/>
      <c r="AY130" s="575"/>
      <c r="AZ130" s="575"/>
      <c r="BA130" s="576"/>
      <c r="BB130" s="106"/>
      <c r="BH130" s="574" t="s">
        <v>165</v>
      </c>
      <c r="BI130" s="575"/>
      <c r="BJ130" s="575"/>
      <c r="BK130" s="575"/>
      <c r="BL130" s="575"/>
      <c r="BM130" s="575"/>
      <c r="BN130" s="575"/>
      <c r="BO130" s="575"/>
      <c r="BP130" s="575"/>
      <c r="BQ130" s="575"/>
      <c r="BR130" s="575"/>
      <c r="BS130" s="576"/>
      <c r="BT130" s="106"/>
    </row>
    <row r="131" spans="2:76" ht="31.5" customHeight="1" thickBot="1" x14ac:dyDescent="0.25">
      <c r="B131" s="7" t="s">
        <v>164</v>
      </c>
      <c r="C131" s="352" t="s">
        <v>326</v>
      </c>
      <c r="D131" s="352" t="s">
        <v>327</v>
      </c>
      <c r="E131" s="352" t="s">
        <v>328</v>
      </c>
      <c r="F131" s="352" t="s">
        <v>329</v>
      </c>
      <c r="G131" s="352" t="s">
        <v>330</v>
      </c>
      <c r="H131" s="352" t="s">
        <v>331</v>
      </c>
      <c r="I131" s="352" t="s">
        <v>332</v>
      </c>
      <c r="J131" s="352" t="s">
        <v>333</v>
      </c>
      <c r="K131" s="352" t="s">
        <v>334</v>
      </c>
      <c r="L131" s="352" t="s">
        <v>335</v>
      </c>
      <c r="M131" s="352" t="s">
        <v>336</v>
      </c>
      <c r="N131" s="106"/>
      <c r="X131" s="7" t="s">
        <v>266</v>
      </c>
      <c r="Y131" s="352" t="s">
        <v>326</v>
      </c>
      <c r="Z131" s="352" t="s">
        <v>327</v>
      </c>
      <c r="AA131" s="352" t="s">
        <v>328</v>
      </c>
      <c r="AB131" s="352" t="s">
        <v>329</v>
      </c>
      <c r="AC131" s="352" t="s">
        <v>330</v>
      </c>
      <c r="AD131" s="352" t="s">
        <v>331</v>
      </c>
      <c r="AE131" s="352" t="s">
        <v>332</v>
      </c>
      <c r="AF131" s="352" t="s">
        <v>333</v>
      </c>
      <c r="AG131" s="352" t="s">
        <v>334</v>
      </c>
      <c r="AH131" s="352" t="s">
        <v>335</v>
      </c>
      <c r="AI131" s="352" t="s">
        <v>336</v>
      </c>
      <c r="AJ131" s="106"/>
      <c r="AP131" s="7" t="s">
        <v>163</v>
      </c>
      <c r="AQ131" s="352" t="s">
        <v>326</v>
      </c>
      <c r="AR131" s="352" t="s">
        <v>327</v>
      </c>
      <c r="AS131" s="352" t="s">
        <v>328</v>
      </c>
      <c r="AT131" s="352" t="s">
        <v>329</v>
      </c>
      <c r="AU131" s="352" t="s">
        <v>330</v>
      </c>
      <c r="AV131" s="352" t="s">
        <v>331</v>
      </c>
      <c r="AW131" s="352" t="s">
        <v>332</v>
      </c>
      <c r="AX131" s="352" t="s">
        <v>333</v>
      </c>
      <c r="AY131" s="352" t="s">
        <v>334</v>
      </c>
      <c r="AZ131" s="352" t="s">
        <v>335</v>
      </c>
      <c r="BA131" s="352" t="s">
        <v>336</v>
      </c>
      <c r="BB131" s="106"/>
      <c r="BH131" s="7" t="s">
        <v>162</v>
      </c>
      <c r="BI131" s="352" t="s">
        <v>326</v>
      </c>
      <c r="BJ131" s="352" t="s">
        <v>327</v>
      </c>
      <c r="BK131" s="352" t="s">
        <v>328</v>
      </c>
      <c r="BL131" s="352" t="s">
        <v>329</v>
      </c>
      <c r="BM131" s="352" t="s">
        <v>330</v>
      </c>
      <c r="BN131" s="352" t="s">
        <v>331</v>
      </c>
      <c r="BO131" s="352" t="s">
        <v>332</v>
      </c>
      <c r="BP131" s="352" t="s">
        <v>333</v>
      </c>
      <c r="BQ131" s="352" t="s">
        <v>334</v>
      </c>
      <c r="BR131" s="352" t="s">
        <v>335</v>
      </c>
      <c r="BS131" s="352" t="s">
        <v>336</v>
      </c>
      <c r="BT131" s="106"/>
    </row>
    <row r="132" spans="2:76" x14ac:dyDescent="0.2">
      <c r="B132" s="7" t="s">
        <v>217</v>
      </c>
      <c r="C132" s="354">
        <v>0.61904761904761907</v>
      </c>
      <c r="D132" s="355">
        <v>0.51904761904761909</v>
      </c>
      <c r="E132" s="355">
        <v>0.580952380952381</v>
      </c>
      <c r="F132" s="355">
        <v>0.6</v>
      </c>
      <c r="G132" s="355">
        <v>0.6333333333333333</v>
      </c>
      <c r="H132" s="355">
        <v>0.6428571428571429</v>
      </c>
      <c r="I132" s="355">
        <v>0.56190476190476191</v>
      </c>
      <c r="J132" s="355">
        <v>0.59523809523809523</v>
      </c>
      <c r="K132" s="355">
        <v>0.580952380952381</v>
      </c>
      <c r="L132" s="355">
        <v>0.54285714285714282</v>
      </c>
      <c r="M132" s="356">
        <v>0.65238095238095239</v>
      </c>
      <c r="N132" s="106"/>
      <c r="X132" s="434" t="s">
        <v>1</v>
      </c>
      <c r="Y132" s="354">
        <v>0.34777544840437924</v>
      </c>
      <c r="Z132" s="355">
        <v>0.19995473577005773</v>
      </c>
      <c r="AA132" s="355">
        <v>0.27885741044251938</v>
      </c>
      <c r="AB132" s="355">
        <v>0.33484162895927605</v>
      </c>
      <c r="AC132" s="355">
        <v>0.36513545347467602</v>
      </c>
      <c r="AD132" s="355">
        <v>0.34579439252336441</v>
      </c>
      <c r="AE132" s="355">
        <v>0.34063683833316272</v>
      </c>
      <c r="AF132" s="355">
        <v>0.30270713699753898</v>
      </c>
      <c r="AG132" s="355">
        <v>0.27978487080556541</v>
      </c>
      <c r="AH132" s="355">
        <v>0.2327891311793584</v>
      </c>
      <c r="AI132" s="356">
        <v>0.36843406253862315</v>
      </c>
      <c r="AJ132" s="106"/>
      <c r="AP132" s="433" t="s">
        <v>1</v>
      </c>
      <c r="AQ132" s="354">
        <v>0.45249169345625256</v>
      </c>
      <c r="AR132" s="355">
        <v>0.38117679220039274</v>
      </c>
      <c r="AS132" s="355">
        <v>0.41536178130157114</v>
      </c>
      <c r="AT132" s="355">
        <v>0.48641196570133094</v>
      </c>
      <c r="AU132" s="355">
        <v>0.48940220948041807</v>
      </c>
      <c r="AV132" s="355">
        <v>0.47181725351197584</v>
      </c>
      <c r="AW132" s="355">
        <v>0.50040395912614533</v>
      </c>
      <c r="AX132" s="355">
        <v>0.47010022454173589</v>
      </c>
      <c r="AY132" s="355">
        <v>0.43131422604391084</v>
      </c>
      <c r="AZ132" s="355">
        <v>0.39303604974299311</v>
      </c>
      <c r="BA132" s="356">
        <v>0.48304816528834738</v>
      </c>
      <c r="BB132" s="106"/>
      <c r="BH132" s="434" t="s">
        <v>1</v>
      </c>
      <c r="BI132" s="354">
        <v>0.35879255958928852</v>
      </c>
      <c r="BJ132" s="355">
        <v>0.29154360562922838</v>
      </c>
      <c r="BK132" s="355">
        <v>0.32287483860634197</v>
      </c>
      <c r="BL132" s="355">
        <v>0.39365176894272613</v>
      </c>
      <c r="BM132" s="355">
        <v>0.39683088486083246</v>
      </c>
      <c r="BN132" s="355">
        <v>0.37839010440227444</v>
      </c>
      <c r="BO132" s="355">
        <v>0.4086882432364275</v>
      </c>
      <c r="BP132" s="355">
        <v>0.37662151071600392</v>
      </c>
      <c r="BQ132" s="355">
        <v>0.33804546093071297</v>
      </c>
      <c r="BR132" s="355">
        <v>0.30224196343942278</v>
      </c>
      <c r="BS132" s="356">
        <v>0.39009714387449079</v>
      </c>
      <c r="BT132" s="106"/>
    </row>
    <row r="133" spans="2:76" x14ac:dyDescent="0.2">
      <c r="B133" s="433" t="s">
        <v>1</v>
      </c>
      <c r="C133" s="523">
        <v>0.64761904761904765</v>
      </c>
      <c r="D133" s="518">
        <v>0.62380952380952381</v>
      </c>
      <c r="E133" s="518">
        <v>0.66666666666666663</v>
      </c>
      <c r="F133" s="518">
        <v>0.65238095238095239</v>
      </c>
      <c r="G133" s="518">
        <v>0.66190476190476188</v>
      </c>
      <c r="H133" s="518">
        <v>0.65714285714285714</v>
      </c>
      <c r="I133" s="518">
        <v>0.66666666666666663</v>
      </c>
      <c r="J133" s="518">
        <v>0.64761904761904765</v>
      </c>
      <c r="K133" s="518">
        <v>0.66666666666666663</v>
      </c>
      <c r="L133" s="518">
        <v>0.61904761904761907</v>
      </c>
      <c r="M133" s="522">
        <v>0.7142857142857143</v>
      </c>
      <c r="N133" s="106"/>
      <c r="X133" s="434" t="s">
        <v>166</v>
      </c>
      <c r="Y133" s="523">
        <v>0.42092711283350726</v>
      </c>
      <c r="Z133" s="518">
        <v>0.34787735849056606</v>
      </c>
      <c r="AA133" s="518">
        <v>0.42948071101451529</v>
      </c>
      <c r="AB133" s="518">
        <v>0.43184345118968204</v>
      </c>
      <c r="AC133" s="518">
        <v>0.43208653919402756</v>
      </c>
      <c r="AD133" s="518">
        <v>0.40434919634415373</v>
      </c>
      <c r="AE133" s="518">
        <v>0.48082220809493542</v>
      </c>
      <c r="AF133" s="518">
        <v>0.39476553980370777</v>
      </c>
      <c r="AG133" s="518">
        <v>0.42912621359223296</v>
      </c>
      <c r="AH133" s="518">
        <v>0.35809261806510784</v>
      </c>
      <c r="AI133" s="522">
        <v>0.50173995571021823</v>
      </c>
      <c r="AJ133" s="106"/>
      <c r="AP133" s="433" t="s">
        <v>166</v>
      </c>
      <c r="AQ133" s="523">
        <v>0.5380212621405891</v>
      </c>
      <c r="AR133" s="518">
        <v>0.49283507060988735</v>
      </c>
      <c r="AS133" s="518">
        <v>0.52309223376468705</v>
      </c>
      <c r="AT133" s="518">
        <v>0.54332111096031688</v>
      </c>
      <c r="AU133" s="518">
        <v>0.52609401301280057</v>
      </c>
      <c r="AV133" s="518">
        <v>0.52095095474157738</v>
      </c>
      <c r="AW133" s="518">
        <v>0.59322397659738935</v>
      </c>
      <c r="AX133" s="518">
        <v>0.52087286657743626</v>
      </c>
      <c r="AY133" s="518">
        <v>0.52560210338722846</v>
      </c>
      <c r="AZ133" s="518">
        <v>0.48396203142387967</v>
      </c>
      <c r="BA133" s="522">
        <v>0.59837626681721778</v>
      </c>
      <c r="BB133" s="106"/>
      <c r="BH133" s="434" t="s">
        <v>166</v>
      </c>
      <c r="BI133" s="523">
        <v>0.45132799982130695</v>
      </c>
      <c r="BJ133" s="518">
        <v>0.40050328763455628</v>
      </c>
      <c r="BK133" s="518">
        <v>0.43399325026171742</v>
      </c>
      <c r="BL133" s="518">
        <v>0.45762312852802306</v>
      </c>
      <c r="BM133" s="518">
        <v>0.43743307713697904</v>
      </c>
      <c r="BN133" s="518">
        <v>0.43155310538694053</v>
      </c>
      <c r="BO133" s="518">
        <v>0.52105984745226552</v>
      </c>
      <c r="BP133" s="518">
        <v>0.43146433030870229</v>
      </c>
      <c r="BQ133" s="518">
        <v>0.43686784461555211</v>
      </c>
      <c r="BR133" s="518">
        <v>0.39106060703349677</v>
      </c>
      <c r="BS133" s="522">
        <v>0.52809270294741395</v>
      </c>
      <c r="BT133" s="106"/>
    </row>
    <row r="134" spans="2:76" x14ac:dyDescent="0.2">
      <c r="B134" s="7" t="s">
        <v>5</v>
      </c>
      <c r="C134" s="523">
        <v>0.69047619047619047</v>
      </c>
      <c r="D134" s="518">
        <v>0.57619047619047614</v>
      </c>
      <c r="E134" s="518">
        <v>0.67619047619047623</v>
      </c>
      <c r="F134" s="518">
        <v>0.66666666666666663</v>
      </c>
      <c r="G134" s="518">
        <v>0.69523809523809521</v>
      </c>
      <c r="H134" s="518">
        <v>0.72857142857142854</v>
      </c>
      <c r="I134" s="518">
        <v>0.60952380952380958</v>
      </c>
      <c r="J134" s="518">
        <v>0.68571428571428572</v>
      </c>
      <c r="K134" s="518">
        <v>0.66666666666666663</v>
      </c>
      <c r="L134" s="518">
        <v>0.62857142857142856</v>
      </c>
      <c r="M134" s="522">
        <v>0.75238095238095237</v>
      </c>
      <c r="N134" s="106"/>
      <c r="X134" s="7"/>
      <c r="Y134" s="523">
        <v>0.46280991735537202</v>
      </c>
      <c r="Z134" s="518">
        <v>0.26680004707543842</v>
      </c>
      <c r="AA134" s="518">
        <v>0.42622950819672123</v>
      </c>
      <c r="AB134" s="518">
        <v>0.43665210393193832</v>
      </c>
      <c r="AC134" s="518">
        <v>0.46127946127946123</v>
      </c>
      <c r="AD134" s="518">
        <v>0.48983505945531258</v>
      </c>
      <c r="AE134" s="518">
        <v>0.40413163085227849</v>
      </c>
      <c r="AF134" s="518">
        <v>0.44182674882203699</v>
      </c>
      <c r="AG134" s="518">
        <v>0.40985186077321434</v>
      </c>
      <c r="AH134" s="518">
        <v>0.35968101325202301</v>
      </c>
      <c r="AI134" s="522">
        <v>0.53707236423756832</v>
      </c>
      <c r="AJ134" s="106"/>
      <c r="AP134" s="7"/>
      <c r="AQ134" s="523">
        <v>0.56473519369053438</v>
      </c>
      <c r="AR134" s="518">
        <v>0.45064059440199689</v>
      </c>
      <c r="AS134" s="518">
        <v>0.546154166655619</v>
      </c>
      <c r="AT134" s="518">
        <v>0.55832197741097489</v>
      </c>
      <c r="AU134" s="518">
        <v>0.56491467511196736</v>
      </c>
      <c r="AV134" s="518">
        <v>0.57465131829497107</v>
      </c>
      <c r="AW134" s="518">
        <v>0.58723685543362314</v>
      </c>
      <c r="AX134" s="518">
        <v>0.57351801117608392</v>
      </c>
      <c r="AY134" s="518">
        <v>0.52626230795689843</v>
      </c>
      <c r="AZ134" s="518">
        <v>0.52139908792093526</v>
      </c>
      <c r="BA134" s="522">
        <v>0.61166849770491694</v>
      </c>
      <c r="BB134" s="106"/>
      <c r="BH134" s="7"/>
      <c r="BI134" s="523">
        <v>0.4838744085457492</v>
      </c>
      <c r="BJ134" s="518">
        <v>0.35694977927900362</v>
      </c>
      <c r="BK134" s="518">
        <v>0.46101990781540308</v>
      </c>
      <c r="BL134" s="518">
        <v>0.47586989724052553</v>
      </c>
      <c r="BM134" s="518">
        <v>0.48410025322814959</v>
      </c>
      <c r="BN134" s="518">
        <v>0.49650618558074161</v>
      </c>
      <c r="BO134" s="518">
        <v>0.51301135842080814</v>
      </c>
      <c r="BP134" s="518">
        <v>0.49504634332346564</v>
      </c>
      <c r="BQ134" s="518">
        <v>0.43762659702943635</v>
      </c>
      <c r="BR134" s="518">
        <v>0.43206285648481363</v>
      </c>
      <c r="BS134" s="522">
        <v>0.54671620408553201</v>
      </c>
      <c r="BT134" s="106"/>
    </row>
    <row r="135" spans="2:76" x14ac:dyDescent="0.2">
      <c r="B135" s="7"/>
      <c r="C135" s="523">
        <v>0.59047619047619049</v>
      </c>
      <c r="D135" s="518">
        <v>0.62380952380952381</v>
      </c>
      <c r="E135" s="518">
        <v>0.62380952380952381</v>
      </c>
      <c r="F135" s="518">
        <v>0.64761904761904765</v>
      </c>
      <c r="G135" s="518">
        <v>0.59523809523809523</v>
      </c>
      <c r="H135" s="518">
        <v>0.61428571428571432</v>
      </c>
      <c r="I135" s="518">
        <v>0.68571428571428572</v>
      </c>
      <c r="J135" s="518">
        <v>0.65238095238095239</v>
      </c>
      <c r="K135" s="518">
        <v>0.61428571428571432</v>
      </c>
      <c r="L135" s="518">
        <v>0.60476190476190472</v>
      </c>
      <c r="M135" s="522">
        <v>0.6333333333333333</v>
      </c>
      <c r="N135" s="106"/>
      <c r="X135" s="7"/>
      <c r="Y135" s="523">
        <v>0.35692921236291114</v>
      </c>
      <c r="Z135" s="518">
        <v>0.34594914251921943</v>
      </c>
      <c r="AA135" s="518">
        <v>0.37441079980391417</v>
      </c>
      <c r="AB135" s="518">
        <v>0.44006053399632472</v>
      </c>
      <c r="AC135" s="518">
        <v>0.34832609251213903</v>
      </c>
      <c r="AD135" s="518">
        <v>0.37142012490299697</v>
      </c>
      <c r="AE135" s="518">
        <v>0.50118764845605701</v>
      </c>
      <c r="AF135" s="518">
        <v>0.41929618546157044</v>
      </c>
      <c r="AG135" s="518">
        <v>0.35738571968265964</v>
      </c>
      <c r="AH135" s="518">
        <v>0.34653019907771904</v>
      </c>
      <c r="AI135" s="522">
        <v>0.39589793402323759</v>
      </c>
      <c r="AJ135" s="106"/>
      <c r="AP135" s="7"/>
      <c r="AQ135" s="523">
        <v>0.51526525932748679</v>
      </c>
      <c r="AR135" s="518">
        <v>0.53590279820548481</v>
      </c>
      <c r="AS135" s="518">
        <v>0.50233027712599365</v>
      </c>
      <c r="AT135" s="518">
        <v>0.5904105542854402</v>
      </c>
      <c r="AU135" s="518">
        <v>0.51457313482553402</v>
      </c>
      <c r="AV135" s="518">
        <v>0.55203672029031803</v>
      </c>
      <c r="AW135" s="518">
        <v>0.59302475404071675</v>
      </c>
      <c r="AX135" s="518">
        <v>0.55241472144958281</v>
      </c>
      <c r="AY135" s="518">
        <v>0.49838862620920416</v>
      </c>
      <c r="AZ135" s="518">
        <v>0.49901817821838251</v>
      </c>
      <c r="BA135" s="522">
        <v>0.57440143146825973</v>
      </c>
      <c r="BB135" s="106"/>
      <c r="BH135" s="7"/>
      <c r="BI135" s="523">
        <v>0.42512775355047933</v>
      </c>
      <c r="BJ135" s="518">
        <v>0.44883290245918395</v>
      </c>
      <c r="BK135" s="518">
        <v>0.41079111110132438</v>
      </c>
      <c r="BL135" s="518">
        <v>0.51726144821000419</v>
      </c>
      <c r="BM135" s="518">
        <v>0.42435085557405272</v>
      </c>
      <c r="BN135" s="518">
        <v>0.46814540530065007</v>
      </c>
      <c r="BO135" s="518">
        <v>0.52078991414300668</v>
      </c>
      <c r="BP135" s="518">
        <v>0.46860667735178713</v>
      </c>
      <c r="BQ135" s="518">
        <v>0.40649686753909736</v>
      </c>
      <c r="BR135" s="518">
        <v>0.40718046590671242</v>
      </c>
      <c r="BS135" s="522">
        <v>0.4961839344080094</v>
      </c>
      <c r="BT135" s="106"/>
    </row>
    <row r="136" spans="2:76" x14ac:dyDescent="0.2">
      <c r="B136" s="7"/>
      <c r="C136" s="523">
        <v>0.6428571428571429</v>
      </c>
      <c r="D136" s="518">
        <v>0.51428571428571423</v>
      </c>
      <c r="E136" s="518">
        <v>0.61904761904761907</v>
      </c>
      <c r="F136" s="518">
        <v>0.62857142857142856</v>
      </c>
      <c r="G136" s="518">
        <v>0.61904761904761907</v>
      </c>
      <c r="H136" s="518">
        <v>0.64761904761904765</v>
      </c>
      <c r="I136" s="518">
        <v>0.66190476190476188</v>
      </c>
      <c r="J136" s="518">
        <v>0.60476190476190472</v>
      </c>
      <c r="K136" s="518">
        <v>0.6</v>
      </c>
      <c r="L136" s="518">
        <v>0.53809523809523807</v>
      </c>
      <c r="M136" s="522">
        <v>0.66666666666666663</v>
      </c>
      <c r="N136" s="106"/>
      <c r="X136" s="7"/>
      <c r="Y136" s="523">
        <v>0.43778110944527737</v>
      </c>
      <c r="Z136" s="518">
        <v>0.22626788036410922</v>
      </c>
      <c r="AA136" s="518">
        <v>0.39242703699685366</v>
      </c>
      <c r="AB136" s="518">
        <v>0.41871606515490256</v>
      </c>
      <c r="AC136" s="518">
        <v>0.39531368102796671</v>
      </c>
      <c r="AD136" s="518">
        <v>0.43051890941072996</v>
      </c>
      <c r="AE136" s="518">
        <v>0.48651720219030886</v>
      </c>
      <c r="AF136" s="518">
        <v>0.36888985444275463</v>
      </c>
      <c r="AG136" s="518">
        <v>0.36204838884669627</v>
      </c>
      <c r="AH136" s="518">
        <v>0.26942113191306216</v>
      </c>
      <c r="AI136" s="522">
        <v>0.46130167106420406</v>
      </c>
      <c r="AJ136" s="106"/>
      <c r="AP136" s="7"/>
      <c r="AQ136" s="523">
        <v>0.56004634288452038</v>
      </c>
      <c r="AR136" s="518">
        <v>0.40292286471011957</v>
      </c>
      <c r="AS136" s="518">
        <v>0.5287359162334786</v>
      </c>
      <c r="AT136" s="518">
        <v>0.54852064745354767</v>
      </c>
      <c r="AU136" s="518">
        <v>0.54327707516805934</v>
      </c>
      <c r="AV136" s="518">
        <v>0.57907005166753833</v>
      </c>
      <c r="AW136" s="518">
        <v>0.58611192573793047</v>
      </c>
      <c r="AX136" s="518">
        <v>0.51231371826162975</v>
      </c>
      <c r="AY136" s="518">
        <v>0.50430575907001063</v>
      </c>
      <c r="AZ136" s="518">
        <v>0.44172367871877211</v>
      </c>
      <c r="BA136" s="522">
        <v>0.60735437863899921</v>
      </c>
      <c r="BB136" s="106"/>
      <c r="BH136" s="7"/>
      <c r="BI136" s="523">
        <v>0.47800974650175349</v>
      </c>
      <c r="BJ136" s="518">
        <v>0.31129690175544339</v>
      </c>
      <c r="BK136" s="518">
        <v>0.44047920362358789</v>
      </c>
      <c r="BL136" s="518">
        <v>0.46387453831719683</v>
      </c>
      <c r="BM136" s="518">
        <v>0.45757050646694497</v>
      </c>
      <c r="BN136" s="518">
        <v>0.50223907141473478</v>
      </c>
      <c r="BO136" s="518">
        <v>0.51151360412871338</v>
      </c>
      <c r="BP136" s="518">
        <v>0.42182252965483258</v>
      </c>
      <c r="BQ136" s="518">
        <v>0.41295614614115406</v>
      </c>
      <c r="BR136" s="518">
        <v>0.34815293668657338</v>
      </c>
      <c r="BS136" s="522">
        <v>0.54059368832864041</v>
      </c>
      <c r="BT136" s="106"/>
    </row>
    <row r="137" spans="2:76" x14ac:dyDescent="0.2">
      <c r="B137" s="7"/>
      <c r="C137" s="523">
        <v>0.71904761904761905</v>
      </c>
      <c r="D137" s="518">
        <v>0.69523809523809521</v>
      </c>
      <c r="E137" s="518">
        <v>0.72380952380952379</v>
      </c>
      <c r="F137" s="518">
        <v>0.73333333333333328</v>
      </c>
      <c r="G137" s="518">
        <v>0.75238095238095237</v>
      </c>
      <c r="H137" s="518">
        <v>0.77619047619047621</v>
      </c>
      <c r="I137" s="518">
        <v>0.6</v>
      </c>
      <c r="J137" s="518">
        <v>0.72857142857142854</v>
      </c>
      <c r="K137" s="518">
        <v>0.72380952380952379</v>
      </c>
      <c r="L137" s="518">
        <v>0.68095238095238098</v>
      </c>
      <c r="M137" s="522">
        <v>0.79523809523809519</v>
      </c>
      <c r="N137" s="106"/>
      <c r="X137" s="7"/>
      <c r="Y137" s="523">
        <v>0.49337585868498529</v>
      </c>
      <c r="Z137" s="518">
        <v>0.43690296631473097</v>
      </c>
      <c r="AA137" s="518">
        <v>0.48081841432225064</v>
      </c>
      <c r="AB137" s="518">
        <v>0.53266571292322373</v>
      </c>
      <c r="AC137" s="518">
        <v>0.54017180394138453</v>
      </c>
      <c r="AD137" s="518">
        <v>0.55030071077091303</v>
      </c>
      <c r="AE137" s="518">
        <v>0.37922297297297292</v>
      </c>
      <c r="AF137" s="518">
        <v>0.48767334360554704</v>
      </c>
      <c r="AG137" s="518">
        <v>0.48108384458077713</v>
      </c>
      <c r="AH137" s="518">
        <v>0.42098765432098761</v>
      </c>
      <c r="AI137" s="522">
        <v>0.58991825613079019</v>
      </c>
      <c r="AJ137" s="106"/>
      <c r="AP137" s="7"/>
      <c r="AQ137" s="523">
        <v>0.59095397588307486</v>
      </c>
      <c r="AR137" s="518">
        <v>0.56967670998116704</v>
      </c>
      <c r="AS137" s="518">
        <v>0.58090793281239705</v>
      </c>
      <c r="AT137" s="518">
        <v>0.62394679144563858</v>
      </c>
      <c r="AU137" s="518">
        <v>0.61912700094022821</v>
      </c>
      <c r="AV137" s="518">
        <v>0.61134449248348544</v>
      </c>
      <c r="AW137" s="518">
        <v>0.57210286991766257</v>
      </c>
      <c r="AX137" s="518">
        <v>0.57691295772942708</v>
      </c>
      <c r="AY137" s="518">
        <v>0.56615024492646937</v>
      </c>
      <c r="AZ137" s="518">
        <v>0.53356604111949824</v>
      </c>
      <c r="BA137" s="522">
        <v>0.63725770317037678</v>
      </c>
      <c r="BB137" s="106"/>
      <c r="BH137" s="7"/>
      <c r="BI137" s="523">
        <v>0.51799284994445338</v>
      </c>
      <c r="BJ137" s="518">
        <v>0.49012960271241995</v>
      </c>
      <c r="BK137" s="518">
        <v>0.50464305390597353</v>
      </c>
      <c r="BL137" s="518">
        <v>0.56457547803695418</v>
      </c>
      <c r="BM137" s="518">
        <v>0.5574862962297078</v>
      </c>
      <c r="BN137" s="518">
        <v>0.54625370240666471</v>
      </c>
      <c r="BO137" s="518">
        <v>0.49322940647803037</v>
      </c>
      <c r="BP137" s="518">
        <v>0.49943223818393628</v>
      </c>
      <c r="BQ137" s="518">
        <v>0.48565773718816263</v>
      </c>
      <c r="BR137" s="518">
        <v>0.44609449178410648</v>
      </c>
      <c r="BS137" s="522">
        <v>0.58471263100326676</v>
      </c>
      <c r="BT137" s="106"/>
    </row>
    <row r="138" spans="2:76" x14ac:dyDescent="0.2">
      <c r="B138" s="7"/>
      <c r="C138" s="523">
        <v>0.76666666666666672</v>
      </c>
      <c r="D138" s="518">
        <v>0.69523809523809521</v>
      </c>
      <c r="E138" s="518">
        <v>0.77619047619047621</v>
      </c>
      <c r="F138" s="518">
        <v>0.76666666666666672</v>
      </c>
      <c r="G138" s="518">
        <v>0.79523809523809519</v>
      </c>
      <c r="H138" s="518">
        <v>0.83809523809523812</v>
      </c>
      <c r="I138" s="518">
        <v>0.63809523809523805</v>
      </c>
      <c r="J138" s="518">
        <v>0.79047619047619044</v>
      </c>
      <c r="K138" s="518">
        <v>0.77142857142857146</v>
      </c>
      <c r="L138" s="518">
        <v>0.72857142857142854</v>
      </c>
      <c r="M138" s="522">
        <v>0.8571428571428571</v>
      </c>
      <c r="N138" s="106"/>
      <c r="X138" s="7"/>
      <c r="Y138" s="523">
        <v>0.58387253316078924</v>
      </c>
      <c r="Z138" s="518">
        <v>0.45900253592561302</v>
      </c>
      <c r="AA138" s="518">
        <v>0.59091474281924816</v>
      </c>
      <c r="AB138" s="518">
        <v>0.59699212783456701</v>
      </c>
      <c r="AC138" s="518">
        <v>0.62672068124509117</v>
      </c>
      <c r="AD138" s="518">
        <v>0.68197407687853551</v>
      </c>
      <c r="AE138" s="518">
        <v>0.44629475437135724</v>
      </c>
      <c r="AF138" s="518">
        <v>0.61597606084535139</v>
      </c>
      <c r="AG138" s="518">
        <v>0.58264325935740302</v>
      </c>
      <c r="AH138" s="518">
        <v>0.52002887044388302</v>
      </c>
      <c r="AI138" s="522">
        <v>0.72125127206760764</v>
      </c>
      <c r="AJ138" s="106"/>
      <c r="AP138" s="7"/>
      <c r="AQ138" s="523">
        <v>0.6285130983519307</v>
      </c>
      <c r="AR138" s="518">
        <v>0.59268886080085759</v>
      </c>
      <c r="AS138" s="518">
        <v>0.64811710673536882</v>
      </c>
      <c r="AT138" s="518">
        <v>0.64962955415110701</v>
      </c>
      <c r="AU138" s="518">
        <v>0.65736304264019152</v>
      </c>
      <c r="AV138" s="518">
        <v>0.67839503088541597</v>
      </c>
      <c r="AW138" s="518">
        <v>0.62395221548822688</v>
      </c>
      <c r="AX138" s="518">
        <v>0.65959251211484882</v>
      </c>
      <c r="AY138" s="518">
        <v>0.63769073544869581</v>
      </c>
      <c r="AZ138" s="518">
        <v>0.60661934453008315</v>
      </c>
      <c r="BA138" s="522">
        <v>0.70105062529868722</v>
      </c>
      <c r="BB138" s="106"/>
      <c r="BH138" s="7"/>
      <c r="BI138" s="523">
        <v>0.57138910388894182</v>
      </c>
      <c r="BJ138" s="518">
        <v>0.52033513511406559</v>
      </c>
      <c r="BK138" s="518">
        <v>0.6017905671868562</v>
      </c>
      <c r="BL138" s="518">
        <v>0.60421823697980448</v>
      </c>
      <c r="BM138" s="518">
        <v>0.61682839634712239</v>
      </c>
      <c r="BN138" s="518">
        <v>0.65291882827015679</v>
      </c>
      <c r="BO138" s="518">
        <v>0.56458351477961288</v>
      </c>
      <c r="BP138" s="518">
        <v>0.62052664319111783</v>
      </c>
      <c r="BQ138" s="518">
        <v>0.58538210744104446</v>
      </c>
      <c r="BR138" s="518">
        <v>0.53955815618523562</v>
      </c>
      <c r="BS138" s="522">
        <v>0.69514745808100009</v>
      </c>
      <c r="BT138" s="106"/>
    </row>
    <row r="139" spans="2:76" x14ac:dyDescent="0.2">
      <c r="B139" s="7"/>
      <c r="C139" s="523"/>
      <c r="D139" s="518"/>
      <c r="E139" s="518"/>
      <c r="F139" s="518"/>
      <c r="G139" s="518"/>
      <c r="H139" s="518"/>
      <c r="I139" s="518"/>
      <c r="J139" s="518"/>
      <c r="K139" s="518"/>
      <c r="L139" s="518"/>
      <c r="M139" s="522"/>
      <c r="N139" s="106"/>
      <c r="X139" s="7"/>
      <c r="Y139" s="523"/>
      <c r="Z139" s="518"/>
      <c r="AA139" s="518"/>
      <c r="AB139" s="518"/>
      <c r="AC139" s="518"/>
      <c r="AD139" s="518"/>
      <c r="AE139" s="518"/>
      <c r="AF139" s="518"/>
      <c r="AG139" s="518"/>
      <c r="AH139" s="518"/>
      <c r="AI139" s="522"/>
      <c r="AJ139" s="106"/>
      <c r="AP139" s="7"/>
      <c r="AQ139" s="523"/>
      <c r="AR139" s="518"/>
      <c r="AS139" s="518"/>
      <c r="AT139" s="518"/>
      <c r="AU139" s="518"/>
      <c r="AV139" s="518"/>
      <c r="AW139" s="518"/>
      <c r="AX139" s="518"/>
      <c r="AY139" s="518"/>
      <c r="AZ139" s="518"/>
      <c r="BA139" s="522"/>
      <c r="BB139" s="106"/>
      <c r="BH139" s="7"/>
      <c r="BI139" s="523"/>
      <c r="BJ139" s="518"/>
      <c r="BK139" s="518"/>
      <c r="BL139" s="518"/>
      <c r="BM139" s="518"/>
      <c r="BN139" s="518"/>
      <c r="BO139" s="518"/>
      <c r="BP139" s="518"/>
      <c r="BQ139" s="518"/>
      <c r="BR139" s="518"/>
      <c r="BS139" s="522"/>
      <c r="BT139" s="106"/>
    </row>
    <row r="140" spans="2:76" x14ac:dyDescent="0.2">
      <c r="B140" s="7"/>
      <c r="C140" s="523"/>
      <c r="D140" s="518"/>
      <c r="E140" s="518"/>
      <c r="F140" s="518"/>
      <c r="G140" s="518"/>
      <c r="H140" s="518"/>
      <c r="I140" s="518"/>
      <c r="J140" s="518"/>
      <c r="K140" s="518"/>
      <c r="L140" s="518"/>
      <c r="M140" s="522"/>
      <c r="N140" s="106"/>
      <c r="X140" s="7"/>
      <c r="Y140" s="523"/>
      <c r="Z140" s="518"/>
      <c r="AA140" s="518"/>
      <c r="AB140" s="518"/>
      <c r="AC140" s="518"/>
      <c r="AD140" s="518"/>
      <c r="AE140" s="518"/>
      <c r="AF140" s="518"/>
      <c r="AG140" s="518"/>
      <c r="AH140" s="518"/>
      <c r="AI140" s="522"/>
      <c r="AJ140" s="106"/>
      <c r="AP140" s="7"/>
      <c r="AQ140" s="523"/>
      <c r="AR140" s="518"/>
      <c r="AS140" s="518"/>
      <c r="AT140" s="518"/>
      <c r="AU140" s="518"/>
      <c r="AV140" s="518"/>
      <c r="AW140" s="518"/>
      <c r="AX140" s="518"/>
      <c r="AY140" s="518"/>
      <c r="AZ140" s="518"/>
      <c r="BA140" s="522"/>
      <c r="BB140" s="106"/>
      <c r="BH140" s="7"/>
      <c r="BI140" s="523"/>
      <c r="BJ140" s="518"/>
      <c r="BK140" s="518"/>
      <c r="BL140" s="518"/>
      <c r="BM140" s="518"/>
      <c r="BN140" s="518"/>
      <c r="BO140" s="518"/>
      <c r="BP140" s="518"/>
      <c r="BQ140" s="518"/>
      <c r="BR140" s="518"/>
      <c r="BS140" s="522"/>
      <c r="BT140" s="106"/>
    </row>
    <row r="141" spans="2:76" ht="13.5" thickBot="1" x14ac:dyDescent="0.25">
      <c r="B141" s="7"/>
      <c r="C141" s="351"/>
      <c r="D141" s="520"/>
      <c r="E141" s="520"/>
      <c r="F141" s="520"/>
      <c r="G141" s="520"/>
      <c r="H141" s="520"/>
      <c r="I141" s="520"/>
      <c r="J141" s="520"/>
      <c r="K141" s="520"/>
      <c r="L141" s="520"/>
      <c r="M141" s="353"/>
      <c r="N141" s="524" t="s">
        <v>10</v>
      </c>
      <c r="Q141" s="4" t="s">
        <v>168</v>
      </c>
      <c r="S141" s="426" t="s">
        <v>124</v>
      </c>
      <c r="T141" s="426" t="s">
        <v>123</v>
      </c>
      <c r="U141" s="426" t="s">
        <v>169</v>
      </c>
      <c r="X141" s="7"/>
      <c r="Y141" s="351"/>
      <c r="Z141" s="520"/>
      <c r="AA141" s="520"/>
      <c r="AB141" s="520"/>
      <c r="AC141" s="520"/>
      <c r="AD141" s="520"/>
      <c r="AE141" s="520"/>
      <c r="AF141" s="520"/>
      <c r="AG141" s="520"/>
      <c r="AH141" s="520"/>
      <c r="AI141" s="353"/>
      <c r="AJ141" s="524" t="s">
        <v>10</v>
      </c>
      <c r="AP141" s="7"/>
      <c r="AQ141" s="351"/>
      <c r="AR141" s="520"/>
      <c r="AS141" s="520"/>
      <c r="AT141" s="520"/>
      <c r="AU141" s="520"/>
      <c r="AV141" s="520"/>
      <c r="AW141" s="520"/>
      <c r="AX141" s="520"/>
      <c r="AY141" s="520"/>
      <c r="AZ141" s="520"/>
      <c r="BA141" s="353"/>
      <c r="BB141" s="524" t="s">
        <v>10</v>
      </c>
      <c r="BH141" s="7"/>
      <c r="BI141" s="351"/>
      <c r="BJ141" s="520"/>
      <c r="BK141" s="520"/>
      <c r="BL141" s="520"/>
      <c r="BM141" s="520"/>
      <c r="BN141" s="520"/>
      <c r="BO141" s="520"/>
      <c r="BP141" s="520"/>
      <c r="BQ141" s="520"/>
      <c r="BR141" s="520"/>
      <c r="BS141" s="353"/>
      <c r="BT141" s="524" t="s">
        <v>10</v>
      </c>
    </row>
    <row r="142" spans="2:76" ht="15" thickBot="1" x14ac:dyDescent="0.25">
      <c r="B142" s="8" t="s">
        <v>11</v>
      </c>
      <c r="C142" s="362">
        <f t="shared" ref="C142:M142" si="105">AVERAGE(C132:C141)</f>
        <v>0.66802721088435379</v>
      </c>
      <c r="D142" s="362">
        <f t="shared" si="105"/>
        <v>0.60680272108843536</v>
      </c>
      <c r="E142" s="362">
        <f t="shared" si="105"/>
        <v>0.66666666666666674</v>
      </c>
      <c r="F142" s="362">
        <f t="shared" si="105"/>
        <v>0.6707482993197279</v>
      </c>
      <c r="G142" s="362">
        <f t="shared" si="105"/>
        <v>0.67891156462585034</v>
      </c>
      <c r="H142" s="362">
        <f t="shared" si="105"/>
        <v>0.70068027210884343</v>
      </c>
      <c r="I142" s="362">
        <f t="shared" si="105"/>
        <v>0.63197278911564625</v>
      </c>
      <c r="J142" s="362">
        <f t="shared" si="105"/>
        <v>0.67210884353741496</v>
      </c>
      <c r="K142" s="362">
        <f t="shared" si="105"/>
        <v>0.66054421768707494</v>
      </c>
      <c r="L142" s="362">
        <f t="shared" si="105"/>
        <v>0.62040816326530612</v>
      </c>
      <c r="M142" s="362">
        <f t="shared" si="105"/>
        <v>0.72448979591836726</v>
      </c>
      <c r="N142" s="363">
        <f>AVERAGE(C132:M141)</f>
        <v>0.66376004947433542</v>
      </c>
      <c r="O142" s="3"/>
      <c r="P142" s="3"/>
      <c r="Q142" s="426" t="str">
        <f>B133</f>
        <v>GC</v>
      </c>
      <c r="R142" s="426" t="str">
        <f>B134</f>
        <v>MED</v>
      </c>
      <c r="S142" s="435">
        <f>N142</f>
        <v>0.66376004947433542</v>
      </c>
      <c r="T142" s="435">
        <f>N143</f>
        <v>7.2086178568175452E-2</v>
      </c>
      <c r="U142" s="426">
        <v>10</v>
      </c>
      <c r="X142" s="8" t="s">
        <v>11</v>
      </c>
      <c r="Y142" s="362">
        <f t="shared" ref="Y142:AI142" si="106">AVERAGE(Y132:Y141)</f>
        <v>0.44335302746388877</v>
      </c>
      <c r="Z142" s="362">
        <f t="shared" si="106"/>
        <v>0.32610780949424784</v>
      </c>
      <c r="AA142" s="362">
        <f t="shared" si="106"/>
        <v>0.42473408908514604</v>
      </c>
      <c r="AB142" s="362">
        <f t="shared" si="106"/>
        <v>0.4559673748557021</v>
      </c>
      <c r="AC142" s="362">
        <f t="shared" si="106"/>
        <v>0.45271910181067809</v>
      </c>
      <c r="AD142" s="362">
        <f t="shared" si="106"/>
        <v>0.46774178146942946</v>
      </c>
      <c r="AE142" s="362">
        <f t="shared" si="106"/>
        <v>0.43411617932443897</v>
      </c>
      <c r="AF142" s="362">
        <f t="shared" si="106"/>
        <v>0.43301926713978667</v>
      </c>
      <c r="AG142" s="362">
        <f t="shared" si="106"/>
        <v>0.41456059394836414</v>
      </c>
      <c r="AH142" s="362">
        <f t="shared" si="106"/>
        <v>0.35821865975030587</v>
      </c>
      <c r="AI142" s="362">
        <f t="shared" si="106"/>
        <v>0.51080221653889279</v>
      </c>
      <c r="AJ142" s="363">
        <f>AVERAGE(Y132:AI141)</f>
        <v>0.42921273644371649</v>
      </c>
      <c r="AK142" s="3"/>
      <c r="AL142" s="3"/>
      <c r="AM142" s="409" t="s">
        <v>33</v>
      </c>
      <c r="AN142" s="389" t="s">
        <v>123</v>
      </c>
      <c r="AP142" s="8" t="s">
        <v>11</v>
      </c>
      <c r="AQ142" s="362">
        <f>AVERAGE(AQ132:AQ141)</f>
        <v>0.55000383224776983</v>
      </c>
      <c r="AR142" s="362">
        <f t="shared" ref="AR142:BA142" si="107">AVERAGE(AR132:AR141)</f>
        <v>0.489406241558558</v>
      </c>
      <c r="AS142" s="362">
        <f t="shared" si="107"/>
        <v>0.53495705923273085</v>
      </c>
      <c r="AT142" s="362">
        <f t="shared" si="107"/>
        <v>0.57150894305833666</v>
      </c>
      <c r="AU142" s="362">
        <f t="shared" si="107"/>
        <v>0.55925016445417131</v>
      </c>
      <c r="AV142" s="362">
        <f t="shared" si="107"/>
        <v>0.56975226026789749</v>
      </c>
      <c r="AW142" s="362">
        <f t="shared" si="107"/>
        <v>0.57943665090595631</v>
      </c>
      <c r="AX142" s="362">
        <f t="shared" si="107"/>
        <v>0.55224643026439213</v>
      </c>
      <c r="AY142" s="362">
        <f t="shared" si="107"/>
        <v>0.52710200043463107</v>
      </c>
      <c r="AZ142" s="362">
        <f t="shared" si="107"/>
        <v>0.49704634452493479</v>
      </c>
      <c r="BA142" s="362">
        <f t="shared" si="107"/>
        <v>0.60187958119811502</v>
      </c>
      <c r="BB142" s="363">
        <f>AVERAGE(AQ132:BA141)</f>
        <v>0.54841722801340842</v>
      </c>
      <c r="BC142" s="3"/>
      <c r="BD142" s="3"/>
      <c r="BE142" s="409" t="s">
        <v>33</v>
      </c>
      <c r="BF142" s="389" t="s">
        <v>123</v>
      </c>
      <c r="BH142" s="8" t="s">
        <v>11</v>
      </c>
      <c r="BI142" s="362">
        <f t="shared" ref="BI142:BS142" si="108">AVERAGE(BI132:BI141)</f>
        <v>0.46950206026313895</v>
      </c>
      <c r="BJ142" s="362">
        <f t="shared" si="108"/>
        <v>0.40279874494055734</v>
      </c>
      <c r="BK142" s="362">
        <f t="shared" si="108"/>
        <v>0.45365599035731502</v>
      </c>
      <c r="BL142" s="362">
        <f t="shared" si="108"/>
        <v>0.49672492803646201</v>
      </c>
      <c r="BM142" s="362">
        <f t="shared" si="108"/>
        <v>0.48208575283482702</v>
      </c>
      <c r="BN142" s="362">
        <f t="shared" si="108"/>
        <v>0.4965723432517376</v>
      </c>
      <c r="BO142" s="362">
        <f t="shared" si="108"/>
        <v>0.50469655551983783</v>
      </c>
      <c r="BP142" s="362">
        <f t="shared" si="108"/>
        <v>0.4733600389614066</v>
      </c>
      <c r="BQ142" s="362">
        <f t="shared" si="108"/>
        <v>0.44329039441216578</v>
      </c>
      <c r="BR142" s="362">
        <f t="shared" si="108"/>
        <v>0.4094787825029087</v>
      </c>
      <c r="BS142" s="362">
        <f t="shared" si="108"/>
        <v>0.54022053753262189</v>
      </c>
      <c r="BT142" s="363">
        <f>AVERAGE(BI132:BS141)</f>
        <v>0.47021692078299804</v>
      </c>
      <c r="BU142" s="3"/>
      <c r="BV142" s="3"/>
      <c r="BW142" s="409" t="s">
        <v>33</v>
      </c>
      <c r="BX142" s="389" t="s">
        <v>123</v>
      </c>
    </row>
    <row r="143" spans="2:76" ht="15.75" thickBot="1" x14ac:dyDescent="0.25">
      <c r="B143" s="8" t="s">
        <v>160</v>
      </c>
      <c r="C143" s="10">
        <f t="shared" ref="C143:M143" si="109">_xlfn.STDEV.S(C132:C141)</f>
        <v>6.0964426247457432E-2</v>
      </c>
      <c r="D143" s="10">
        <f t="shared" si="109"/>
        <v>7.4629705322557277E-2</v>
      </c>
      <c r="E143" s="10">
        <f t="shared" si="109"/>
        <v>6.6836518321991417E-2</v>
      </c>
      <c r="F143" s="10">
        <f t="shared" si="109"/>
        <v>5.8864833025409867E-2</v>
      </c>
      <c r="G143" s="10">
        <f t="shared" si="109"/>
        <v>7.319803757541235E-2</v>
      </c>
      <c r="H143" s="10">
        <f t="shared" si="109"/>
        <v>8.2544043143143703E-2</v>
      </c>
      <c r="I143" s="10">
        <f t="shared" si="109"/>
        <v>4.3705387422521787E-2</v>
      </c>
      <c r="J143" s="10">
        <f t="shared" si="109"/>
        <v>6.9303225378296834E-2</v>
      </c>
      <c r="K143" s="10">
        <f t="shared" si="109"/>
        <v>6.8936105118589941E-2</v>
      </c>
      <c r="L143" s="10">
        <f t="shared" si="109"/>
        <v>6.888126022318454E-2</v>
      </c>
      <c r="M143" s="10">
        <f t="shared" si="109"/>
        <v>8.199278084423843E-2</v>
      </c>
      <c r="N143" s="11">
        <f>STDEV(C132:M141)</f>
        <v>7.2086178568175452E-2</v>
      </c>
      <c r="O143" s="12" t="s">
        <v>12</v>
      </c>
      <c r="P143" s="13">
        <f>N143^2*(N144-1)</f>
        <v>0.39492770268277877</v>
      </c>
      <c r="X143" s="8" t="s">
        <v>160</v>
      </c>
      <c r="Y143" s="10">
        <f t="shared" ref="Y143:AI143" si="110">_xlfn.STDEV.S(Y132:Y141)</f>
        <v>8.1409154933403005E-2</v>
      </c>
      <c r="Z143" s="10">
        <f t="shared" si="110"/>
        <v>0.10017001130557307</v>
      </c>
      <c r="AA143" s="10">
        <f t="shared" si="110"/>
        <v>9.6300235670684964E-2</v>
      </c>
      <c r="AB143" s="10">
        <f t="shared" si="110"/>
        <v>8.4693361977674325E-2</v>
      </c>
      <c r="AC143" s="10">
        <f t="shared" si="110"/>
        <v>0.10023945109211131</v>
      </c>
      <c r="AD143" s="10">
        <f t="shared" si="110"/>
        <v>0.11743988205563695</v>
      </c>
      <c r="AE143" s="10">
        <f t="shared" si="110"/>
        <v>6.0861789360996357E-2</v>
      </c>
      <c r="AF143" s="10">
        <f t="shared" si="110"/>
        <v>9.9400982248546807E-2</v>
      </c>
      <c r="AG143" s="10">
        <f t="shared" si="110"/>
        <v>9.7555495497039069E-2</v>
      </c>
      <c r="AH143" s="10">
        <f t="shared" si="110"/>
        <v>9.4761835697724534E-2</v>
      </c>
      <c r="AI143" s="10">
        <f t="shared" si="110"/>
        <v>0.1205835722236141</v>
      </c>
      <c r="AJ143" s="11">
        <f>STDEV(Y132:AI141)</f>
        <v>0.10261690267345501</v>
      </c>
      <c r="AK143" s="12" t="s">
        <v>12</v>
      </c>
      <c r="AL143" s="13">
        <f>AJ143^2*(AJ144-1)</f>
        <v>0.80029738228629366</v>
      </c>
      <c r="AM143" s="466">
        <f>AJ142</f>
        <v>0.42921273644371649</v>
      </c>
      <c r="AN143" s="373">
        <f>AJ143</f>
        <v>0.10261690267345501</v>
      </c>
      <c r="AP143" s="8" t="s">
        <v>160</v>
      </c>
      <c r="AQ143" s="10">
        <f>_xlfn.STDEV.S(AQ132:AQ141)</f>
        <v>5.6298981347238305E-2</v>
      </c>
      <c r="AR143" s="10">
        <f t="shared" ref="AR143:BA143" si="111">_xlfn.STDEV.S(AR132:AR141)</f>
        <v>8.1629342932924898E-2</v>
      </c>
      <c r="AS143" s="10">
        <f t="shared" si="111"/>
        <v>7.1401527138020615E-2</v>
      </c>
      <c r="AT143" s="10">
        <f t="shared" si="111"/>
        <v>5.4693442567735159E-2</v>
      </c>
      <c r="AU143" s="10">
        <f t="shared" si="111"/>
        <v>5.9822937134951189E-2</v>
      </c>
      <c r="AV143" s="10">
        <f t="shared" si="111"/>
        <v>6.5740221985603128E-2</v>
      </c>
      <c r="AW143" s="10">
        <f t="shared" si="111"/>
        <v>3.8213687741662061E-2</v>
      </c>
      <c r="AX143" s="10">
        <f t="shared" si="111"/>
        <v>6.0430467540771887E-2</v>
      </c>
      <c r="AY143" s="10">
        <f t="shared" si="111"/>
        <v>6.3609502286746944E-2</v>
      </c>
      <c r="AZ143" s="10">
        <f t="shared" si="111"/>
        <v>6.8296916512103095E-2</v>
      </c>
      <c r="BA143" s="10">
        <f t="shared" si="111"/>
        <v>6.5955200865214864E-2</v>
      </c>
      <c r="BB143" s="11">
        <f>STDEV(AQ132:BA141)</f>
        <v>6.7461138164490578E-2</v>
      </c>
      <c r="BC143" s="12" t="s">
        <v>12</v>
      </c>
      <c r="BD143" s="13">
        <f>BB143^2*(BB144-1)</f>
        <v>0.34587639234608503</v>
      </c>
      <c r="BE143" s="466">
        <f>BB142</f>
        <v>0.54841722801340842</v>
      </c>
      <c r="BF143" s="373">
        <f>BB143</f>
        <v>6.7461138164490578E-2</v>
      </c>
      <c r="BG143" s="367"/>
      <c r="BH143" s="8" t="s">
        <v>160</v>
      </c>
      <c r="BI143" s="10">
        <f t="shared" ref="BI143:BS143" si="112">_xlfn.STDEV.S(BI132:BI141)</f>
        <v>6.7783036928669826E-2</v>
      </c>
      <c r="BJ143" s="10">
        <f t="shared" si="112"/>
        <v>8.7956727522280759E-2</v>
      </c>
      <c r="BK143" s="10">
        <f t="shared" si="112"/>
        <v>8.5731284999260221E-2</v>
      </c>
      <c r="BL143" s="10">
        <f t="shared" si="112"/>
        <v>7.1001601541050369E-2</v>
      </c>
      <c r="BM143" s="10">
        <f t="shared" si="112"/>
        <v>7.8572100395316216E-2</v>
      </c>
      <c r="BN143" s="10">
        <f t="shared" si="112"/>
        <v>8.7509247781088734E-2</v>
      </c>
      <c r="BO143" s="10">
        <f t="shared" si="112"/>
        <v>4.7570826209795428E-2</v>
      </c>
      <c r="BP143" s="10">
        <f t="shared" si="112"/>
        <v>7.810288869220619E-2</v>
      </c>
      <c r="BQ143" s="10">
        <f t="shared" si="112"/>
        <v>7.682100478114072E-2</v>
      </c>
      <c r="BR143" s="10">
        <f t="shared" si="112"/>
        <v>7.5692910495979107E-2</v>
      </c>
      <c r="BS143" s="10">
        <f t="shared" si="112"/>
        <v>9.1876339108066238E-2</v>
      </c>
      <c r="BT143" s="11">
        <f>STDEV(BI132:BS141)</f>
        <v>8.271960679592931E-2</v>
      </c>
      <c r="BU143" s="12" t="s">
        <v>12</v>
      </c>
      <c r="BV143" s="13">
        <f>BT143^2*(BT144-1)</f>
        <v>0.5200325344839597</v>
      </c>
      <c r="BW143" s="466">
        <f>BT142</f>
        <v>0.47021692078299804</v>
      </c>
      <c r="BX143" s="373">
        <f>BT143</f>
        <v>8.271960679592931E-2</v>
      </c>
    </row>
    <row r="144" spans="2:76" ht="14.25" x14ac:dyDescent="0.2">
      <c r="B144" s="8" t="s">
        <v>13</v>
      </c>
      <c r="C144" s="14">
        <f t="shared" ref="C144:M144" si="113">COUNT(C132:C141)</f>
        <v>7</v>
      </c>
      <c r="D144" s="14">
        <f t="shared" si="113"/>
        <v>7</v>
      </c>
      <c r="E144" s="14">
        <f t="shared" si="113"/>
        <v>7</v>
      </c>
      <c r="F144" s="14">
        <f t="shared" si="113"/>
        <v>7</v>
      </c>
      <c r="G144" s="14">
        <f t="shared" si="113"/>
        <v>7</v>
      </c>
      <c r="H144" s="14">
        <f t="shared" si="113"/>
        <v>7</v>
      </c>
      <c r="I144" s="14">
        <f t="shared" si="113"/>
        <v>7</v>
      </c>
      <c r="J144" s="14">
        <f t="shared" si="113"/>
        <v>7</v>
      </c>
      <c r="K144" s="14">
        <f t="shared" si="113"/>
        <v>7</v>
      </c>
      <c r="L144" s="14">
        <f t="shared" si="113"/>
        <v>7</v>
      </c>
      <c r="M144" s="14">
        <f t="shared" si="113"/>
        <v>7</v>
      </c>
      <c r="N144" s="467">
        <f>COUNT(C132:M141)</f>
        <v>77</v>
      </c>
      <c r="O144" s="3"/>
      <c r="P144" s="3"/>
      <c r="X144" s="8" t="s">
        <v>13</v>
      </c>
      <c r="Y144" s="14">
        <f t="shared" ref="Y144:AI144" si="114">COUNT(Y132:Y141)</f>
        <v>7</v>
      </c>
      <c r="Z144" s="14">
        <f t="shared" si="114"/>
        <v>7</v>
      </c>
      <c r="AA144" s="14">
        <f t="shared" si="114"/>
        <v>7</v>
      </c>
      <c r="AB144" s="14">
        <f t="shared" si="114"/>
        <v>7</v>
      </c>
      <c r="AC144" s="14">
        <f t="shared" si="114"/>
        <v>7</v>
      </c>
      <c r="AD144" s="14">
        <f t="shared" si="114"/>
        <v>7</v>
      </c>
      <c r="AE144" s="14">
        <f t="shared" si="114"/>
        <v>7</v>
      </c>
      <c r="AF144" s="14">
        <f t="shared" si="114"/>
        <v>7</v>
      </c>
      <c r="AG144" s="14">
        <f t="shared" si="114"/>
        <v>7</v>
      </c>
      <c r="AH144" s="14">
        <f t="shared" si="114"/>
        <v>7</v>
      </c>
      <c r="AI144" s="14">
        <f t="shared" si="114"/>
        <v>7</v>
      </c>
      <c r="AJ144" s="467">
        <f>COUNT(Y132:AI141)</f>
        <v>77</v>
      </c>
      <c r="AK144" s="3"/>
      <c r="AL144" s="3"/>
      <c r="AM144" s="3"/>
      <c r="AP144" s="8" t="s">
        <v>13</v>
      </c>
      <c r="AQ144" s="14">
        <f>COUNT(AQ132:AQ141)</f>
        <v>7</v>
      </c>
      <c r="AR144" s="14">
        <f t="shared" ref="AR144:BA144" si="115">COUNT(AR132:AR141)</f>
        <v>7</v>
      </c>
      <c r="AS144" s="14">
        <f t="shared" si="115"/>
        <v>7</v>
      </c>
      <c r="AT144" s="14">
        <f t="shared" si="115"/>
        <v>7</v>
      </c>
      <c r="AU144" s="14">
        <f t="shared" si="115"/>
        <v>7</v>
      </c>
      <c r="AV144" s="14">
        <f t="shared" si="115"/>
        <v>7</v>
      </c>
      <c r="AW144" s="14">
        <f t="shared" si="115"/>
        <v>7</v>
      </c>
      <c r="AX144" s="14">
        <f t="shared" si="115"/>
        <v>7</v>
      </c>
      <c r="AY144" s="14">
        <f t="shared" si="115"/>
        <v>7</v>
      </c>
      <c r="AZ144" s="14">
        <f t="shared" si="115"/>
        <v>7</v>
      </c>
      <c r="BA144" s="14">
        <f t="shared" si="115"/>
        <v>7</v>
      </c>
      <c r="BB144" s="467">
        <f>COUNT(AQ132:BA141)</f>
        <v>77</v>
      </c>
      <c r="BC144" s="3"/>
      <c r="BD144" s="3"/>
      <c r="BE144" s="3"/>
      <c r="BF144" s="3"/>
      <c r="BH144" s="8" t="s">
        <v>13</v>
      </c>
      <c r="BI144" s="14">
        <f t="shared" ref="BI144:BS144" si="116">COUNT(BI132:BI141)</f>
        <v>7</v>
      </c>
      <c r="BJ144" s="14">
        <f t="shared" si="116"/>
        <v>7</v>
      </c>
      <c r="BK144" s="14">
        <f t="shared" si="116"/>
        <v>7</v>
      </c>
      <c r="BL144" s="14">
        <f t="shared" si="116"/>
        <v>7</v>
      </c>
      <c r="BM144" s="14">
        <f t="shared" si="116"/>
        <v>7</v>
      </c>
      <c r="BN144" s="14">
        <f t="shared" si="116"/>
        <v>7</v>
      </c>
      <c r="BO144" s="14">
        <f t="shared" si="116"/>
        <v>7</v>
      </c>
      <c r="BP144" s="14">
        <f t="shared" si="116"/>
        <v>7</v>
      </c>
      <c r="BQ144" s="14">
        <f t="shared" si="116"/>
        <v>7</v>
      </c>
      <c r="BR144" s="14">
        <f t="shared" si="116"/>
        <v>7</v>
      </c>
      <c r="BS144" s="14">
        <f t="shared" si="116"/>
        <v>7</v>
      </c>
      <c r="BT144" s="467">
        <f>COUNT(BI132:BS141)</f>
        <v>77</v>
      </c>
      <c r="BU144" s="3"/>
      <c r="BV144" s="3"/>
      <c r="BW144" s="3"/>
    </row>
    <row r="145" spans="1:76" ht="12.75" hidden="1" customHeight="1" x14ac:dyDescent="0.2">
      <c r="B145" s="15" t="s">
        <v>14</v>
      </c>
      <c r="C145" s="16">
        <f>C144-1</f>
        <v>6</v>
      </c>
      <c r="D145" s="16">
        <f t="shared" ref="D145:M145" si="117">D144-1</f>
        <v>6</v>
      </c>
      <c r="E145" s="16">
        <f t="shared" si="117"/>
        <v>6</v>
      </c>
      <c r="F145" s="16">
        <f t="shared" si="117"/>
        <v>6</v>
      </c>
      <c r="G145" s="16">
        <f t="shared" si="117"/>
        <v>6</v>
      </c>
      <c r="H145" s="16">
        <f t="shared" si="117"/>
        <v>6</v>
      </c>
      <c r="I145" s="16">
        <f t="shared" si="117"/>
        <v>6</v>
      </c>
      <c r="J145" s="16">
        <f t="shared" si="117"/>
        <v>6</v>
      </c>
      <c r="K145" s="16">
        <f t="shared" si="117"/>
        <v>6</v>
      </c>
      <c r="L145" s="16">
        <f t="shared" si="117"/>
        <v>6</v>
      </c>
      <c r="M145" s="16">
        <f t="shared" si="117"/>
        <v>6</v>
      </c>
      <c r="N145" s="556">
        <f>N144-1</f>
        <v>76</v>
      </c>
      <c r="O145" s="3"/>
      <c r="X145" s="15" t="s">
        <v>14</v>
      </c>
      <c r="Y145" s="16">
        <f>Y144-1</f>
        <v>6</v>
      </c>
      <c r="Z145" s="16">
        <f t="shared" ref="Z145:AI145" si="118">Z144-1</f>
        <v>6</v>
      </c>
      <c r="AA145" s="16">
        <f t="shared" si="118"/>
        <v>6</v>
      </c>
      <c r="AB145" s="16">
        <f t="shared" si="118"/>
        <v>6</v>
      </c>
      <c r="AC145" s="16">
        <f t="shared" si="118"/>
        <v>6</v>
      </c>
      <c r="AD145" s="16">
        <f t="shared" si="118"/>
        <v>6</v>
      </c>
      <c r="AE145" s="16">
        <f t="shared" si="118"/>
        <v>6</v>
      </c>
      <c r="AF145" s="16">
        <f t="shared" si="118"/>
        <v>6</v>
      </c>
      <c r="AG145" s="16">
        <f t="shared" si="118"/>
        <v>6</v>
      </c>
      <c r="AH145" s="16">
        <f t="shared" si="118"/>
        <v>6</v>
      </c>
      <c r="AI145" s="16">
        <f t="shared" si="118"/>
        <v>6</v>
      </c>
      <c r="AJ145" s="556">
        <f>AJ144-1</f>
        <v>76</v>
      </c>
      <c r="AK145" s="3"/>
      <c r="AP145" s="15" t="s">
        <v>14</v>
      </c>
      <c r="AQ145" s="16">
        <f>AQ144-1</f>
        <v>6</v>
      </c>
      <c r="AR145" s="16">
        <f t="shared" ref="AR145:BA145" si="119">AR144-1</f>
        <v>6</v>
      </c>
      <c r="AS145" s="16">
        <f t="shared" si="119"/>
        <v>6</v>
      </c>
      <c r="AT145" s="16">
        <f t="shared" si="119"/>
        <v>6</v>
      </c>
      <c r="AU145" s="16">
        <f t="shared" si="119"/>
        <v>6</v>
      </c>
      <c r="AV145" s="16">
        <f t="shared" si="119"/>
        <v>6</v>
      </c>
      <c r="AW145" s="16">
        <f t="shared" si="119"/>
        <v>6</v>
      </c>
      <c r="AX145" s="16">
        <f t="shared" si="119"/>
        <v>6</v>
      </c>
      <c r="AY145" s="16">
        <f t="shared" si="119"/>
        <v>6</v>
      </c>
      <c r="AZ145" s="16">
        <f t="shared" si="119"/>
        <v>6</v>
      </c>
      <c r="BA145" s="16">
        <f t="shared" si="119"/>
        <v>6</v>
      </c>
      <c r="BB145" s="556">
        <f>BB144-1</f>
        <v>76</v>
      </c>
      <c r="BC145" s="3"/>
      <c r="BH145" s="15" t="s">
        <v>14</v>
      </c>
      <c r="BI145" s="16">
        <f>BI144-1</f>
        <v>6</v>
      </c>
      <c r="BJ145" s="16">
        <f t="shared" ref="BJ145:BS145" si="120">BJ144-1</f>
        <v>6</v>
      </c>
      <c r="BK145" s="16">
        <f t="shared" si="120"/>
        <v>6</v>
      </c>
      <c r="BL145" s="16">
        <f t="shared" si="120"/>
        <v>6</v>
      </c>
      <c r="BM145" s="16">
        <f t="shared" si="120"/>
        <v>6</v>
      </c>
      <c r="BN145" s="16">
        <f t="shared" si="120"/>
        <v>6</v>
      </c>
      <c r="BO145" s="16">
        <f t="shared" si="120"/>
        <v>6</v>
      </c>
      <c r="BP145" s="16">
        <f t="shared" si="120"/>
        <v>6</v>
      </c>
      <c r="BQ145" s="16">
        <f t="shared" si="120"/>
        <v>6</v>
      </c>
      <c r="BR145" s="16">
        <f t="shared" si="120"/>
        <v>6</v>
      </c>
      <c r="BS145" s="16">
        <f t="shared" si="120"/>
        <v>6</v>
      </c>
      <c r="BT145" s="556">
        <f>BT144-1</f>
        <v>76</v>
      </c>
      <c r="BU145" s="3"/>
    </row>
    <row r="146" spans="1:76" ht="15.75" hidden="1" customHeight="1" thickBot="1" x14ac:dyDescent="0.25">
      <c r="B146" s="17" t="s">
        <v>15</v>
      </c>
      <c r="C146" s="18">
        <f>(C144-1)*(C143^2)</f>
        <v>2.229996760609006E-2</v>
      </c>
      <c r="D146" s="18">
        <f t="shared" ref="D146:M146" si="121">(D144-1)*(D143^2)</f>
        <v>3.3417557499190405E-2</v>
      </c>
      <c r="E146" s="18">
        <f t="shared" si="121"/>
        <v>2.6802721088435365E-2</v>
      </c>
      <c r="F146" s="18">
        <f t="shared" si="121"/>
        <v>2.0790411402656306E-2</v>
      </c>
      <c r="G146" s="18">
        <f t="shared" si="121"/>
        <v>3.2147716229348873E-2</v>
      </c>
      <c r="H146" s="18">
        <f t="shared" si="121"/>
        <v>4.0881114350503012E-2</v>
      </c>
      <c r="I146" s="18">
        <f t="shared" si="121"/>
        <v>1.1460965338516354E-2</v>
      </c>
      <c r="J146" s="18">
        <f t="shared" si="121"/>
        <v>2.8817622287010035E-2</v>
      </c>
      <c r="K146" s="18">
        <f t="shared" si="121"/>
        <v>2.8513119533527698E-2</v>
      </c>
      <c r="L146" s="18">
        <f t="shared" si="121"/>
        <v>2.8467768059604388E-2</v>
      </c>
      <c r="M146" s="18">
        <f t="shared" si="121"/>
        <v>4.0336896663427879E-2</v>
      </c>
      <c r="N146" s="555">
        <f>SUM(C146:M146)</f>
        <v>0.31393586005831037</v>
      </c>
      <c r="O146" s="3"/>
      <c r="P146" s="19"/>
      <c r="X146" s="17" t="s">
        <v>15</v>
      </c>
      <c r="Y146" s="18">
        <f>(Y144-1)*(Y143^2)</f>
        <v>3.9764703041824889E-2</v>
      </c>
      <c r="Z146" s="18">
        <f t="shared" ref="Z146:AI146" si="122">(Z144-1)*(Z143^2)</f>
        <v>6.0204186989751815E-2</v>
      </c>
      <c r="AA146" s="18">
        <f t="shared" si="122"/>
        <v>5.564241234137679E-2</v>
      </c>
      <c r="AB146" s="18">
        <f t="shared" si="122"/>
        <v>4.3037793378488232E-2</v>
      </c>
      <c r="AC146" s="18">
        <f t="shared" si="122"/>
        <v>6.0287685331486658E-2</v>
      </c>
      <c r="AD146" s="18">
        <f t="shared" si="122"/>
        <v>8.2752755383451504E-2</v>
      </c>
      <c r="AE146" s="18">
        <f t="shared" si="122"/>
        <v>2.2224944425333737E-2</v>
      </c>
      <c r="AF146" s="18">
        <f t="shared" si="122"/>
        <v>5.92833316318555E-2</v>
      </c>
      <c r="AG146" s="18">
        <f t="shared" si="122"/>
        <v>5.7102448210036863E-2</v>
      </c>
      <c r="AH146" s="18">
        <f t="shared" si="122"/>
        <v>5.3878833028815243E-2</v>
      </c>
      <c r="AI146" s="18">
        <f t="shared" si="122"/>
        <v>8.7242387341245342E-2</v>
      </c>
      <c r="AJ146" s="555">
        <f>SUM(Y146:AI146)</f>
        <v>0.62142148110366657</v>
      </c>
      <c r="AK146" s="3"/>
      <c r="AL146" s="19"/>
      <c r="AM146" s="19"/>
      <c r="AP146" s="17" t="s">
        <v>15</v>
      </c>
      <c r="AQ146" s="18">
        <f>(AQ144-1)*(AQ143^2)</f>
        <v>1.9017451804420122E-2</v>
      </c>
      <c r="AR146" s="18">
        <f t="shared" ref="AR146:BA146" si="123">(AR144-1)*(AR143^2)</f>
        <v>3.9980097765966338E-2</v>
      </c>
      <c r="AS146" s="18">
        <f t="shared" si="123"/>
        <v>3.0589068465848964E-2</v>
      </c>
      <c r="AT146" s="18">
        <f t="shared" si="123"/>
        <v>1.7948235959460865E-2</v>
      </c>
      <c r="AU146" s="18">
        <f t="shared" si="123"/>
        <v>2.1472702844713931E-2</v>
      </c>
      <c r="AV146" s="18">
        <f t="shared" si="123"/>
        <v>2.5930660720298263E-2</v>
      </c>
      <c r="AW146" s="18">
        <f t="shared" si="123"/>
        <v>8.7617155849035195E-3</v>
      </c>
      <c r="AX146" s="18">
        <f t="shared" si="123"/>
        <v>2.1911048443177709E-2</v>
      </c>
      <c r="AY146" s="18">
        <f t="shared" si="123"/>
        <v>2.4277012687005987E-2</v>
      </c>
      <c r="AZ146" s="18">
        <f t="shared" si="123"/>
        <v>2.7986812830367084E-2</v>
      </c>
      <c r="BA146" s="18">
        <f t="shared" si="123"/>
        <v>2.6100531127025036E-2</v>
      </c>
      <c r="BB146" s="555">
        <f>SUM(AQ146:BA146)</f>
        <v>0.26397533823318781</v>
      </c>
      <c r="BC146" s="3"/>
      <c r="BD146" s="19"/>
      <c r="BE146" s="19"/>
      <c r="BF146" s="19"/>
      <c r="BH146" s="17" t="s">
        <v>15</v>
      </c>
      <c r="BI146" s="18">
        <f>(BI144-1)*(BI143^2)</f>
        <v>2.7567240571640502E-2</v>
      </c>
      <c r="BJ146" s="18">
        <f t="shared" ref="BJ146:BS146" si="124">(BJ144-1)*(BJ143^2)</f>
        <v>4.6418315498572449E-2</v>
      </c>
      <c r="BK146" s="18">
        <f t="shared" si="124"/>
        <v>4.409911936574628E-2</v>
      </c>
      <c r="BL146" s="18">
        <f t="shared" si="124"/>
        <v>3.0247364528364518E-2</v>
      </c>
      <c r="BM146" s="18">
        <f t="shared" si="124"/>
        <v>3.7041449763189904E-2</v>
      </c>
      <c r="BN146" s="18">
        <f t="shared" si="124"/>
        <v>4.59472106832719E-2</v>
      </c>
      <c r="BO146" s="18">
        <f t="shared" si="124"/>
        <v>1.3577901037695359E-2</v>
      </c>
      <c r="BP146" s="18">
        <f t="shared" si="124"/>
        <v>3.6600367332402899E-2</v>
      </c>
      <c r="BQ146" s="18">
        <f t="shared" si="124"/>
        <v>3.5408800653504269E-2</v>
      </c>
      <c r="BR146" s="18">
        <f t="shared" si="124"/>
        <v>3.4376500196113824E-2</v>
      </c>
      <c r="BS146" s="18">
        <f t="shared" si="124"/>
        <v>5.0647570127402286E-2</v>
      </c>
      <c r="BT146" s="555">
        <f>SUM(BI146:BS146)</f>
        <v>0.4019318397579042</v>
      </c>
      <c r="BU146" s="3"/>
      <c r="BV146" s="19"/>
      <c r="BW146" s="19"/>
    </row>
    <row r="147" spans="1:76" ht="12.75" hidden="1" customHeight="1" x14ac:dyDescent="0.2">
      <c r="B147" s="20"/>
      <c r="C147" s="20"/>
      <c r="D147" s="20"/>
      <c r="E147" s="20"/>
      <c r="F147" s="20"/>
      <c r="G147" s="20"/>
      <c r="H147" s="20"/>
      <c r="I147" s="20"/>
      <c r="J147" s="20"/>
      <c r="K147" s="20"/>
      <c r="L147" s="20"/>
      <c r="M147" s="20"/>
      <c r="N147" s="20"/>
      <c r="O147" s="20"/>
      <c r="X147" s="20"/>
      <c r="Y147" s="20"/>
      <c r="Z147" s="20"/>
      <c r="AA147" s="20"/>
      <c r="AB147" s="20"/>
      <c r="AC147" s="20"/>
      <c r="AD147" s="20"/>
      <c r="AE147" s="20"/>
      <c r="AF147" s="20"/>
      <c r="AG147" s="20"/>
      <c r="AH147" s="20"/>
      <c r="AI147" s="20"/>
      <c r="AJ147" s="20"/>
      <c r="AK147" s="20"/>
      <c r="AL147" s="20"/>
      <c r="AM147" s="20"/>
      <c r="AN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row>
    <row r="148" spans="1:76" ht="36" hidden="1" customHeight="1" x14ac:dyDescent="0.2">
      <c r="A148" s="20"/>
      <c r="B148" s="21" t="s">
        <v>16</v>
      </c>
      <c r="C148" s="506" t="s">
        <v>260</v>
      </c>
      <c r="D148" s="507"/>
      <c r="E148" s="508" t="s">
        <v>18</v>
      </c>
      <c r="F148" s="508"/>
      <c r="G148" s="508" t="s">
        <v>19</v>
      </c>
      <c r="H148" s="508"/>
      <c r="I148" s="508" t="s">
        <v>20</v>
      </c>
      <c r="J148" s="508"/>
      <c r="K148" s="298"/>
      <c r="L148" s="464" t="s">
        <v>264</v>
      </c>
      <c r="X148" s="21" t="s">
        <v>16</v>
      </c>
      <c r="Y148" s="565" t="s">
        <v>17</v>
      </c>
      <c r="Z148" s="566"/>
      <c r="AA148" s="567" t="s">
        <v>18</v>
      </c>
      <c r="AB148" s="567"/>
      <c r="AC148" s="567" t="s">
        <v>19</v>
      </c>
      <c r="AD148" s="567"/>
      <c r="AE148" s="567" t="s">
        <v>20</v>
      </c>
      <c r="AF148" s="567"/>
      <c r="AG148" s="298"/>
      <c r="AH148" s="295" t="s">
        <v>265</v>
      </c>
      <c r="AP148" s="21" t="s">
        <v>16</v>
      </c>
      <c r="AQ148" s="565" t="s">
        <v>17</v>
      </c>
      <c r="AR148" s="566"/>
      <c r="AS148" s="567" t="s">
        <v>18</v>
      </c>
      <c r="AT148" s="567"/>
      <c r="AU148" s="567" t="s">
        <v>19</v>
      </c>
      <c r="AV148" s="567"/>
      <c r="AW148" s="567" t="s">
        <v>20</v>
      </c>
      <c r="AX148" s="567"/>
      <c r="AY148" s="298"/>
      <c r="AZ148" s="295" t="s">
        <v>265</v>
      </c>
      <c r="BH148" s="21" t="s">
        <v>16</v>
      </c>
      <c r="BI148" s="565" t="s">
        <v>17</v>
      </c>
      <c r="BJ148" s="566"/>
      <c r="BK148" s="567" t="s">
        <v>18</v>
      </c>
      <c r="BL148" s="567"/>
      <c r="BM148" s="567" t="s">
        <v>19</v>
      </c>
      <c r="BN148" s="567"/>
      <c r="BO148" s="567" t="s">
        <v>20</v>
      </c>
      <c r="BP148" s="567"/>
      <c r="BQ148" s="298"/>
      <c r="BR148" s="295" t="s">
        <v>265</v>
      </c>
    </row>
    <row r="149" spans="1:76" ht="79.5" hidden="1" customHeight="1" x14ac:dyDescent="0.2">
      <c r="B149" s="22" t="s">
        <v>21</v>
      </c>
      <c r="C149" s="23" t="s">
        <v>22</v>
      </c>
      <c r="D149" s="24">
        <f>D151-D150</f>
        <v>8.0991842624468402E-2</v>
      </c>
      <c r="E149" s="25" t="s">
        <v>23</v>
      </c>
      <c r="F149" s="26">
        <f>(COUNT(C132:M132))-1</f>
        <v>10</v>
      </c>
      <c r="G149" s="27" t="s">
        <v>24</v>
      </c>
      <c r="H149" s="28">
        <f>D149/F149</f>
        <v>8.0991842624468409E-3</v>
      </c>
      <c r="I149" s="29" t="s">
        <v>25</v>
      </c>
      <c r="J149" s="30">
        <f>H149/H150</f>
        <v>1.7027241208513264</v>
      </c>
      <c r="K149" s="299"/>
      <c r="L149" s="552">
        <f>FDIST(J149,F149,F150)</f>
        <v>9.8626147826448851E-2</v>
      </c>
      <c r="M149" s="3" t="s">
        <v>167</v>
      </c>
      <c r="X149" s="22" t="s">
        <v>21</v>
      </c>
      <c r="Y149" s="23" t="s">
        <v>22</v>
      </c>
      <c r="Z149" s="24">
        <f>Z151-Z150</f>
        <v>0.17887590118262708</v>
      </c>
      <c r="AA149" s="25" t="s">
        <v>23</v>
      </c>
      <c r="AB149" s="26">
        <f>(COUNT(Y132:AI132))-1</f>
        <v>10</v>
      </c>
      <c r="AC149" s="27" t="s">
        <v>24</v>
      </c>
      <c r="AD149" s="28">
        <f>Z149/AB149</f>
        <v>1.7887590118262707E-2</v>
      </c>
      <c r="AE149" s="29" t="s">
        <v>25</v>
      </c>
      <c r="AF149" s="30">
        <f>AD149/AD150</f>
        <v>1.8998071095137958</v>
      </c>
      <c r="AG149" s="299"/>
      <c r="AH149" s="552">
        <f>FDIST(AF149,AB149,AB150)</f>
        <v>6.0748009752488806E-2</v>
      </c>
      <c r="AI149" s="3" t="s">
        <v>167</v>
      </c>
      <c r="AP149" s="22" t="s">
        <v>21</v>
      </c>
      <c r="AQ149" s="23" t="s">
        <v>22</v>
      </c>
      <c r="AR149" s="24">
        <f>AR151-AR150</f>
        <v>8.190105411289722E-2</v>
      </c>
      <c r="AS149" s="25" t="s">
        <v>23</v>
      </c>
      <c r="AT149" s="26">
        <f>(COUNT(AQ132:BR132))-1</f>
        <v>20</v>
      </c>
      <c r="AU149" s="27" t="s">
        <v>24</v>
      </c>
      <c r="AV149" s="28">
        <f>AR149/AT149</f>
        <v>4.0950527056448612E-3</v>
      </c>
      <c r="AW149" s="29" t="s">
        <v>25</v>
      </c>
      <c r="AX149" s="30">
        <f>AV149/AV150</f>
        <v>0.86872869659337382</v>
      </c>
      <c r="AY149" s="299"/>
      <c r="AZ149" s="552">
        <f>FDIST(AX149,AT149,AT150)</f>
        <v>0.62418045930237875</v>
      </c>
      <c r="BA149" s="3" t="s">
        <v>167</v>
      </c>
      <c r="BH149" s="22" t="s">
        <v>21</v>
      </c>
      <c r="BI149" s="23" t="s">
        <v>22</v>
      </c>
      <c r="BJ149" s="24">
        <f>BJ151-BJ150</f>
        <v>0.1181006947260555</v>
      </c>
      <c r="BK149" s="25" t="s">
        <v>23</v>
      </c>
      <c r="BL149" s="26">
        <f>(COUNT(BI132:BS132))-1</f>
        <v>10</v>
      </c>
      <c r="BM149" s="27" t="s">
        <v>24</v>
      </c>
      <c r="BN149" s="28">
        <f>BJ149/BL149</f>
        <v>1.181006947260555E-2</v>
      </c>
      <c r="BO149" s="29" t="s">
        <v>25</v>
      </c>
      <c r="BP149" s="30">
        <f>BN149/BN150</f>
        <v>1.9392954428827076</v>
      </c>
      <c r="BQ149" s="299"/>
      <c r="BR149" s="552">
        <f>FDIST(BP149,BL149,BL150)</f>
        <v>5.5034808638402079E-2</v>
      </c>
      <c r="BS149" s="3" t="s">
        <v>167</v>
      </c>
    </row>
    <row r="150" spans="1:76" ht="79.5" hidden="1" customHeight="1" x14ac:dyDescent="0.2">
      <c r="B150" s="22" t="s">
        <v>26</v>
      </c>
      <c r="C150" s="23" t="s">
        <v>27</v>
      </c>
      <c r="D150" s="31">
        <f>N146</f>
        <v>0.31393586005831037</v>
      </c>
      <c r="E150" s="25" t="s">
        <v>28</v>
      </c>
      <c r="F150" s="32">
        <f>N144-(COUNT(C132:M132))</f>
        <v>66</v>
      </c>
      <c r="G150" s="27" t="s">
        <v>29</v>
      </c>
      <c r="H150" s="33">
        <f>D150/F150</f>
        <v>4.7566039402774296E-3</v>
      </c>
      <c r="I150" s="34"/>
      <c r="J150" s="26"/>
      <c r="K150" s="300"/>
      <c r="X150" s="22" t="s">
        <v>26</v>
      </c>
      <c r="Y150" s="23" t="s">
        <v>27</v>
      </c>
      <c r="Z150" s="31">
        <f>AJ146</f>
        <v>0.62142148110366657</v>
      </c>
      <c r="AA150" s="25" t="s">
        <v>28</v>
      </c>
      <c r="AB150" s="32">
        <f>AJ144-(COUNT(Y132:AI132))</f>
        <v>66</v>
      </c>
      <c r="AC150" s="27" t="s">
        <v>29</v>
      </c>
      <c r="AD150" s="33">
        <f>Z150/AB150</f>
        <v>9.4154769864191901E-3</v>
      </c>
      <c r="AE150" s="34"/>
      <c r="AF150" s="26"/>
      <c r="AG150" s="300"/>
      <c r="AP150" s="22" t="s">
        <v>26</v>
      </c>
      <c r="AQ150" s="23" t="s">
        <v>27</v>
      </c>
      <c r="AR150" s="31">
        <f>BB146</f>
        <v>0.26397533823318781</v>
      </c>
      <c r="AS150" s="25" t="s">
        <v>28</v>
      </c>
      <c r="AT150" s="32">
        <f>BB144-(COUNT(AQ132:BR132))</f>
        <v>56</v>
      </c>
      <c r="AU150" s="27" t="s">
        <v>29</v>
      </c>
      <c r="AV150" s="33">
        <f>AR150/AT150</f>
        <v>4.7138453255926391E-3</v>
      </c>
      <c r="AW150" s="34"/>
      <c r="AX150" s="26"/>
      <c r="AY150" s="300"/>
      <c r="BH150" s="22" t="s">
        <v>26</v>
      </c>
      <c r="BI150" s="23" t="s">
        <v>27</v>
      </c>
      <c r="BJ150" s="31">
        <f>BT146</f>
        <v>0.4019318397579042</v>
      </c>
      <c r="BK150" s="25" t="s">
        <v>28</v>
      </c>
      <c r="BL150" s="32">
        <f>BT144-(COUNT(BI132:BS132))</f>
        <v>66</v>
      </c>
      <c r="BM150" s="27" t="s">
        <v>29</v>
      </c>
      <c r="BN150" s="33">
        <f>BJ150/BL150</f>
        <v>6.0898763599682455E-3</v>
      </c>
      <c r="BO150" s="34"/>
      <c r="BP150" s="26"/>
      <c r="BQ150" s="300"/>
    </row>
    <row r="151" spans="1:76" ht="28.5" hidden="1" customHeight="1" x14ac:dyDescent="0.2">
      <c r="B151" s="22" t="s">
        <v>10</v>
      </c>
      <c r="C151" s="23" t="s">
        <v>30</v>
      </c>
      <c r="D151" s="366">
        <f>P143</f>
        <v>0.39492770268277877</v>
      </c>
      <c r="E151" s="25" t="s">
        <v>31</v>
      </c>
      <c r="F151" s="26">
        <f>N144-1</f>
        <v>76</v>
      </c>
      <c r="G151" s="27" t="s">
        <v>32</v>
      </c>
      <c r="H151" s="28">
        <f>D151/F151</f>
        <v>5.1964171405628782E-3</v>
      </c>
      <c r="I151" s="34"/>
      <c r="J151" s="26"/>
      <c r="K151" s="300"/>
      <c r="X151" s="22" t="s">
        <v>10</v>
      </c>
      <c r="Y151" s="23" t="s">
        <v>30</v>
      </c>
      <c r="Z151" s="35">
        <f>AL143</f>
        <v>0.80029738228629366</v>
      </c>
      <c r="AA151" s="25" t="s">
        <v>31</v>
      </c>
      <c r="AB151" s="26">
        <f>AJ144-1</f>
        <v>76</v>
      </c>
      <c r="AC151" s="27" t="s">
        <v>32</v>
      </c>
      <c r="AD151" s="28">
        <f>Z151/AB151</f>
        <v>1.0530228714293337E-2</v>
      </c>
      <c r="AE151" s="34"/>
      <c r="AF151" s="26"/>
      <c r="AG151" s="300"/>
      <c r="AP151" s="22" t="s">
        <v>10</v>
      </c>
      <c r="AQ151" s="23" t="s">
        <v>30</v>
      </c>
      <c r="AR151" s="35">
        <f>BD143</f>
        <v>0.34587639234608503</v>
      </c>
      <c r="AS151" s="25" t="s">
        <v>31</v>
      </c>
      <c r="AT151" s="26">
        <f>BB144-1</f>
        <v>76</v>
      </c>
      <c r="AU151" s="27" t="s">
        <v>32</v>
      </c>
      <c r="AV151" s="28">
        <f>AR151/AT151</f>
        <v>4.5510051624484873E-3</v>
      </c>
      <c r="AW151" s="34"/>
      <c r="AX151" s="26"/>
      <c r="AY151" s="300"/>
      <c r="BH151" s="22" t="s">
        <v>10</v>
      </c>
      <c r="BI151" s="23" t="s">
        <v>30</v>
      </c>
      <c r="BJ151" s="35">
        <f>BV143</f>
        <v>0.5200325344839597</v>
      </c>
      <c r="BK151" s="25" t="s">
        <v>31</v>
      </c>
      <c r="BL151" s="26">
        <f>BT144-1</f>
        <v>76</v>
      </c>
      <c r="BM151" s="27" t="s">
        <v>32</v>
      </c>
      <c r="BN151" s="28">
        <f>BJ151/BL151</f>
        <v>6.8425333484731536E-3</v>
      </c>
      <c r="BO151" s="34"/>
      <c r="BP151" s="26"/>
      <c r="BQ151" s="300"/>
    </row>
    <row r="154" spans="1:76" ht="13.5" thickBot="1" x14ac:dyDescent="0.25"/>
    <row r="155" spans="1:76" ht="29.25" customHeight="1" thickBot="1" x14ac:dyDescent="0.25">
      <c r="B155" s="574" t="s">
        <v>259</v>
      </c>
      <c r="C155" s="575"/>
      <c r="D155" s="575"/>
      <c r="E155" s="575"/>
      <c r="F155" s="575"/>
      <c r="G155" s="575"/>
      <c r="H155" s="575"/>
      <c r="I155" s="575"/>
      <c r="J155" s="575"/>
      <c r="K155" s="575"/>
      <c r="L155" s="575"/>
      <c r="M155" s="576"/>
      <c r="N155" s="106"/>
      <c r="X155" s="574" t="s">
        <v>347</v>
      </c>
      <c r="Y155" s="575"/>
      <c r="Z155" s="575"/>
      <c r="AA155" s="575"/>
      <c r="AB155" s="575"/>
      <c r="AC155" s="575"/>
      <c r="AD155" s="575"/>
      <c r="AE155" s="575"/>
      <c r="AF155" s="575"/>
      <c r="AG155" s="575"/>
      <c r="AH155" s="575"/>
      <c r="AI155" s="576"/>
      <c r="AJ155" s="106"/>
      <c r="AP155" s="574" t="s">
        <v>351</v>
      </c>
      <c r="AQ155" s="575"/>
      <c r="AR155" s="575"/>
      <c r="AS155" s="575"/>
      <c r="AT155" s="575"/>
      <c r="AU155" s="575"/>
      <c r="AV155" s="575"/>
      <c r="AW155" s="575"/>
      <c r="AX155" s="575"/>
      <c r="AY155" s="575"/>
      <c r="AZ155" s="575"/>
      <c r="BA155" s="576"/>
      <c r="BB155" s="106"/>
      <c r="BH155" s="574" t="s">
        <v>165</v>
      </c>
      <c r="BI155" s="575"/>
      <c r="BJ155" s="575"/>
      <c r="BK155" s="575"/>
      <c r="BL155" s="575"/>
      <c r="BM155" s="575"/>
      <c r="BN155" s="575"/>
      <c r="BO155" s="575"/>
      <c r="BP155" s="575"/>
      <c r="BQ155" s="575"/>
      <c r="BR155" s="575"/>
      <c r="BS155" s="576"/>
      <c r="BT155" s="106"/>
    </row>
    <row r="156" spans="1:76" ht="25.5" customHeight="1" thickBot="1" x14ac:dyDescent="0.25">
      <c r="B156" s="7" t="s">
        <v>164</v>
      </c>
      <c r="C156" s="352" t="s">
        <v>326</v>
      </c>
      <c r="D156" s="352" t="s">
        <v>327</v>
      </c>
      <c r="E156" s="352" t="s">
        <v>328</v>
      </c>
      <c r="F156" s="352" t="s">
        <v>329</v>
      </c>
      <c r="G156" s="352" t="s">
        <v>330</v>
      </c>
      <c r="H156" s="352" t="s">
        <v>331</v>
      </c>
      <c r="I156" s="352" t="s">
        <v>332</v>
      </c>
      <c r="J156" s="352" t="s">
        <v>333</v>
      </c>
      <c r="K156" s="352" t="s">
        <v>334</v>
      </c>
      <c r="L156" s="352" t="s">
        <v>335</v>
      </c>
      <c r="M156" s="352" t="s">
        <v>336</v>
      </c>
      <c r="N156" s="106"/>
      <c r="X156" s="7" t="s">
        <v>266</v>
      </c>
      <c r="Y156" s="352" t="s">
        <v>326</v>
      </c>
      <c r="Z156" s="352" t="s">
        <v>327</v>
      </c>
      <c r="AA156" s="352" t="s">
        <v>328</v>
      </c>
      <c r="AB156" s="352" t="s">
        <v>329</v>
      </c>
      <c r="AC156" s="352" t="s">
        <v>330</v>
      </c>
      <c r="AD156" s="352" t="s">
        <v>331</v>
      </c>
      <c r="AE156" s="352" t="s">
        <v>332</v>
      </c>
      <c r="AF156" s="352" t="s">
        <v>333</v>
      </c>
      <c r="AG156" s="352" t="s">
        <v>334</v>
      </c>
      <c r="AH156" s="352" t="s">
        <v>335</v>
      </c>
      <c r="AI156" s="352" t="s">
        <v>336</v>
      </c>
      <c r="AJ156" s="106"/>
      <c r="AP156" s="7" t="s">
        <v>163</v>
      </c>
      <c r="AQ156" s="352" t="s">
        <v>326</v>
      </c>
      <c r="AR156" s="352" t="s">
        <v>327</v>
      </c>
      <c r="AS156" s="352" t="s">
        <v>328</v>
      </c>
      <c r="AT156" s="352" t="s">
        <v>329</v>
      </c>
      <c r="AU156" s="352" t="s">
        <v>330</v>
      </c>
      <c r="AV156" s="352" t="s">
        <v>331</v>
      </c>
      <c r="AW156" s="352" t="s">
        <v>332</v>
      </c>
      <c r="AX156" s="352" t="s">
        <v>333</v>
      </c>
      <c r="AY156" s="352" t="s">
        <v>334</v>
      </c>
      <c r="AZ156" s="352" t="s">
        <v>335</v>
      </c>
      <c r="BA156" s="352" t="s">
        <v>336</v>
      </c>
      <c r="BB156" s="106"/>
      <c r="BH156" s="7" t="s">
        <v>162</v>
      </c>
      <c r="BI156" s="352" t="s">
        <v>326</v>
      </c>
      <c r="BJ156" s="352" t="s">
        <v>327</v>
      </c>
      <c r="BK156" s="352" t="s">
        <v>328</v>
      </c>
      <c r="BL156" s="352" t="s">
        <v>329</v>
      </c>
      <c r="BM156" s="352" t="s">
        <v>330</v>
      </c>
      <c r="BN156" s="352" t="s">
        <v>331</v>
      </c>
      <c r="BO156" s="352" t="s">
        <v>332</v>
      </c>
      <c r="BP156" s="352" t="s">
        <v>333</v>
      </c>
      <c r="BQ156" s="352" t="s">
        <v>334</v>
      </c>
      <c r="BR156" s="352" t="s">
        <v>335</v>
      </c>
      <c r="BS156" s="352" t="s">
        <v>336</v>
      </c>
      <c r="BT156" s="106"/>
    </row>
    <row r="157" spans="1:76" x14ac:dyDescent="0.2">
      <c r="B157" s="7" t="s">
        <v>217</v>
      </c>
      <c r="C157" s="354">
        <v>0.69047619047619047</v>
      </c>
      <c r="D157" s="355">
        <v>0.61904761904761907</v>
      </c>
      <c r="E157" s="355">
        <v>0.72857142857142854</v>
      </c>
      <c r="F157" s="355">
        <v>0.73809523809523814</v>
      </c>
      <c r="G157" s="355">
        <v>0.75238095238095237</v>
      </c>
      <c r="H157" s="355">
        <v>0.72380952380952379</v>
      </c>
      <c r="I157" s="355">
        <v>0.73809523809523814</v>
      </c>
      <c r="J157" s="355">
        <v>0.7</v>
      </c>
      <c r="K157" s="355">
        <v>0.69523809523809521</v>
      </c>
      <c r="L157" s="355">
        <v>0.66666666666666663</v>
      </c>
      <c r="M157" s="356">
        <v>0.73809523809523814</v>
      </c>
      <c r="N157" s="106"/>
      <c r="X157" s="434" t="s">
        <v>1</v>
      </c>
      <c r="Y157" s="354">
        <v>0.49590073122091727</v>
      </c>
      <c r="Z157" s="355">
        <v>0.37701635332072525</v>
      </c>
      <c r="AA157" s="355">
        <v>0.55158462575859746</v>
      </c>
      <c r="AB157" s="355">
        <v>0.57914298207258408</v>
      </c>
      <c r="AC157" s="355">
        <v>0.59220255433564861</v>
      </c>
      <c r="AD157" s="355">
        <v>0.53014697372989239</v>
      </c>
      <c r="AE157" s="355">
        <v>0.6020671834625323</v>
      </c>
      <c r="AF157" s="355">
        <v>0.50365785030951038</v>
      </c>
      <c r="AG157" s="355">
        <v>0.49668576564430961</v>
      </c>
      <c r="AH157" s="355">
        <v>0.45742442697375707</v>
      </c>
      <c r="AI157" s="356">
        <v>0.55537590945836712</v>
      </c>
      <c r="AJ157" s="106"/>
      <c r="AP157" s="433" t="s">
        <v>1</v>
      </c>
      <c r="AQ157" s="354">
        <v>0.57185531442477333</v>
      </c>
      <c r="AR157" s="355">
        <v>0.5225916567607628</v>
      </c>
      <c r="AS157" s="355">
        <v>0.62387280924670152</v>
      </c>
      <c r="AT157" s="355">
        <v>0.62930145442231977</v>
      </c>
      <c r="AU157" s="355">
        <v>0.64607948984226793</v>
      </c>
      <c r="AV157" s="355">
        <v>0.61219254782561983</v>
      </c>
      <c r="AW157" s="355">
        <v>0.66872852950635997</v>
      </c>
      <c r="AX157" s="355">
        <v>0.5928769715739608</v>
      </c>
      <c r="AY157" s="355">
        <v>0.59193300617786937</v>
      </c>
      <c r="AZ157" s="355">
        <v>0.55899335742063594</v>
      </c>
      <c r="BA157" s="356">
        <v>0.62887844017493555</v>
      </c>
      <c r="BB157" s="106"/>
      <c r="BH157" s="434" t="s">
        <v>1</v>
      </c>
      <c r="BI157" s="354">
        <v>0.49291223804080209</v>
      </c>
      <c r="BJ157" s="355">
        <v>0.43342179752645893</v>
      </c>
      <c r="BK157" s="355">
        <v>0.56446587278600746</v>
      </c>
      <c r="BL157" s="355">
        <v>0.57257525345283045</v>
      </c>
      <c r="BM157" s="355">
        <v>0.59853932431830914</v>
      </c>
      <c r="BN157" s="355">
        <v>0.54746519097522928</v>
      </c>
      <c r="BO157" s="355">
        <v>0.63598956575980781</v>
      </c>
      <c r="BP157" s="355">
        <v>0.52058977405178553</v>
      </c>
      <c r="BQ157" s="355">
        <v>0.51931328301814839</v>
      </c>
      <c r="BR157" s="355">
        <v>0.47670197523187113</v>
      </c>
      <c r="BS157" s="356">
        <v>0.57193842924498928</v>
      </c>
      <c r="BT157" s="106"/>
    </row>
    <row r="158" spans="1:76" x14ac:dyDescent="0.2">
      <c r="B158" s="433" t="s">
        <v>1</v>
      </c>
      <c r="C158" s="523">
        <v>0.65714285714285714</v>
      </c>
      <c r="D158" s="518">
        <v>0.65714285714285714</v>
      </c>
      <c r="E158" s="518">
        <v>0.71904761904761905</v>
      </c>
      <c r="F158" s="518">
        <v>0.66190476190476188</v>
      </c>
      <c r="G158" s="518">
        <v>0.69047619047619047</v>
      </c>
      <c r="H158" s="518">
        <v>0.7142857142857143</v>
      </c>
      <c r="I158" s="518">
        <v>0.62857142857142856</v>
      </c>
      <c r="J158" s="518">
        <v>0.72857142857142854</v>
      </c>
      <c r="K158" s="518">
        <v>0.7</v>
      </c>
      <c r="L158" s="518">
        <v>0.66190476190476188</v>
      </c>
      <c r="M158" s="522">
        <v>0.71904761904761905</v>
      </c>
      <c r="N158" s="106"/>
      <c r="X158" s="434" t="s">
        <v>9</v>
      </c>
      <c r="Y158" s="523">
        <v>0.3906665592004514</v>
      </c>
      <c r="Z158" s="518">
        <v>0.36129768090229375</v>
      </c>
      <c r="AA158" s="518">
        <v>0.47473291504154652</v>
      </c>
      <c r="AB158" s="518">
        <v>0.41183431952662714</v>
      </c>
      <c r="AC158" s="518">
        <v>0.43219633943427621</v>
      </c>
      <c r="AD158" s="518">
        <v>0.43762553001562149</v>
      </c>
      <c r="AE158" s="518">
        <v>0.41859226919390907</v>
      </c>
      <c r="AF158" s="518">
        <v>0.49013928525791195</v>
      </c>
      <c r="AG158" s="518">
        <v>0.43909780811463939</v>
      </c>
      <c r="AH158" s="518">
        <v>0.38770481705063453</v>
      </c>
      <c r="AI158" s="522">
        <v>0.44685030581722401</v>
      </c>
      <c r="AJ158" s="106"/>
      <c r="AP158" s="433" t="s">
        <v>9</v>
      </c>
      <c r="AQ158" s="523">
        <v>0.50230363353077867</v>
      </c>
      <c r="AR158" s="518">
        <v>0.48832045251302508</v>
      </c>
      <c r="AS158" s="518">
        <v>0.57997488218861126</v>
      </c>
      <c r="AT158" s="518">
        <v>0.52851738154980765</v>
      </c>
      <c r="AU158" s="518">
        <v>0.54286477331536664</v>
      </c>
      <c r="AV158" s="518">
        <v>0.53024624134941389</v>
      </c>
      <c r="AW158" s="518">
        <v>0.58924554629054104</v>
      </c>
      <c r="AX158" s="518">
        <v>0.58292906427814184</v>
      </c>
      <c r="AY158" s="518">
        <v>0.54449069604436584</v>
      </c>
      <c r="AZ158" s="518">
        <v>0.52763418243065119</v>
      </c>
      <c r="BA158" s="522">
        <v>0.55029246968958412</v>
      </c>
      <c r="BB158" s="106"/>
      <c r="BH158" s="434" t="s">
        <v>9</v>
      </c>
      <c r="BI158" s="523">
        <v>0.41076196998340359</v>
      </c>
      <c r="BJ158" s="518">
        <v>0.39567869132204431</v>
      </c>
      <c r="BK158" s="518">
        <v>0.50342115877879856</v>
      </c>
      <c r="BL158" s="518">
        <v>0.44022656153242318</v>
      </c>
      <c r="BM158" s="518">
        <v>0.45707807215594642</v>
      </c>
      <c r="BN158" s="518">
        <v>0.44222858193594888</v>
      </c>
      <c r="BO158" s="518">
        <v>0.51569707577890456</v>
      </c>
      <c r="BP158" s="518">
        <v>0.50730018617874595</v>
      </c>
      <c r="BQ158" s="518">
        <v>0.45902272948894546</v>
      </c>
      <c r="BR158" s="518">
        <v>0.43920675435262879</v>
      </c>
      <c r="BS158" s="522">
        <v>0.46602227254074513</v>
      </c>
      <c r="BT158" s="106"/>
    </row>
    <row r="159" spans="1:76" x14ac:dyDescent="0.2">
      <c r="B159" s="7" t="s">
        <v>9</v>
      </c>
      <c r="C159" s="523">
        <v>0.83809523809523812</v>
      </c>
      <c r="D159" s="518">
        <v>0.68571428571428572</v>
      </c>
      <c r="E159" s="518">
        <v>0.81904761904761902</v>
      </c>
      <c r="F159" s="518">
        <v>0.8</v>
      </c>
      <c r="G159" s="518">
        <v>0.87142857142857144</v>
      </c>
      <c r="H159" s="518">
        <v>0.88571428571428568</v>
      </c>
      <c r="I159" s="518">
        <v>0.69047619047619047</v>
      </c>
      <c r="J159" s="518">
        <v>0.80476190476190479</v>
      </c>
      <c r="K159" s="518">
        <v>0.81428571428571428</v>
      </c>
      <c r="L159" s="518">
        <v>0.76666666666666672</v>
      </c>
      <c r="M159" s="522">
        <v>0.86190476190476195</v>
      </c>
      <c r="N159" s="106"/>
      <c r="X159" s="7"/>
      <c r="Y159" s="523">
        <v>0.72394061243427166</v>
      </c>
      <c r="Z159" s="518">
        <v>0.46700507614213188</v>
      </c>
      <c r="AA159" s="518">
        <v>0.6862714263248938</v>
      </c>
      <c r="AB159" s="518">
        <v>0.66696873584050742</v>
      </c>
      <c r="AC159" s="518">
        <v>0.77736767708496923</v>
      </c>
      <c r="AD159" s="518">
        <v>0.79128706311081654</v>
      </c>
      <c r="AE159" s="518">
        <v>0.529180463576159</v>
      </c>
      <c r="AF159" s="518">
        <v>0.66086340003151101</v>
      </c>
      <c r="AG159" s="518">
        <v>0.67826838466373351</v>
      </c>
      <c r="AH159" s="518">
        <v>0.60502072777521887</v>
      </c>
      <c r="AI159" s="522">
        <v>0.74905224987638042</v>
      </c>
      <c r="AJ159" s="106"/>
      <c r="AP159" s="7"/>
      <c r="AQ159" s="523">
        <v>0.71335314011585904</v>
      </c>
      <c r="AR159" s="518">
        <v>0.5900972432957845</v>
      </c>
      <c r="AS159" s="518">
        <v>0.69811648735487275</v>
      </c>
      <c r="AT159" s="518">
        <v>0.68216995853448592</v>
      </c>
      <c r="AU159" s="518">
        <v>0.73489433196103648</v>
      </c>
      <c r="AV159" s="518">
        <v>0.74178627356160798</v>
      </c>
      <c r="AW159" s="518">
        <v>0.65877056602849859</v>
      </c>
      <c r="AX159" s="518">
        <v>0.6859698715164233</v>
      </c>
      <c r="AY159" s="518">
        <v>0.69332588171541321</v>
      </c>
      <c r="AZ159" s="518">
        <v>0.65734156964083357</v>
      </c>
      <c r="BA159" s="522">
        <v>0.72291038666611307</v>
      </c>
      <c r="BB159" s="106"/>
      <c r="BH159" s="7"/>
      <c r="BI159" s="523">
        <v>0.71976801359627918</v>
      </c>
      <c r="BJ159" s="518">
        <v>0.51684024787078298</v>
      </c>
      <c r="BK159" s="518">
        <v>0.68946061165226302</v>
      </c>
      <c r="BL159" s="518">
        <v>0.65969802440920178</v>
      </c>
      <c r="BM159" s="518">
        <v>0.76623834082786657</v>
      </c>
      <c r="BN159" s="518">
        <v>0.78212595865661794</v>
      </c>
      <c r="BO159" s="518">
        <v>0.61915984900925358</v>
      </c>
      <c r="BP159" s="518">
        <v>0.66662175169410764</v>
      </c>
      <c r="BQ159" s="518">
        <v>0.68032053326827635</v>
      </c>
      <c r="BR159" s="518">
        <v>0.61679291633673672</v>
      </c>
      <c r="BS159" s="522">
        <v>0.73982328989850066</v>
      </c>
      <c r="BT159" s="106"/>
    </row>
    <row r="160" spans="1:76" x14ac:dyDescent="0.2">
      <c r="B160" s="7"/>
      <c r="C160" s="523">
        <v>0.7857142857142857</v>
      </c>
      <c r="D160" s="518">
        <v>0.7142857142857143</v>
      </c>
      <c r="E160" s="518">
        <v>0.85238095238095235</v>
      </c>
      <c r="F160" s="518">
        <v>0.8</v>
      </c>
      <c r="G160" s="518">
        <v>0.84761904761904761</v>
      </c>
      <c r="H160" s="518">
        <v>0.82380952380952377</v>
      </c>
      <c r="I160" s="518">
        <v>0.76666666666666672</v>
      </c>
      <c r="J160" s="518">
        <v>0.8571428571428571</v>
      </c>
      <c r="K160" s="518">
        <v>0.84285714285714286</v>
      </c>
      <c r="L160" s="518">
        <v>0.79047619047619044</v>
      </c>
      <c r="M160" s="522">
        <v>0.85238095238095235</v>
      </c>
      <c r="N160" s="106"/>
      <c r="X160" s="7"/>
      <c r="Y160" s="523">
        <v>0.63862332695984703</v>
      </c>
      <c r="Z160" s="518">
        <v>0.50154284357939705</v>
      </c>
      <c r="AA160" s="518">
        <v>0.74216800665372884</v>
      </c>
      <c r="AB160" s="518">
        <v>0.6673831881434551</v>
      </c>
      <c r="AC160" s="518">
        <v>0.73738715854468706</v>
      </c>
      <c r="AD160" s="518">
        <v>0.68200049111893257</v>
      </c>
      <c r="AE160" s="518">
        <v>0.63890935887988221</v>
      </c>
      <c r="AF160" s="518">
        <v>0.74968213604577238</v>
      </c>
      <c r="AG160" s="518">
        <v>0.72551194201291247</v>
      </c>
      <c r="AH160" s="518">
        <v>0.64169381107491841</v>
      </c>
      <c r="AI160" s="522">
        <v>0.73343706494144634</v>
      </c>
      <c r="AJ160" s="106"/>
      <c r="AP160" s="7"/>
      <c r="AQ160" s="523">
        <v>0.66986215094574209</v>
      </c>
      <c r="AR160" s="518">
        <v>0.5814606385957628</v>
      </c>
      <c r="AS160" s="518">
        <v>0.72470810615604042</v>
      </c>
      <c r="AT160" s="518">
        <v>0.68188803683247468</v>
      </c>
      <c r="AU160" s="518">
        <v>0.71822707182964285</v>
      </c>
      <c r="AV160" s="518">
        <v>0.69017889940771415</v>
      </c>
      <c r="AW160" s="518">
        <v>0.72510035722364263</v>
      </c>
      <c r="AX160" s="518">
        <v>0.72681056292076474</v>
      </c>
      <c r="AY160" s="518">
        <v>0.70725799350811847</v>
      </c>
      <c r="AZ160" s="518">
        <v>0.66887667591810462</v>
      </c>
      <c r="BA160" s="522">
        <v>0.71550064740695518</v>
      </c>
      <c r="BB160" s="106"/>
      <c r="BH160" s="7"/>
      <c r="BI160" s="523">
        <v>0.63794387573590716</v>
      </c>
      <c r="BJ160" s="518">
        <v>0.50536827581071797</v>
      </c>
      <c r="BK160" s="518">
        <v>0.74369285193492707</v>
      </c>
      <c r="BL160" s="518">
        <v>0.6591883626344367</v>
      </c>
      <c r="BM160" s="518">
        <v>0.72988907250210688</v>
      </c>
      <c r="BN160" s="518">
        <v>0.67441131147671873</v>
      </c>
      <c r="BO160" s="518">
        <v>0.74454139894061588</v>
      </c>
      <c r="BP160" s="518">
        <v>0.74825897146968023</v>
      </c>
      <c r="BQ160" s="518">
        <v>0.70740930287988246</v>
      </c>
      <c r="BR160" s="518">
        <v>0.63624450596115367</v>
      </c>
      <c r="BS160" s="522">
        <v>0.72420071433064337</v>
      </c>
      <c r="BT160" s="106"/>
    </row>
    <row r="161" spans="1:76" x14ac:dyDescent="0.2">
      <c r="B161" s="7"/>
      <c r="C161" s="523">
        <v>0.71904761904761905</v>
      </c>
      <c r="D161" s="518">
        <v>0.61428571428571432</v>
      </c>
      <c r="E161" s="518">
        <v>0.74285714285714288</v>
      </c>
      <c r="F161" s="518">
        <v>0.75714285714285712</v>
      </c>
      <c r="G161" s="518">
        <v>0.77619047619047621</v>
      </c>
      <c r="H161" s="518">
        <v>0.77142857142857146</v>
      </c>
      <c r="I161" s="518">
        <v>0.65714285714285714</v>
      </c>
      <c r="J161" s="518">
        <v>0.72380952380952379</v>
      </c>
      <c r="K161" s="518">
        <v>0.72857142857142854</v>
      </c>
      <c r="L161" s="518">
        <v>0.69523809523809521</v>
      </c>
      <c r="M161" s="522">
        <v>0.7857142857142857</v>
      </c>
      <c r="N161" s="106"/>
      <c r="X161" s="7"/>
      <c r="Y161" s="523">
        <v>0.53036161018876515</v>
      </c>
      <c r="Z161" s="518">
        <v>0.39293361884368316</v>
      </c>
      <c r="AA161" s="518">
        <v>0.57666032030462533</v>
      </c>
      <c r="AB161" s="518">
        <v>0.6065248539623056</v>
      </c>
      <c r="AC161" s="518">
        <v>0.62532741145655391</v>
      </c>
      <c r="AD161" s="518">
        <v>0.59885386819484254</v>
      </c>
      <c r="AE161" s="518">
        <v>0.49351823937292733</v>
      </c>
      <c r="AF161" s="518">
        <v>0.54555630176852465</v>
      </c>
      <c r="AG161" s="518">
        <v>0.55394074902179979</v>
      </c>
      <c r="AH161" s="518">
        <v>0.50866418074139053</v>
      </c>
      <c r="AI161" s="522">
        <v>0.62818696883852698</v>
      </c>
      <c r="AJ161" s="106"/>
      <c r="AP161" s="7"/>
      <c r="AQ161" s="523">
        <v>0.59343432450697087</v>
      </c>
      <c r="AR161" s="518">
        <v>0.55807396485637883</v>
      </c>
      <c r="AS161" s="518">
        <v>0.64943815310204878</v>
      </c>
      <c r="AT161" s="518">
        <v>0.65410595063241195</v>
      </c>
      <c r="AU161" s="518">
        <v>0.66405564142142193</v>
      </c>
      <c r="AV161" s="518">
        <v>0.64205402113490451</v>
      </c>
      <c r="AW161" s="518">
        <v>0.63276381061581721</v>
      </c>
      <c r="AX161" s="518">
        <v>0.63114713387077792</v>
      </c>
      <c r="AY161" s="518">
        <v>0.63568646905015624</v>
      </c>
      <c r="AZ161" s="518">
        <v>0.60598504903632533</v>
      </c>
      <c r="BA161" s="522">
        <v>0.6696147600759218</v>
      </c>
      <c r="BB161" s="106"/>
      <c r="BH161" s="7"/>
      <c r="BI161" s="523">
        <v>0.5213450151959077</v>
      </c>
      <c r="BJ161" s="518">
        <v>0.47556286557179672</v>
      </c>
      <c r="BK161" s="518">
        <v>0.60391033082334944</v>
      </c>
      <c r="BL161" s="518">
        <v>0.6114766743683393</v>
      </c>
      <c r="BM161" s="518">
        <v>0.6280176863254624</v>
      </c>
      <c r="BN161" s="518">
        <v>0.59218050789591659</v>
      </c>
      <c r="BO161" s="518">
        <v>0.57781952889723698</v>
      </c>
      <c r="BP161" s="518">
        <v>0.57536371071502557</v>
      </c>
      <c r="BQ161" s="518">
        <v>0.58229128224789517</v>
      </c>
      <c r="BR161" s="518">
        <v>0.53866630704919971</v>
      </c>
      <c r="BS161" s="522">
        <v>0.63751669760152252</v>
      </c>
      <c r="BT161" s="106"/>
    </row>
    <row r="162" spans="1:76" x14ac:dyDescent="0.2">
      <c r="B162" s="7"/>
      <c r="C162" s="523">
        <v>0.7</v>
      </c>
      <c r="D162" s="518">
        <v>0.51904761904761909</v>
      </c>
      <c r="E162" s="518">
        <v>0.63809523809523805</v>
      </c>
      <c r="F162" s="518">
        <v>0.67142857142857137</v>
      </c>
      <c r="G162" s="518">
        <v>0.68571428571428572</v>
      </c>
      <c r="H162" s="518">
        <v>0.73809523809523814</v>
      </c>
      <c r="I162" s="518">
        <v>0.54761904761904767</v>
      </c>
      <c r="J162" s="518">
        <v>0.62380952380952381</v>
      </c>
      <c r="K162" s="518">
        <v>0.62380952380952381</v>
      </c>
      <c r="L162" s="518">
        <v>0.58571428571428574</v>
      </c>
      <c r="M162" s="522">
        <v>0.69523809523809521</v>
      </c>
      <c r="N162" s="106"/>
      <c r="X162" s="7"/>
      <c r="Y162" s="523">
        <v>0.4915058805442386</v>
      </c>
      <c r="Z162" s="518">
        <v>0.26720563847429518</v>
      </c>
      <c r="AA162" s="518">
        <v>0.4094357076780758</v>
      </c>
      <c r="AB162" s="518">
        <v>0.46682856827464386</v>
      </c>
      <c r="AC162" s="518">
        <v>0.47077017068234744</v>
      </c>
      <c r="AD162" s="518">
        <v>0.53359715716362466</v>
      </c>
      <c r="AE162" s="518">
        <v>0.34553685660860156</v>
      </c>
      <c r="AF162" s="518">
        <v>0.38741599586441183</v>
      </c>
      <c r="AG162" s="518">
        <v>0.38784546695693878</v>
      </c>
      <c r="AH162" s="518">
        <v>0.34019501625135423</v>
      </c>
      <c r="AI162" s="522">
        <v>0.46708961141950839</v>
      </c>
      <c r="AJ162" s="106"/>
      <c r="AP162" s="7"/>
      <c r="AQ162" s="523">
        <v>0.57712027349402573</v>
      </c>
      <c r="AR162" s="518">
        <v>0.46124239718555443</v>
      </c>
      <c r="AS162" s="518">
        <v>0.54975673142001147</v>
      </c>
      <c r="AT162" s="518">
        <v>0.57327471604063251</v>
      </c>
      <c r="AU162" s="518">
        <v>0.56839835535499561</v>
      </c>
      <c r="AV162" s="518">
        <v>0.60640671557524384</v>
      </c>
      <c r="AW162" s="518">
        <v>0.53767051577387381</v>
      </c>
      <c r="AX162" s="518">
        <v>0.52736155725378808</v>
      </c>
      <c r="AY162" s="518">
        <v>0.52780105164679347</v>
      </c>
      <c r="AZ162" s="518">
        <v>0.49130371756998331</v>
      </c>
      <c r="BA162" s="522">
        <v>0.56767714624781107</v>
      </c>
      <c r="BB162" s="106"/>
      <c r="BH162" s="7"/>
      <c r="BI162" s="523">
        <v>0.49970131605121498</v>
      </c>
      <c r="BJ162" s="518">
        <v>0.36758381817313074</v>
      </c>
      <c r="BK162" s="518">
        <v>0.46537192320592125</v>
      </c>
      <c r="BL162" s="518">
        <v>0.49473350179328829</v>
      </c>
      <c r="BM162" s="518">
        <v>0.48850395056185686</v>
      </c>
      <c r="BN162" s="518">
        <v>0.53925900859421272</v>
      </c>
      <c r="BO162" s="518">
        <v>0.45091406805493145</v>
      </c>
      <c r="BP162" s="518">
        <v>0.43889236024143985</v>
      </c>
      <c r="BQ162" s="518">
        <v>0.43939928239070136</v>
      </c>
      <c r="BR162" s="518">
        <v>0.39886205306250305</v>
      </c>
      <c r="BS162" s="522">
        <v>0.48758911532658389</v>
      </c>
      <c r="BT162" s="106"/>
    </row>
    <row r="163" spans="1:76" x14ac:dyDescent="0.2">
      <c r="B163" s="7"/>
      <c r="C163" s="523">
        <v>0.72857142857142854</v>
      </c>
      <c r="D163" s="518">
        <v>0.580952380952381</v>
      </c>
      <c r="E163" s="518">
        <v>0.69047619047619047</v>
      </c>
      <c r="F163" s="518">
        <v>0.70952380952380956</v>
      </c>
      <c r="G163" s="518">
        <v>0.71904761904761905</v>
      </c>
      <c r="H163" s="518">
        <v>0.75238095238095237</v>
      </c>
      <c r="I163" s="518">
        <v>0.61904761904761907</v>
      </c>
      <c r="J163" s="518">
        <v>0.68095238095238098</v>
      </c>
      <c r="K163" s="518">
        <v>0.67619047619047623</v>
      </c>
      <c r="L163" s="518">
        <v>0.62380952380952381</v>
      </c>
      <c r="M163" s="522">
        <v>0.73809523809523814</v>
      </c>
      <c r="N163" s="106"/>
      <c r="X163" s="7"/>
      <c r="Y163" s="523">
        <v>0.55047318611987361</v>
      </c>
      <c r="Z163" s="518">
        <v>0.36409621141736348</v>
      </c>
      <c r="AA163" s="518">
        <v>0.50311237304794154</v>
      </c>
      <c r="AB163" s="518">
        <v>0.5356171832517671</v>
      </c>
      <c r="AC163" s="518">
        <v>0.53725490196078429</v>
      </c>
      <c r="AD163" s="518">
        <v>0.57352079671939082</v>
      </c>
      <c r="AE163" s="518">
        <v>0.44565432587606424</v>
      </c>
      <c r="AF163" s="518">
        <v>0.48871688651477158</v>
      </c>
      <c r="AG163" s="518">
        <v>0.48136848986707348</v>
      </c>
      <c r="AH163" s="518">
        <v>0.40785951386658098</v>
      </c>
      <c r="AI163" s="522">
        <v>0.55547858214986712</v>
      </c>
      <c r="AJ163" s="106"/>
      <c r="AP163" s="7"/>
      <c r="AQ163" s="523">
        <v>0.61142964519676313</v>
      </c>
      <c r="AR163" s="518">
        <v>0.55400685288744589</v>
      </c>
      <c r="AS163" s="518">
        <v>0.60996633885230966</v>
      </c>
      <c r="AT163" s="518">
        <v>0.61409938746442483</v>
      </c>
      <c r="AU163" s="518">
        <v>0.6131074507759714</v>
      </c>
      <c r="AV163" s="518">
        <v>0.65334963454731942</v>
      </c>
      <c r="AW163" s="518">
        <v>0.59605929946042513</v>
      </c>
      <c r="AX163" s="518">
        <v>0.60610303070134186</v>
      </c>
      <c r="AY163" s="518">
        <v>0.59526437532761811</v>
      </c>
      <c r="AZ163" s="518">
        <v>0.5354956481378923</v>
      </c>
      <c r="BA163" s="522">
        <v>0.64190623619575193</v>
      </c>
      <c r="BB163" s="106"/>
      <c r="BH163" s="7"/>
      <c r="BI163" s="523">
        <v>0.5463752112292426</v>
      </c>
      <c r="BJ163" s="518">
        <v>0.47055412118041789</v>
      </c>
      <c r="BK163" s="518">
        <v>0.54429134492205677</v>
      </c>
      <c r="BL163" s="518">
        <v>0.55020026603996641</v>
      </c>
      <c r="BM163" s="518">
        <v>0.54877556356153856</v>
      </c>
      <c r="BN163" s="518">
        <v>0.61024252960550651</v>
      </c>
      <c r="BO163" s="518">
        <v>0.5249176206330517</v>
      </c>
      <c r="BP163" s="518">
        <v>0.53883207166817981</v>
      </c>
      <c r="BQ163" s="518">
        <v>0.52383298842683368</v>
      </c>
      <c r="BR163" s="518">
        <v>0.44835473371021983</v>
      </c>
      <c r="BS163" s="522">
        <v>0.59194866027450654</v>
      </c>
      <c r="BT163" s="106"/>
    </row>
    <row r="164" spans="1:76" x14ac:dyDescent="0.2">
      <c r="B164" s="7"/>
      <c r="C164" s="523">
        <v>0.68095238095238098</v>
      </c>
      <c r="D164" s="518">
        <v>0.70952380952380956</v>
      </c>
      <c r="E164" s="518">
        <v>0.73809523809523814</v>
      </c>
      <c r="F164" s="518">
        <v>0.67619047619047623</v>
      </c>
      <c r="G164" s="518">
        <v>0.7142857142857143</v>
      </c>
      <c r="H164" s="518">
        <v>0.7857142857142857</v>
      </c>
      <c r="I164" s="518">
        <v>0.54761904761904767</v>
      </c>
      <c r="J164" s="518">
        <v>0.74285714285714288</v>
      </c>
      <c r="K164" s="518">
        <v>0.74761904761904763</v>
      </c>
      <c r="L164" s="518">
        <v>0.7</v>
      </c>
      <c r="M164" s="522">
        <v>0.8</v>
      </c>
      <c r="N164" s="106"/>
      <c r="X164" s="7"/>
      <c r="Y164" s="523">
        <v>0.39618916831173284</v>
      </c>
      <c r="Z164" s="518">
        <v>0.41241227466629959</v>
      </c>
      <c r="AA164" s="518">
        <v>0.46725092250922495</v>
      </c>
      <c r="AB164" s="518">
        <v>0.40544591556332754</v>
      </c>
      <c r="AC164" s="518">
        <v>0.43436882743760097</v>
      </c>
      <c r="AD164" s="518">
        <v>0.5298741356151434</v>
      </c>
      <c r="AE164" s="518">
        <v>0.28177988983691543</v>
      </c>
      <c r="AF164" s="518">
        <v>0.47336646078112665</v>
      </c>
      <c r="AG164" s="518">
        <v>0.48659993542137553</v>
      </c>
      <c r="AH164" s="518">
        <v>0.41705221414408439</v>
      </c>
      <c r="AI164" s="522">
        <v>0.56108484697686001</v>
      </c>
      <c r="AJ164" s="106"/>
      <c r="AP164" s="7"/>
      <c r="AQ164" s="523">
        <v>0.54246894462930551</v>
      </c>
      <c r="AR164" s="518">
        <v>0.57170892990710898</v>
      </c>
      <c r="AS164" s="518">
        <v>0.59607878799686709</v>
      </c>
      <c r="AT164" s="518">
        <v>0.56233002568539558</v>
      </c>
      <c r="AU164" s="518">
        <v>0.56424252882545656</v>
      </c>
      <c r="AV164" s="518">
        <v>0.62256276979921377</v>
      </c>
      <c r="AW164" s="518">
        <v>0.53019618288778536</v>
      </c>
      <c r="AX164" s="518">
        <v>0.59133616045321069</v>
      </c>
      <c r="AY164" s="518">
        <v>0.61061734621839436</v>
      </c>
      <c r="AZ164" s="518">
        <v>0.5935081614578821</v>
      </c>
      <c r="BA164" s="522">
        <v>0.64166314385128898</v>
      </c>
      <c r="BB164" s="106"/>
      <c r="BH164" s="7"/>
      <c r="BI164" s="523">
        <v>0.45660575353420063</v>
      </c>
      <c r="BJ164" s="518">
        <v>0.4927247841561595</v>
      </c>
      <c r="BK164" s="518">
        <v>0.52494424173383858</v>
      </c>
      <c r="BL164" s="518">
        <v>0.48085762720695857</v>
      </c>
      <c r="BM164" s="518">
        <v>0.48325499735965927</v>
      </c>
      <c r="BN164" s="518">
        <v>0.56252914208792959</v>
      </c>
      <c r="BO164" s="518">
        <v>0.44217050668831598</v>
      </c>
      <c r="BP164" s="518">
        <v>0.51850788841505413</v>
      </c>
      <c r="BQ164" s="518">
        <v>0.54521733197816358</v>
      </c>
      <c r="BR164" s="518">
        <v>0.52144515471571562</v>
      </c>
      <c r="BS164" s="522">
        <v>0.59156753671893403</v>
      </c>
      <c r="BT164" s="106"/>
    </row>
    <row r="165" spans="1:76" x14ac:dyDescent="0.2">
      <c r="B165" s="7"/>
      <c r="C165" s="523">
        <v>0.61428571428571432</v>
      </c>
      <c r="D165" s="518">
        <v>0.60476190476190472</v>
      </c>
      <c r="E165" s="518">
        <v>0.63809523809523805</v>
      </c>
      <c r="F165" s="518">
        <v>0.58571428571428574</v>
      </c>
      <c r="G165" s="518">
        <v>0.63809523809523805</v>
      </c>
      <c r="H165" s="518">
        <v>0.70952380952380956</v>
      </c>
      <c r="I165" s="518">
        <v>0.46190476190476193</v>
      </c>
      <c r="J165" s="518">
        <v>0.63809523809523805</v>
      </c>
      <c r="K165" s="518">
        <v>0.6428571428571429</v>
      </c>
      <c r="L165" s="518">
        <v>0.60952380952380958</v>
      </c>
      <c r="M165" s="522">
        <v>0.70952380952380956</v>
      </c>
      <c r="N165" s="106"/>
      <c r="X165" s="7"/>
      <c r="Y165" s="523">
        <v>0.22001100513572999</v>
      </c>
      <c r="Z165" s="518">
        <v>0.16342692584593235</v>
      </c>
      <c r="AA165" s="518">
        <v>0.21157931136689231</v>
      </c>
      <c r="AB165" s="518">
        <v>0.20152091254752844</v>
      </c>
      <c r="AC165" s="518">
        <v>0.22924614864538562</v>
      </c>
      <c r="AD165" s="518">
        <v>0.28623168217529393</v>
      </c>
      <c r="AE165" s="518">
        <v>0.1479965532098233</v>
      </c>
      <c r="AF165" s="518">
        <v>0.20569352510824665</v>
      </c>
      <c r="AG165" s="518">
        <v>0.22260612043435349</v>
      </c>
      <c r="AH165" s="518">
        <v>0.20022293437369382</v>
      </c>
      <c r="AI165" s="522">
        <v>0.29026538866419188</v>
      </c>
      <c r="AJ165" s="106"/>
      <c r="AP165" s="7"/>
      <c r="AQ165" s="523">
        <v>0.42580223006305379</v>
      </c>
      <c r="AR165" s="518">
        <v>0.44350473842517874</v>
      </c>
      <c r="AS165" s="518">
        <v>0.45396455976823319</v>
      </c>
      <c r="AT165" s="518">
        <v>0.43758540619888064</v>
      </c>
      <c r="AU165" s="518">
        <v>0.47736358370537518</v>
      </c>
      <c r="AV165" s="518">
        <v>0.45023689285593732</v>
      </c>
      <c r="AW165" s="518">
        <v>0.44096895312522788</v>
      </c>
      <c r="AX165" s="518">
        <v>0.47455425131123208</v>
      </c>
      <c r="AY165" s="518">
        <v>0.46297998958988734</v>
      </c>
      <c r="AZ165" s="518">
        <v>0.48357542620781913</v>
      </c>
      <c r="BA165" s="522">
        <v>0.47946766457222684</v>
      </c>
      <c r="BB165" s="106"/>
      <c r="BH165" s="7"/>
      <c r="BI165" s="523">
        <v>0.3327610900395967</v>
      </c>
      <c r="BJ165" s="518">
        <v>0.34989958233897089</v>
      </c>
      <c r="BK165" s="518">
        <v>0.36026297054484024</v>
      </c>
      <c r="BL165" s="518">
        <v>0.34411429428041668</v>
      </c>
      <c r="BM165" s="518">
        <v>0.38414108520557921</v>
      </c>
      <c r="BN165" s="518">
        <v>0.35654866124270662</v>
      </c>
      <c r="BO165" s="518">
        <v>0.34741433949761574</v>
      </c>
      <c r="BP165" s="518">
        <v>0.38122076759265811</v>
      </c>
      <c r="BQ165" s="518">
        <v>0.36934548606892675</v>
      </c>
      <c r="BR165" s="518">
        <v>0.39065281667428775</v>
      </c>
      <c r="BS165" s="522">
        <v>0.38633826971168322</v>
      </c>
      <c r="BT165" s="106"/>
    </row>
    <row r="166" spans="1:76" ht="13.5" thickBot="1" x14ac:dyDescent="0.25">
      <c r="B166" s="7"/>
      <c r="C166" s="351"/>
      <c r="D166" s="520"/>
      <c r="E166" s="520"/>
      <c r="F166" s="520"/>
      <c r="G166" s="520"/>
      <c r="H166" s="520"/>
      <c r="I166" s="520"/>
      <c r="J166" s="520"/>
      <c r="K166" s="520"/>
      <c r="L166" s="520"/>
      <c r="M166" s="353"/>
      <c r="N166" s="524" t="s">
        <v>10</v>
      </c>
      <c r="Q166" s="4" t="s">
        <v>168</v>
      </c>
      <c r="S166" s="426" t="s">
        <v>124</v>
      </c>
      <c r="T166" s="426" t="s">
        <v>123</v>
      </c>
      <c r="U166" s="426" t="s">
        <v>169</v>
      </c>
      <c r="X166" s="7"/>
      <c r="Y166" s="351"/>
      <c r="Z166" s="520"/>
      <c r="AA166" s="520"/>
      <c r="AB166" s="520"/>
      <c r="AC166" s="520"/>
      <c r="AD166" s="520"/>
      <c r="AE166" s="520"/>
      <c r="AF166" s="520"/>
      <c r="AG166" s="520"/>
      <c r="AH166" s="520"/>
      <c r="AI166" s="353"/>
      <c r="AJ166" s="524" t="s">
        <v>10</v>
      </c>
      <c r="AP166" s="7"/>
      <c r="AQ166" s="351"/>
      <c r="AR166" s="520"/>
      <c r="AS166" s="520"/>
      <c r="AT166" s="520"/>
      <c r="AU166" s="520"/>
      <c r="AV166" s="520"/>
      <c r="AW166" s="520"/>
      <c r="AX166" s="520"/>
      <c r="AY166" s="520"/>
      <c r="AZ166" s="520"/>
      <c r="BA166" s="353"/>
      <c r="BB166" s="524" t="s">
        <v>10</v>
      </c>
      <c r="BH166" s="7"/>
      <c r="BI166" s="351"/>
      <c r="BJ166" s="520"/>
      <c r="BK166" s="520"/>
      <c r="BL166" s="520"/>
      <c r="BM166" s="520"/>
      <c r="BN166" s="520"/>
      <c r="BO166" s="520"/>
      <c r="BP166" s="520"/>
      <c r="BQ166" s="520"/>
      <c r="BR166" s="520"/>
      <c r="BS166" s="353"/>
      <c r="BT166" s="524" t="s">
        <v>10</v>
      </c>
    </row>
    <row r="167" spans="1:76" ht="15" thickBot="1" x14ac:dyDescent="0.25">
      <c r="B167" s="8" t="s">
        <v>11</v>
      </c>
      <c r="C167" s="469">
        <f t="shared" ref="C167:M167" si="125">AVERAGE(C157:C166)</f>
        <v>0.71269841269841272</v>
      </c>
      <c r="D167" s="469">
        <f t="shared" si="125"/>
        <v>0.63386243386243379</v>
      </c>
      <c r="E167" s="469">
        <f t="shared" si="125"/>
        <v>0.72962962962962963</v>
      </c>
      <c r="F167" s="469">
        <f t="shared" si="125"/>
        <v>0.71111111111111114</v>
      </c>
      <c r="G167" s="469">
        <f t="shared" si="125"/>
        <v>0.74391534391534386</v>
      </c>
      <c r="H167" s="469">
        <f t="shared" si="125"/>
        <v>0.7671957671957671</v>
      </c>
      <c r="I167" s="469">
        <f t="shared" si="125"/>
        <v>0.62857142857142856</v>
      </c>
      <c r="J167" s="469">
        <f t="shared" si="125"/>
        <v>0.72222222222222221</v>
      </c>
      <c r="K167" s="362">
        <f t="shared" si="125"/>
        <v>0.71904761904761916</v>
      </c>
      <c r="L167" s="362">
        <f t="shared" si="125"/>
        <v>0.6777777777777777</v>
      </c>
      <c r="M167" s="362">
        <f t="shared" si="125"/>
        <v>0.76666666666666672</v>
      </c>
      <c r="N167" s="363">
        <f>AVERAGE(C157:M166)</f>
        <v>0.71024531024531046</v>
      </c>
      <c r="O167" s="3"/>
      <c r="P167" s="3"/>
      <c r="Q167" s="426" t="str">
        <f>B158</f>
        <v>GC</v>
      </c>
      <c r="R167" s="426" t="str">
        <f>B159</f>
        <v>MIR</v>
      </c>
      <c r="S167" s="435">
        <f>N167</f>
        <v>0.71024531024531046</v>
      </c>
      <c r="T167" s="435">
        <f>N168</f>
        <v>8.1520227674993395E-2</v>
      </c>
      <c r="U167" s="426">
        <v>10</v>
      </c>
      <c r="X167" s="8" t="s">
        <v>11</v>
      </c>
      <c r="Y167" s="469">
        <f>AVERAGE(Y157:Y166)</f>
        <v>0.49307467556842521</v>
      </c>
      <c r="Z167" s="469">
        <f t="shared" ref="Z167:AI167" si="126">AVERAGE(Z157:Z166)</f>
        <v>0.36743740257690244</v>
      </c>
      <c r="AA167" s="469">
        <f t="shared" si="126"/>
        <v>0.51364395652061423</v>
      </c>
      <c r="AB167" s="469">
        <f t="shared" si="126"/>
        <v>0.50458518435363842</v>
      </c>
      <c r="AC167" s="469">
        <f t="shared" si="126"/>
        <v>0.53734679884247261</v>
      </c>
      <c r="AD167" s="469">
        <f t="shared" si="126"/>
        <v>0.5514597442048399</v>
      </c>
      <c r="AE167" s="469">
        <f t="shared" si="126"/>
        <v>0.43369279333520155</v>
      </c>
      <c r="AF167" s="469">
        <f t="shared" si="126"/>
        <v>0.50056576018686527</v>
      </c>
      <c r="AG167" s="362">
        <f t="shared" si="126"/>
        <v>0.49688051801523742</v>
      </c>
      <c r="AH167" s="362">
        <f t="shared" si="126"/>
        <v>0.44064862691684797</v>
      </c>
      <c r="AI167" s="362">
        <f t="shared" si="126"/>
        <v>0.55409121423804153</v>
      </c>
      <c r="AJ167" s="363">
        <f>AVERAGE(Y157:AI166)</f>
        <v>0.4903115158871898</v>
      </c>
      <c r="AK167" s="3"/>
      <c r="AL167" s="3"/>
      <c r="AM167" s="409" t="s">
        <v>33</v>
      </c>
      <c r="AN167" s="389" t="s">
        <v>123</v>
      </c>
      <c r="AP167" s="8" t="s">
        <v>11</v>
      </c>
      <c r="AQ167" s="469">
        <f>AVERAGE(AQ157:AQ166)</f>
        <v>0.57862551743414137</v>
      </c>
      <c r="AR167" s="469">
        <f t="shared" ref="AR167:BA167" si="127">AVERAGE(AR157:AR166)</f>
        <v>0.53011187493633349</v>
      </c>
      <c r="AS167" s="469">
        <f t="shared" si="127"/>
        <v>0.60954187289841077</v>
      </c>
      <c r="AT167" s="469">
        <f t="shared" si="127"/>
        <v>0.59591914637342591</v>
      </c>
      <c r="AU167" s="469">
        <f t="shared" si="127"/>
        <v>0.61435924744794823</v>
      </c>
      <c r="AV167" s="469">
        <f t="shared" si="127"/>
        <v>0.61655711067299712</v>
      </c>
      <c r="AW167" s="469">
        <f t="shared" si="127"/>
        <v>0.59772264010135245</v>
      </c>
      <c r="AX167" s="469">
        <f t="shared" si="127"/>
        <v>0.60212095598662674</v>
      </c>
      <c r="AY167" s="362">
        <f t="shared" si="127"/>
        <v>0.59659520103095742</v>
      </c>
      <c r="AZ167" s="362">
        <f t="shared" si="127"/>
        <v>0.56919042086890315</v>
      </c>
      <c r="BA167" s="362">
        <f t="shared" si="127"/>
        <v>0.62421232165339868</v>
      </c>
      <c r="BB167" s="363">
        <f>AVERAGE(AQ157:BA166)</f>
        <v>0.59408693721859074</v>
      </c>
      <c r="BC167" s="3"/>
      <c r="BD167" s="3"/>
      <c r="BE167" s="409" t="s">
        <v>33</v>
      </c>
      <c r="BF167" s="389" t="s">
        <v>123</v>
      </c>
      <c r="BH167" s="8" t="s">
        <v>11</v>
      </c>
      <c r="BI167" s="469">
        <f>AVERAGE(BI157:BI166)</f>
        <v>0.51313049815628398</v>
      </c>
      <c r="BJ167" s="469">
        <f t="shared" ref="BJ167" si="128">AVERAGE(BJ157:BJ166)</f>
        <v>0.44529268710560888</v>
      </c>
      <c r="BK167" s="469">
        <f t="shared" ref="BK167:BS167" si="129">AVERAGE(BK157:BK166)</f>
        <v>0.55553570070911151</v>
      </c>
      <c r="BL167" s="469">
        <f t="shared" si="129"/>
        <v>0.53478561841309569</v>
      </c>
      <c r="BM167" s="469">
        <f t="shared" si="129"/>
        <v>0.56493756586870281</v>
      </c>
      <c r="BN167" s="469">
        <f t="shared" si="129"/>
        <v>0.56744343249675411</v>
      </c>
      <c r="BO167" s="469">
        <f t="shared" si="129"/>
        <v>0.5398471059177482</v>
      </c>
      <c r="BP167" s="469">
        <f t="shared" si="129"/>
        <v>0.54395416466963065</v>
      </c>
      <c r="BQ167" s="362">
        <f t="shared" si="129"/>
        <v>0.53623913552975244</v>
      </c>
      <c r="BR167" s="362">
        <f t="shared" si="129"/>
        <v>0.49632524634381286</v>
      </c>
      <c r="BS167" s="362">
        <f t="shared" si="129"/>
        <v>0.57743833173867865</v>
      </c>
      <c r="BT167" s="363">
        <f>AVERAGE(BI157:BS166)</f>
        <v>0.5340844988135619</v>
      </c>
      <c r="BU167" s="3"/>
      <c r="BV167" s="3"/>
      <c r="BW167" s="409" t="s">
        <v>33</v>
      </c>
      <c r="BX167" s="389" t="s">
        <v>123</v>
      </c>
    </row>
    <row r="168" spans="1:76" ht="15.75" thickBot="1" x14ac:dyDescent="0.25">
      <c r="B168" s="8" t="s">
        <v>160</v>
      </c>
      <c r="C168" s="10">
        <f t="shared" ref="C168:M168" si="130">_xlfn.STDEV.S(C157:C166)</f>
        <v>6.6878913834229226E-2</v>
      </c>
      <c r="D168" s="10">
        <f t="shared" si="130"/>
        <v>6.4084537264083655E-2</v>
      </c>
      <c r="E168" s="10">
        <f t="shared" si="130"/>
        <v>7.2209138881233467E-2</v>
      </c>
      <c r="F168" s="10">
        <f t="shared" si="130"/>
        <v>7.0348984298543624E-2</v>
      </c>
      <c r="G168" s="10">
        <f t="shared" si="130"/>
        <v>7.6701329703806803E-2</v>
      </c>
      <c r="H168" s="10">
        <f t="shared" si="130"/>
        <v>5.7756842535429349E-2</v>
      </c>
      <c r="I168" s="10">
        <f t="shared" si="130"/>
        <v>9.7908977118820045E-2</v>
      </c>
      <c r="J168" s="10">
        <f t="shared" si="130"/>
        <v>7.4535599249992979E-2</v>
      </c>
      <c r="K168" s="10">
        <f t="shared" si="130"/>
        <v>7.3269916921091027E-2</v>
      </c>
      <c r="L168" s="10">
        <f t="shared" si="130"/>
        <v>6.8759662277112624E-2</v>
      </c>
      <c r="M168" s="10">
        <f t="shared" si="130"/>
        <v>6.1399033134417268E-2</v>
      </c>
      <c r="N168" s="11">
        <f>STDEV(C157:M166)</f>
        <v>8.1520227674993395E-2</v>
      </c>
      <c r="O168" s="12" t="s">
        <v>12</v>
      </c>
      <c r="P168" s="13">
        <f>N168^2*(N169-1)</f>
        <v>0.65126365697791033</v>
      </c>
      <c r="X168" s="8" t="s">
        <v>160</v>
      </c>
      <c r="Y168" s="10">
        <f>_xlfn.STDEV.S(Y157:Y166)</f>
        <v>0.14731634111101327</v>
      </c>
      <c r="Z168" s="10">
        <f t="shared" ref="Z168:AI168" si="131">_xlfn.STDEV.S(Z157:Z166)</f>
        <v>0.1014754183768925</v>
      </c>
      <c r="AA168" s="10">
        <f t="shared" si="131"/>
        <v>0.1554484429360482</v>
      </c>
      <c r="AB168" s="10">
        <f t="shared" si="131"/>
        <v>0.15061954831346411</v>
      </c>
      <c r="AC168" s="10">
        <f t="shared" si="131"/>
        <v>0.16933526575674523</v>
      </c>
      <c r="AD168" s="10">
        <f t="shared" si="131"/>
        <v>0.14222970876046051</v>
      </c>
      <c r="AE168" s="10">
        <f t="shared" si="131"/>
        <v>0.15652603550513294</v>
      </c>
      <c r="AF168" s="10">
        <f t="shared" si="131"/>
        <v>0.15432491097331322</v>
      </c>
      <c r="AG168" s="10">
        <f t="shared" si="131"/>
        <v>0.14967883809357585</v>
      </c>
      <c r="AH168" s="10">
        <f t="shared" si="131"/>
        <v>0.13447829834561681</v>
      </c>
      <c r="AI168" s="10">
        <f t="shared" si="131"/>
        <v>0.14334894668847953</v>
      </c>
      <c r="AJ168" s="11">
        <f>STDEV(Y157:AI166)</f>
        <v>0.14921902408696586</v>
      </c>
      <c r="AK168" s="12" t="s">
        <v>12</v>
      </c>
      <c r="AL168" s="13">
        <f>AJ168^2*(AJ169-1)</f>
        <v>2.1820990806477165</v>
      </c>
      <c r="AM168" s="466">
        <f>AJ167</f>
        <v>0.4903115158871898</v>
      </c>
      <c r="AN168" s="373">
        <f>AJ168</f>
        <v>0.14921902408696586</v>
      </c>
      <c r="AP168" s="8" t="s">
        <v>160</v>
      </c>
      <c r="AQ168" s="10">
        <f>_xlfn.STDEV.S(AQ157:AQ166)</f>
        <v>8.5371580066017111E-2</v>
      </c>
      <c r="AR168" s="10">
        <f t="shared" ref="AR168:BA168" si="132">_xlfn.STDEV.S(AR157:AR166)</f>
        <v>5.4042785252395115E-2</v>
      </c>
      <c r="AS168" s="10">
        <f t="shared" si="132"/>
        <v>8.0420782286056425E-2</v>
      </c>
      <c r="AT168" s="10">
        <f t="shared" si="132"/>
        <v>7.9776270754972442E-2</v>
      </c>
      <c r="AU168" s="10">
        <f t="shared" si="132"/>
        <v>8.4630125169780759E-2</v>
      </c>
      <c r="AV168" s="10">
        <f t="shared" si="132"/>
        <v>8.5422788352672099E-2</v>
      </c>
      <c r="AW168" s="10">
        <f t="shared" si="132"/>
        <v>8.590261804999301E-2</v>
      </c>
      <c r="AX168" s="10">
        <f t="shared" si="132"/>
        <v>7.5720570392904016E-2</v>
      </c>
      <c r="AY168" s="10">
        <f t="shared" si="132"/>
        <v>7.7983870392584059E-2</v>
      </c>
      <c r="AZ168" s="10">
        <f t="shared" si="132"/>
        <v>6.7096643239403911E-2</v>
      </c>
      <c r="BA168" s="10">
        <f t="shared" si="132"/>
        <v>7.9362312108899463E-2</v>
      </c>
      <c r="BB168" s="11">
        <f>STDEV(AQ157:BA166)</f>
        <v>7.8498009911956768E-2</v>
      </c>
      <c r="BC168" s="12" t="s">
        <v>12</v>
      </c>
      <c r="BD168" s="13">
        <f>BB168^2*(BB169-1)</f>
        <v>0.60386988089349092</v>
      </c>
      <c r="BE168" s="466">
        <f>BB167</f>
        <v>0.59408693721859074</v>
      </c>
      <c r="BF168" s="373">
        <f>BB168</f>
        <v>7.8498009911956768E-2</v>
      </c>
      <c r="BG168" s="367"/>
      <c r="BH168" s="8" t="s">
        <v>160</v>
      </c>
      <c r="BI168" s="10">
        <f>_xlfn.STDEV.S(BI157:BI166)</f>
        <v>0.1152425365917953</v>
      </c>
      <c r="BJ168" s="10">
        <f t="shared" ref="BJ168" si="133">_xlfn.STDEV.S(BJ157:BJ166)</f>
        <v>6.1515584144396521E-2</v>
      </c>
      <c r="BK168" s="10">
        <f t="shared" ref="BK168:BS168" si="134">_xlfn.STDEV.S(BK157:BK166)</f>
        <v>0.11499890892956209</v>
      </c>
      <c r="BL168" s="10">
        <f t="shared" si="134"/>
        <v>0.10514020832256057</v>
      </c>
      <c r="BM168" s="10">
        <f t="shared" si="134"/>
        <v>0.12744389401682044</v>
      </c>
      <c r="BN168" s="10">
        <f t="shared" si="134"/>
        <v>0.12316016262522561</v>
      </c>
      <c r="BO168" s="10">
        <f t="shared" si="134"/>
        <v>0.11945806201522161</v>
      </c>
      <c r="BP168" s="10">
        <f t="shared" si="134"/>
        <v>0.11059930466825002</v>
      </c>
      <c r="BQ168" s="10">
        <f t="shared" si="134"/>
        <v>0.1094841891046163</v>
      </c>
      <c r="BR168" s="10">
        <f t="shared" si="134"/>
        <v>8.8831396025925963E-2</v>
      </c>
      <c r="BS168" s="10">
        <f t="shared" si="134"/>
        <v>0.1167066666177462</v>
      </c>
      <c r="BT168" s="11">
        <f>STDEV(BI157:BS166)</f>
        <v>0.11022441418971364</v>
      </c>
      <c r="BU168" s="12" t="s">
        <v>12</v>
      </c>
      <c r="BV168" s="13">
        <f>BT168^2*(BT169-1)</f>
        <v>1.1906433053796235</v>
      </c>
      <c r="BW168" s="466">
        <f>BT167</f>
        <v>0.5340844988135619</v>
      </c>
      <c r="BX168" s="373">
        <f>BT168</f>
        <v>0.11022441418971364</v>
      </c>
    </row>
    <row r="169" spans="1:76" ht="14.25" x14ac:dyDescent="0.2">
      <c r="B169" s="8" t="s">
        <v>13</v>
      </c>
      <c r="C169" s="14">
        <f t="shared" ref="C169:M169" si="135">COUNT(C157:C166)</f>
        <v>9</v>
      </c>
      <c r="D169" s="14">
        <f t="shared" si="135"/>
        <v>9</v>
      </c>
      <c r="E169" s="14">
        <f t="shared" si="135"/>
        <v>9</v>
      </c>
      <c r="F169" s="14">
        <f t="shared" si="135"/>
        <v>9</v>
      </c>
      <c r="G169" s="14">
        <f t="shared" si="135"/>
        <v>9</v>
      </c>
      <c r="H169" s="14">
        <f t="shared" si="135"/>
        <v>9</v>
      </c>
      <c r="I169" s="14">
        <f t="shared" si="135"/>
        <v>9</v>
      </c>
      <c r="J169" s="14">
        <f t="shared" si="135"/>
        <v>9</v>
      </c>
      <c r="K169" s="14">
        <f t="shared" si="135"/>
        <v>9</v>
      </c>
      <c r="L169" s="14">
        <f t="shared" si="135"/>
        <v>9</v>
      </c>
      <c r="M169" s="14">
        <f t="shared" si="135"/>
        <v>9</v>
      </c>
      <c r="N169" s="467">
        <f>COUNT(C157:M166)</f>
        <v>99</v>
      </c>
      <c r="O169" s="3"/>
      <c r="P169" s="3"/>
      <c r="X169" s="8" t="s">
        <v>13</v>
      </c>
      <c r="Y169" s="14">
        <f>COUNT(Y157:Y166)</f>
        <v>9</v>
      </c>
      <c r="Z169" s="14">
        <f t="shared" ref="Z169:AI169" si="136">COUNT(Z157:Z166)</f>
        <v>9</v>
      </c>
      <c r="AA169" s="14">
        <f t="shared" si="136"/>
        <v>9</v>
      </c>
      <c r="AB169" s="14">
        <f t="shared" si="136"/>
        <v>9</v>
      </c>
      <c r="AC169" s="14">
        <f t="shared" si="136"/>
        <v>9</v>
      </c>
      <c r="AD169" s="14">
        <f t="shared" si="136"/>
        <v>9</v>
      </c>
      <c r="AE169" s="14">
        <f t="shared" si="136"/>
        <v>9</v>
      </c>
      <c r="AF169" s="14">
        <f t="shared" si="136"/>
        <v>9</v>
      </c>
      <c r="AG169" s="14">
        <f t="shared" si="136"/>
        <v>9</v>
      </c>
      <c r="AH169" s="14">
        <f t="shared" si="136"/>
        <v>9</v>
      </c>
      <c r="AI169" s="14">
        <f t="shared" si="136"/>
        <v>9</v>
      </c>
      <c r="AJ169" s="467">
        <f>COUNT(Y157:AI166)</f>
        <v>99</v>
      </c>
      <c r="AK169" s="3"/>
      <c r="AL169" s="3"/>
      <c r="AM169" s="3"/>
      <c r="AP169" s="8" t="s">
        <v>13</v>
      </c>
      <c r="AQ169" s="14">
        <f>COUNT(AQ157:AQ166)</f>
        <v>9</v>
      </c>
      <c r="AR169" s="14">
        <f t="shared" ref="AR169:BA169" si="137">COUNT(AR157:AR166)</f>
        <v>9</v>
      </c>
      <c r="AS169" s="14">
        <f t="shared" si="137"/>
        <v>9</v>
      </c>
      <c r="AT169" s="14">
        <f t="shared" si="137"/>
        <v>9</v>
      </c>
      <c r="AU169" s="14">
        <f t="shared" si="137"/>
        <v>9</v>
      </c>
      <c r="AV169" s="14">
        <f t="shared" si="137"/>
        <v>9</v>
      </c>
      <c r="AW169" s="14">
        <f t="shared" si="137"/>
        <v>9</v>
      </c>
      <c r="AX169" s="14">
        <f t="shared" si="137"/>
        <v>9</v>
      </c>
      <c r="AY169" s="14">
        <f t="shared" si="137"/>
        <v>9</v>
      </c>
      <c r="AZ169" s="14">
        <f t="shared" si="137"/>
        <v>9</v>
      </c>
      <c r="BA169" s="14">
        <f t="shared" si="137"/>
        <v>9</v>
      </c>
      <c r="BB169" s="467">
        <f>COUNT(AQ157:BA166)</f>
        <v>99</v>
      </c>
      <c r="BC169" s="3"/>
      <c r="BD169" s="3"/>
      <c r="BE169" s="3"/>
      <c r="BF169" s="3"/>
      <c r="BH169" s="8" t="s">
        <v>13</v>
      </c>
      <c r="BI169" s="14">
        <f>COUNT(BI157:BI166)</f>
        <v>9</v>
      </c>
      <c r="BJ169" s="14">
        <f t="shared" ref="BJ169" si="138">COUNT(BJ157:BJ166)</f>
        <v>9</v>
      </c>
      <c r="BK169" s="14">
        <f t="shared" ref="BK169:BS169" si="139">COUNT(BK157:BK166)</f>
        <v>9</v>
      </c>
      <c r="BL169" s="14">
        <f t="shared" si="139"/>
        <v>9</v>
      </c>
      <c r="BM169" s="14">
        <f t="shared" si="139"/>
        <v>9</v>
      </c>
      <c r="BN169" s="14">
        <f t="shared" si="139"/>
        <v>9</v>
      </c>
      <c r="BO169" s="14">
        <f t="shared" si="139"/>
        <v>9</v>
      </c>
      <c r="BP169" s="14">
        <f t="shared" si="139"/>
        <v>9</v>
      </c>
      <c r="BQ169" s="14">
        <f t="shared" si="139"/>
        <v>9</v>
      </c>
      <c r="BR169" s="14">
        <f t="shared" si="139"/>
        <v>9</v>
      </c>
      <c r="BS169" s="14">
        <f t="shared" si="139"/>
        <v>9</v>
      </c>
      <c r="BT169" s="467">
        <f>COUNT(BI157:BS166)</f>
        <v>99</v>
      </c>
      <c r="BU169" s="3"/>
      <c r="BV169" s="3"/>
      <c r="BW169" s="3"/>
    </row>
    <row r="170" spans="1:76" ht="12.75" hidden="1" customHeight="1" x14ac:dyDescent="0.2">
      <c r="B170" s="15" t="s">
        <v>14</v>
      </c>
      <c r="C170" s="16">
        <f>C169-1</f>
        <v>8</v>
      </c>
      <c r="D170" s="16">
        <f t="shared" ref="D170:M170" si="140">D169-1</f>
        <v>8</v>
      </c>
      <c r="E170" s="16">
        <f t="shared" si="140"/>
        <v>8</v>
      </c>
      <c r="F170" s="16">
        <f t="shared" si="140"/>
        <v>8</v>
      </c>
      <c r="G170" s="16">
        <f t="shared" si="140"/>
        <v>8</v>
      </c>
      <c r="H170" s="16">
        <f t="shared" si="140"/>
        <v>8</v>
      </c>
      <c r="I170" s="16">
        <f t="shared" si="140"/>
        <v>8</v>
      </c>
      <c r="J170" s="16">
        <f t="shared" si="140"/>
        <v>8</v>
      </c>
      <c r="K170" s="16">
        <f t="shared" si="140"/>
        <v>8</v>
      </c>
      <c r="L170" s="16">
        <f t="shared" si="140"/>
        <v>8</v>
      </c>
      <c r="M170" s="16">
        <f t="shared" si="140"/>
        <v>8</v>
      </c>
      <c r="N170" s="556">
        <f>N169-1</f>
        <v>98</v>
      </c>
      <c r="O170" s="3"/>
      <c r="X170" s="15" t="s">
        <v>14</v>
      </c>
      <c r="Y170" s="16">
        <f>Y169-1</f>
        <v>8</v>
      </c>
      <c r="Z170" s="16">
        <f t="shared" ref="Z170:AI170" si="141">Z169-1</f>
        <v>8</v>
      </c>
      <c r="AA170" s="16">
        <f t="shared" si="141"/>
        <v>8</v>
      </c>
      <c r="AB170" s="16">
        <f t="shared" si="141"/>
        <v>8</v>
      </c>
      <c r="AC170" s="16">
        <f t="shared" si="141"/>
        <v>8</v>
      </c>
      <c r="AD170" s="16">
        <f t="shared" si="141"/>
        <v>8</v>
      </c>
      <c r="AE170" s="16">
        <f t="shared" si="141"/>
        <v>8</v>
      </c>
      <c r="AF170" s="16">
        <f t="shared" si="141"/>
        <v>8</v>
      </c>
      <c r="AG170" s="16">
        <f t="shared" si="141"/>
        <v>8</v>
      </c>
      <c r="AH170" s="16">
        <f t="shared" si="141"/>
        <v>8</v>
      </c>
      <c r="AI170" s="16">
        <f t="shared" si="141"/>
        <v>8</v>
      </c>
      <c r="AJ170" s="556">
        <f>AJ169-1</f>
        <v>98</v>
      </c>
      <c r="AK170" s="3"/>
      <c r="AP170" s="15" t="s">
        <v>14</v>
      </c>
      <c r="AQ170" s="16">
        <f>AQ169-1</f>
        <v>8</v>
      </c>
      <c r="AR170" s="16">
        <f t="shared" ref="AR170:BA170" si="142">AR169-1</f>
        <v>8</v>
      </c>
      <c r="AS170" s="16">
        <f t="shared" si="142"/>
        <v>8</v>
      </c>
      <c r="AT170" s="16">
        <f t="shared" si="142"/>
        <v>8</v>
      </c>
      <c r="AU170" s="16">
        <f t="shared" si="142"/>
        <v>8</v>
      </c>
      <c r="AV170" s="16">
        <f t="shared" si="142"/>
        <v>8</v>
      </c>
      <c r="AW170" s="16">
        <f t="shared" si="142"/>
        <v>8</v>
      </c>
      <c r="AX170" s="16">
        <f t="shared" si="142"/>
        <v>8</v>
      </c>
      <c r="AY170" s="16">
        <f t="shared" si="142"/>
        <v>8</v>
      </c>
      <c r="AZ170" s="16">
        <f t="shared" si="142"/>
        <v>8</v>
      </c>
      <c r="BA170" s="16">
        <f t="shared" si="142"/>
        <v>8</v>
      </c>
      <c r="BB170" s="556">
        <f>BB169-1</f>
        <v>98</v>
      </c>
      <c r="BC170" s="3"/>
      <c r="BH170" s="15" t="s">
        <v>14</v>
      </c>
      <c r="BI170" s="16">
        <f>BI169-1</f>
        <v>8</v>
      </c>
      <c r="BJ170" s="16">
        <f t="shared" ref="BJ170:BS170" si="143">BJ169-1</f>
        <v>8</v>
      </c>
      <c r="BK170" s="16">
        <f t="shared" si="143"/>
        <v>8</v>
      </c>
      <c r="BL170" s="16">
        <f t="shared" si="143"/>
        <v>8</v>
      </c>
      <c r="BM170" s="16">
        <f t="shared" si="143"/>
        <v>8</v>
      </c>
      <c r="BN170" s="16">
        <f t="shared" si="143"/>
        <v>8</v>
      </c>
      <c r="BO170" s="16">
        <f t="shared" si="143"/>
        <v>8</v>
      </c>
      <c r="BP170" s="16">
        <f t="shared" si="143"/>
        <v>8</v>
      </c>
      <c r="BQ170" s="16">
        <f t="shared" si="143"/>
        <v>8</v>
      </c>
      <c r="BR170" s="16">
        <f t="shared" si="143"/>
        <v>8</v>
      </c>
      <c r="BS170" s="16">
        <f t="shared" si="143"/>
        <v>8</v>
      </c>
      <c r="BT170" s="556">
        <f>BT169-1</f>
        <v>98</v>
      </c>
      <c r="BU170" s="3"/>
    </row>
    <row r="171" spans="1:76" ht="15.75" hidden="1" customHeight="1" thickBot="1" x14ac:dyDescent="0.25">
      <c r="B171" s="17" t="s">
        <v>15</v>
      </c>
      <c r="C171" s="18">
        <f>(C169-1)*(C168^2)</f>
        <v>3.5782312925170055E-2</v>
      </c>
      <c r="D171" s="18">
        <f t="shared" ref="D171:M171" si="144">(D169-1)*(D168^2)</f>
        <v>3.2854623330813813E-2</v>
      </c>
      <c r="E171" s="18">
        <f t="shared" si="144"/>
        <v>4.1713277903754106E-2</v>
      </c>
      <c r="F171" s="18">
        <f t="shared" si="144"/>
        <v>3.9591836734693901E-2</v>
      </c>
      <c r="G171" s="18">
        <f t="shared" si="144"/>
        <v>4.7064751826656606E-2</v>
      </c>
      <c r="H171" s="18">
        <f t="shared" si="144"/>
        <v>2.6686822877299048E-2</v>
      </c>
      <c r="I171" s="18">
        <f t="shared" si="144"/>
        <v>7.6689342403629013E-2</v>
      </c>
      <c r="J171" s="18">
        <f t="shared" si="144"/>
        <v>4.4444444444444432E-2</v>
      </c>
      <c r="K171" s="18">
        <f t="shared" si="144"/>
        <v>4.2947845804988651E-2</v>
      </c>
      <c r="L171" s="18">
        <f t="shared" si="144"/>
        <v>3.7823129251700678E-2</v>
      </c>
      <c r="M171" s="18">
        <f t="shared" si="144"/>
        <v>3.0158730158730156E-2</v>
      </c>
      <c r="N171" s="555">
        <f>SUM(C171:M171)</f>
        <v>0.45575711766188054</v>
      </c>
      <c r="O171" s="3"/>
      <c r="P171" s="19"/>
      <c r="X171" s="17" t="s">
        <v>15</v>
      </c>
      <c r="Y171" s="18">
        <f>(Y169-1)*(Y168^2)</f>
        <v>0.17361683486669136</v>
      </c>
      <c r="Z171" s="18">
        <f t="shared" ref="Z171:AI171" si="145">(Z169-1)*(Z168^2)</f>
        <v>8.2378084278122973E-2</v>
      </c>
      <c r="AA171" s="18">
        <f t="shared" si="145"/>
        <v>0.19331374728993467</v>
      </c>
      <c r="AB171" s="18">
        <f t="shared" si="145"/>
        <v>0.18148998667321559</v>
      </c>
      <c r="AC171" s="18">
        <f t="shared" si="145"/>
        <v>0.22939545783126028</v>
      </c>
      <c r="AD171" s="18">
        <f t="shared" si="145"/>
        <v>0.16183432043268334</v>
      </c>
      <c r="AE171" s="18">
        <f t="shared" si="145"/>
        <v>0.1960031983276331</v>
      </c>
      <c r="AF171" s="18">
        <f t="shared" si="145"/>
        <v>0.19052942517536839</v>
      </c>
      <c r="AG171" s="18">
        <f t="shared" si="145"/>
        <v>0.17923003658434314</v>
      </c>
      <c r="AH171" s="18">
        <f t="shared" si="145"/>
        <v>0.1446753018074618</v>
      </c>
      <c r="AI171" s="18">
        <f t="shared" si="145"/>
        <v>0.16439136413357236</v>
      </c>
      <c r="AJ171" s="555">
        <f>SUM(Y171:AI171)</f>
        <v>1.8968577574002869</v>
      </c>
      <c r="AK171" s="3"/>
      <c r="AL171" s="19"/>
      <c r="AM171" s="19"/>
      <c r="AP171" s="17" t="s">
        <v>15</v>
      </c>
      <c r="AQ171" s="18">
        <f>(AQ169-1)*(AQ168^2)</f>
        <v>5.8306453463746959E-2</v>
      </c>
      <c r="AR171" s="18">
        <f t="shared" ref="AR171:BA171" si="146">(AR169-1)*(AR168^2)</f>
        <v>2.3364981102691959E-2</v>
      </c>
      <c r="AS171" s="18">
        <f t="shared" si="146"/>
        <v>5.1740017788010295E-2</v>
      </c>
      <c r="AT171" s="18">
        <f t="shared" si="146"/>
        <v>5.091402700456537E-2</v>
      </c>
      <c r="AU171" s="18">
        <f t="shared" si="146"/>
        <v>5.729806469002207E-2</v>
      </c>
      <c r="AV171" s="18">
        <f t="shared" si="146"/>
        <v>5.8376422159563297E-2</v>
      </c>
      <c r="AW171" s="18">
        <f t="shared" si="146"/>
        <v>5.9034078302743875E-2</v>
      </c>
      <c r="AX171" s="18">
        <f t="shared" si="146"/>
        <v>4.5868838245013858E-2</v>
      </c>
      <c r="AY171" s="18">
        <f t="shared" si="146"/>
        <v>4.865187233125879E-2</v>
      </c>
      <c r="AZ171" s="18">
        <f t="shared" si="146"/>
        <v>3.6015676271966772E-2</v>
      </c>
      <c r="BA171" s="18">
        <f t="shared" si="146"/>
        <v>5.038701266616296E-2</v>
      </c>
      <c r="BB171" s="555">
        <f>SUM(AQ171:BA171)</f>
        <v>0.53995744402574619</v>
      </c>
      <c r="BC171" s="3"/>
      <c r="BD171" s="19"/>
      <c r="BE171" s="19"/>
      <c r="BF171" s="19"/>
      <c r="BH171" s="17" t="s">
        <v>15</v>
      </c>
      <c r="BI171" s="18">
        <f>(BI169-1)*(BI168^2)</f>
        <v>0.10624673792089023</v>
      </c>
      <c r="BJ171" s="18">
        <f t="shared" ref="BJ171:BS171" si="147">(BJ169-1)*(BJ168^2)</f>
        <v>3.0273336741010629E-2</v>
      </c>
      <c r="BK171" s="18">
        <f t="shared" si="147"/>
        <v>0.10579799243991772</v>
      </c>
      <c r="BL171" s="18">
        <f t="shared" si="147"/>
        <v>8.8435707248891493E-2</v>
      </c>
      <c r="BM171" s="18">
        <f t="shared" si="147"/>
        <v>0.12993556897736447</v>
      </c>
      <c r="BN171" s="18">
        <f t="shared" si="147"/>
        <v>0.12134740526297616</v>
      </c>
      <c r="BO171" s="18">
        <f t="shared" si="147"/>
        <v>0.11416182864346025</v>
      </c>
      <c r="BP171" s="18">
        <f t="shared" si="147"/>
        <v>9.7857649544803124E-2</v>
      </c>
      <c r="BQ171" s="18">
        <f t="shared" si="147"/>
        <v>9.5894301311163055E-2</v>
      </c>
      <c r="BR171" s="18">
        <f t="shared" si="147"/>
        <v>6.312813535931916E-2</v>
      </c>
      <c r="BS171" s="18">
        <f t="shared" si="147"/>
        <v>0.10896356826420604</v>
      </c>
      <c r="BT171" s="555">
        <f>SUM(BI171:BS171)</f>
        <v>1.0620422317140024</v>
      </c>
      <c r="BU171" s="3"/>
      <c r="BV171" s="19"/>
      <c r="BW171" s="19"/>
    </row>
    <row r="172" spans="1:76" ht="12.75" hidden="1" customHeight="1" x14ac:dyDescent="0.2">
      <c r="B172" s="20"/>
      <c r="C172" s="20"/>
      <c r="D172" s="20"/>
      <c r="E172" s="20"/>
      <c r="F172" s="20"/>
      <c r="G172" s="20"/>
      <c r="H172" s="20"/>
      <c r="I172" s="20"/>
      <c r="J172" s="20"/>
      <c r="K172" s="20"/>
      <c r="L172" s="20"/>
      <c r="M172" s="20"/>
      <c r="N172" s="20"/>
      <c r="O172" s="20"/>
      <c r="X172" s="20"/>
      <c r="Y172" s="20"/>
      <c r="Z172" s="20"/>
      <c r="AA172" s="20"/>
      <c r="AB172" s="20"/>
      <c r="AC172" s="20"/>
      <c r="AD172" s="20"/>
      <c r="AE172" s="20"/>
      <c r="AF172" s="20"/>
      <c r="AG172" s="20"/>
      <c r="AH172" s="20"/>
      <c r="AI172" s="20"/>
      <c r="AJ172" s="20"/>
      <c r="AK172" s="20"/>
      <c r="AL172" s="20"/>
      <c r="AM172" s="20"/>
      <c r="AN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row>
    <row r="173" spans="1:76" ht="36" hidden="1" customHeight="1" x14ac:dyDescent="0.2">
      <c r="A173" s="20"/>
      <c r="B173" s="21" t="s">
        <v>16</v>
      </c>
      <c r="C173" s="506" t="s">
        <v>260</v>
      </c>
      <c r="D173" s="507"/>
      <c r="E173" s="508" t="s">
        <v>18</v>
      </c>
      <c r="F173" s="508"/>
      <c r="G173" s="508" t="s">
        <v>19</v>
      </c>
      <c r="H173" s="508"/>
      <c r="I173" s="508" t="s">
        <v>20</v>
      </c>
      <c r="J173" s="508"/>
      <c r="K173" s="298"/>
      <c r="L173" s="464" t="s">
        <v>264</v>
      </c>
      <c r="X173" s="21" t="s">
        <v>16</v>
      </c>
      <c r="Y173" s="565" t="s">
        <v>17</v>
      </c>
      <c r="Z173" s="566"/>
      <c r="AA173" s="567" t="s">
        <v>18</v>
      </c>
      <c r="AB173" s="567"/>
      <c r="AC173" s="567" t="s">
        <v>19</v>
      </c>
      <c r="AD173" s="567"/>
      <c r="AE173" s="567" t="s">
        <v>20</v>
      </c>
      <c r="AF173" s="567"/>
      <c r="AG173" s="298"/>
      <c r="AH173" s="295" t="s">
        <v>265</v>
      </c>
      <c r="AP173" s="21" t="s">
        <v>16</v>
      </c>
      <c r="AQ173" s="565" t="s">
        <v>17</v>
      </c>
      <c r="AR173" s="566"/>
      <c r="AS173" s="567" t="s">
        <v>18</v>
      </c>
      <c r="AT173" s="567"/>
      <c r="AU173" s="567" t="s">
        <v>19</v>
      </c>
      <c r="AV173" s="567"/>
      <c r="AW173" s="567" t="s">
        <v>20</v>
      </c>
      <c r="AX173" s="567"/>
      <c r="AY173" s="298"/>
      <c r="AZ173" s="295" t="s">
        <v>265</v>
      </c>
      <c r="BH173" s="21" t="s">
        <v>16</v>
      </c>
      <c r="BI173" s="565" t="s">
        <v>17</v>
      </c>
      <c r="BJ173" s="566"/>
      <c r="BK173" s="567" t="s">
        <v>18</v>
      </c>
      <c r="BL173" s="567"/>
      <c r="BM173" s="567" t="s">
        <v>19</v>
      </c>
      <c r="BN173" s="567"/>
      <c r="BO173" s="567" t="s">
        <v>20</v>
      </c>
      <c r="BP173" s="567"/>
      <c r="BQ173" s="298"/>
      <c r="BR173" s="295" t="s">
        <v>265</v>
      </c>
    </row>
    <row r="174" spans="1:76" ht="79.5" hidden="1" customHeight="1" x14ac:dyDescent="0.2">
      <c r="B174" s="22" t="s">
        <v>21</v>
      </c>
      <c r="C174" s="23" t="s">
        <v>22</v>
      </c>
      <c r="D174" s="24">
        <f>D176-D175</f>
        <v>0.19550653931602979</v>
      </c>
      <c r="E174" s="25" t="s">
        <v>23</v>
      </c>
      <c r="F174" s="26">
        <f>(COUNT(C157:M157))-1</f>
        <v>10</v>
      </c>
      <c r="G174" s="27" t="s">
        <v>24</v>
      </c>
      <c r="H174" s="28">
        <f>D174/F174</f>
        <v>1.955065393160298E-2</v>
      </c>
      <c r="I174" s="29" t="s">
        <v>25</v>
      </c>
      <c r="J174" s="30">
        <f>H174/H175</f>
        <v>3.7749438885504016</v>
      </c>
      <c r="K174" s="299"/>
      <c r="L174" s="553">
        <f>FDIST(J174,F174,F175)</f>
        <v>2.9635121671800941E-4</v>
      </c>
      <c r="M174" s="3" t="s">
        <v>348</v>
      </c>
      <c r="X174" s="22" t="s">
        <v>21</v>
      </c>
      <c r="Y174" s="23" t="s">
        <v>22</v>
      </c>
      <c r="Z174" s="24">
        <f>Z176-Z175</f>
        <v>0.28524132324742957</v>
      </c>
      <c r="AA174" s="25" t="s">
        <v>23</v>
      </c>
      <c r="AB174" s="26">
        <f>(COUNT(Y157:AI157))-1</f>
        <v>10</v>
      </c>
      <c r="AC174" s="27" t="s">
        <v>24</v>
      </c>
      <c r="AD174" s="28">
        <f>Z174/AB174</f>
        <v>2.8524132324742955E-2</v>
      </c>
      <c r="AE174" s="29" t="s">
        <v>25</v>
      </c>
      <c r="AF174" s="30">
        <f>AD174/AD175</f>
        <v>1.3233062072179815</v>
      </c>
      <c r="AG174" s="299"/>
      <c r="AH174" s="552">
        <f>FDIST(AF174,AB174,AB175)</f>
        <v>0.23071538968869806</v>
      </c>
      <c r="AI174" s="3" t="s">
        <v>167</v>
      </c>
      <c r="AP174" s="22" t="s">
        <v>21</v>
      </c>
      <c r="AQ174" s="23" t="s">
        <v>22</v>
      </c>
      <c r="AR174" s="24">
        <f>AR176-AR175</f>
        <v>6.3912436867744726E-2</v>
      </c>
      <c r="AS174" s="25" t="s">
        <v>23</v>
      </c>
      <c r="AT174" s="26">
        <f>(COUNT(AQ157:BR157))-1</f>
        <v>20</v>
      </c>
      <c r="AU174" s="27" t="s">
        <v>24</v>
      </c>
      <c r="AV174" s="28">
        <f>AR174/AT174</f>
        <v>3.1956218433872364E-3</v>
      </c>
      <c r="AW174" s="29" t="s">
        <v>25</v>
      </c>
      <c r="AX174" s="30">
        <f>AV174/AV175</f>
        <v>0.46162620136471222</v>
      </c>
      <c r="AY174" s="299"/>
      <c r="AZ174" s="552">
        <f>FDIST(AX174,AT174,AT175)</f>
        <v>0.97326099669102839</v>
      </c>
      <c r="BA174" s="3" t="s">
        <v>167</v>
      </c>
      <c r="BH174" s="22" t="s">
        <v>21</v>
      </c>
      <c r="BI174" s="23" t="s">
        <v>22</v>
      </c>
      <c r="BJ174" s="24">
        <f>BJ176-BJ175</f>
        <v>0.12860107366562112</v>
      </c>
      <c r="BK174" s="25" t="s">
        <v>23</v>
      </c>
      <c r="BL174" s="26">
        <f>(COUNT(BI157:BS157))-1</f>
        <v>10</v>
      </c>
      <c r="BM174" s="27" t="s">
        <v>24</v>
      </c>
      <c r="BN174" s="28">
        <f>BJ174/BL174</f>
        <v>1.2860107366562113E-2</v>
      </c>
      <c r="BO174" s="29" t="s">
        <v>25</v>
      </c>
      <c r="BP174" s="30">
        <f>BN174/BN175</f>
        <v>1.0655785753745985</v>
      </c>
      <c r="BQ174" s="299"/>
      <c r="BR174" s="552">
        <f>FDIST(BP174,BL174,BL175)</f>
        <v>0.39725234358045564</v>
      </c>
      <c r="BS174" s="3" t="s">
        <v>167</v>
      </c>
    </row>
    <row r="175" spans="1:76" ht="79.5" hidden="1" customHeight="1" x14ac:dyDescent="0.2">
      <c r="B175" s="22" t="s">
        <v>26</v>
      </c>
      <c r="C175" s="23" t="s">
        <v>27</v>
      </c>
      <c r="D175" s="31">
        <f>N171</f>
        <v>0.45575711766188054</v>
      </c>
      <c r="E175" s="25" t="s">
        <v>28</v>
      </c>
      <c r="F175" s="32">
        <f>N169-(COUNT(C157:M157))</f>
        <v>88</v>
      </c>
      <c r="G175" s="27" t="s">
        <v>29</v>
      </c>
      <c r="H175" s="33">
        <f>D175/F175</f>
        <v>5.1790581552486423E-3</v>
      </c>
      <c r="I175" s="34"/>
      <c r="J175" s="26"/>
      <c r="K175" s="300"/>
      <c r="X175" s="22" t="s">
        <v>26</v>
      </c>
      <c r="Y175" s="23" t="s">
        <v>27</v>
      </c>
      <c r="Z175" s="31">
        <f>AJ171</f>
        <v>1.8968577574002869</v>
      </c>
      <c r="AA175" s="25" t="s">
        <v>28</v>
      </c>
      <c r="AB175" s="32">
        <f>AJ169-(COUNT(Y157:AI157))</f>
        <v>88</v>
      </c>
      <c r="AC175" s="27" t="s">
        <v>29</v>
      </c>
      <c r="AD175" s="33">
        <f>Z175/AB175</f>
        <v>2.1555201788639625E-2</v>
      </c>
      <c r="AE175" s="34"/>
      <c r="AF175" s="26"/>
      <c r="AG175" s="300"/>
      <c r="AP175" s="22" t="s">
        <v>26</v>
      </c>
      <c r="AQ175" s="23" t="s">
        <v>27</v>
      </c>
      <c r="AR175" s="31">
        <f>BB171</f>
        <v>0.53995744402574619</v>
      </c>
      <c r="AS175" s="25" t="s">
        <v>28</v>
      </c>
      <c r="AT175" s="32">
        <f>BB169-(COUNT(AQ157:BR157))</f>
        <v>78</v>
      </c>
      <c r="AU175" s="27" t="s">
        <v>29</v>
      </c>
      <c r="AV175" s="33">
        <f>AR175/AT175</f>
        <v>6.9225313336634129E-3</v>
      </c>
      <c r="AW175" s="34"/>
      <c r="AX175" s="26"/>
      <c r="AY175" s="300"/>
      <c r="BH175" s="22" t="s">
        <v>26</v>
      </c>
      <c r="BI175" s="23" t="s">
        <v>27</v>
      </c>
      <c r="BJ175" s="31">
        <f>BT171</f>
        <v>1.0620422317140024</v>
      </c>
      <c r="BK175" s="25" t="s">
        <v>28</v>
      </c>
      <c r="BL175" s="32">
        <f>BT169-(COUNT(BI157:BS157))</f>
        <v>88</v>
      </c>
      <c r="BM175" s="27" t="s">
        <v>29</v>
      </c>
      <c r="BN175" s="33">
        <f>BJ175/BL175</f>
        <v>1.2068661724022755E-2</v>
      </c>
      <c r="BO175" s="34"/>
      <c r="BP175" s="26"/>
      <c r="BQ175" s="300"/>
    </row>
    <row r="176" spans="1:76" ht="28.5" hidden="1" customHeight="1" x14ac:dyDescent="0.2">
      <c r="B176" s="22" t="s">
        <v>10</v>
      </c>
      <c r="C176" s="23" t="s">
        <v>30</v>
      </c>
      <c r="D176" s="366">
        <f>P168</f>
        <v>0.65126365697791033</v>
      </c>
      <c r="E176" s="25" t="s">
        <v>31</v>
      </c>
      <c r="F176" s="26">
        <f>N169-1</f>
        <v>98</v>
      </c>
      <c r="G176" s="27" t="s">
        <v>32</v>
      </c>
      <c r="H176" s="28">
        <f>D176/F176</f>
        <v>6.6455475201827588E-3</v>
      </c>
      <c r="I176" s="34"/>
      <c r="J176" s="26"/>
      <c r="K176" s="300"/>
      <c r="X176" s="22" t="s">
        <v>10</v>
      </c>
      <c r="Y176" s="23" t="s">
        <v>30</v>
      </c>
      <c r="Z176" s="35">
        <f>AL168</f>
        <v>2.1820990806477165</v>
      </c>
      <c r="AA176" s="25" t="s">
        <v>31</v>
      </c>
      <c r="AB176" s="26">
        <f>AJ169-1</f>
        <v>98</v>
      </c>
      <c r="AC176" s="27" t="s">
        <v>32</v>
      </c>
      <c r="AD176" s="28">
        <f>Z176/AB176</f>
        <v>2.2266317149466495E-2</v>
      </c>
      <c r="AE176" s="34"/>
      <c r="AF176" s="26"/>
      <c r="AG176" s="300"/>
      <c r="AP176" s="22" t="s">
        <v>10</v>
      </c>
      <c r="AQ176" s="23" t="s">
        <v>30</v>
      </c>
      <c r="AR176" s="35">
        <f>BD168</f>
        <v>0.60386988089349092</v>
      </c>
      <c r="AS176" s="25" t="s">
        <v>31</v>
      </c>
      <c r="AT176" s="26">
        <f>BB169-1</f>
        <v>98</v>
      </c>
      <c r="AU176" s="27" t="s">
        <v>32</v>
      </c>
      <c r="AV176" s="28">
        <f>AR176/AT176</f>
        <v>6.1619375601376621E-3</v>
      </c>
      <c r="AW176" s="34"/>
      <c r="AX176" s="26"/>
      <c r="AY176" s="300"/>
      <c r="BH176" s="22" t="s">
        <v>10</v>
      </c>
      <c r="BI176" s="23" t="s">
        <v>30</v>
      </c>
      <c r="BJ176" s="35">
        <f>BV168</f>
        <v>1.1906433053796235</v>
      </c>
      <c r="BK176" s="25" t="s">
        <v>31</v>
      </c>
      <c r="BL176" s="26">
        <f>BT169-1</f>
        <v>98</v>
      </c>
      <c r="BM176" s="27" t="s">
        <v>32</v>
      </c>
      <c r="BN176" s="28">
        <f>BJ176/BL176</f>
        <v>1.2149421483465546E-2</v>
      </c>
      <c r="BO176" s="34"/>
      <c r="BP176" s="26"/>
      <c r="BQ176" s="300"/>
    </row>
    <row r="178" spans="2:76" ht="15" x14ac:dyDescent="0.25">
      <c r="X178" s="451"/>
      <c r="Y178" s="452"/>
      <c r="Z178" s="452"/>
      <c r="AA178" s="452"/>
      <c r="AB178" s="452"/>
      <c r="AC178" s="452"/>
      <c r="AD178" s="452"/>
      <c r="AE178" s="452"/>
      <c r="AF178" s="452"/>
      <c r="AG178" s="452"/>
      <c r="AH178" s="452"/>
      <c r="AI178" s="452"/>
      <c r="AP178" s="451"/>
      <c r="AQ178" s="452"/>
      <c r="AR178" s="452"/>
      <c r="AS178" s="452"/>
      <c r="AT178" s="452"/>
      <c r="AU178" s="452"/>
      <c r="AV178" s="452"/>
      <c r="AW178" s="452"/>
      <c r="AX178" s="452"/>
      <c r="AY178" s="452"/>
      <c r="AZ178" s="452"/>
      <c r="BA178" s="452"/>
      <c r="BH178" s="451"/>
      <c r="BI178" s="452"/>
      <c r="BJ178" s="452"/>
      <c r="BK178" s="452"/>
      <c r="BL178" s="452"/>
      <c r="BM178" s="452"/>
      <c r="BN178" s="452"/>
      <c r="BO178" s="452"/>
      <c r="BP178" s="452"/>
      <c r="BQ178" s="452"/>
      <c r="BR178" s="452"/>
      <c r="BS178" s="452"/>
    </row>
    <row r="179" spans="2:76" ht="13.5" thickBot="1" x14ac:dyDescent="0.25"/>
    <row r="180" spans="2:76" ht="28.5" customHeight="1" thickBot="1" x14ac:dyDescent="0.25">
      <c r="B180" s="574" t="s">
        <v>259</v>
      </c>
      <c r="C180" s="575"/>
      <c r="D180" s="575"/>
      <c r="E180" s="575"/>
      <c r="F180" s="575"/>
      <c r="G180" s="575"/>
      <c r="H180" s="575"/>
      <c r="I180" s="575"/>
      <c r="J180" s="575"/>
      <c r="K180" s="575"/>
      <c r="L180" s="575"/>
      <c r="M180" s="576"/>
      <c r="N180" s="106"/>
      <c r="X180" s="574" t="s">
        <v>347</v>
      </c>
      <c r="Y180" s="575"/>
      <c r="Z180" s="575"/>
      <c r="AA180" s="575"/>
      <c r="AB180" s="575"/>
      <c r="AC180" s="575"/>
      <c r="AD180" s="575"/>
      <c r="AE180" s="575"/>
      <c r="AF180" s="575"/>
      <c r="AG180" s="575"/>
      <c r="AH180" s="575"/>
      <c r="AI180" s="576"/>
      <c r="AJ180" s="106"/>
      <c r="AP180" s="574" t="s">
        <v>351</v>
      </c>
      <c r="AQ180" s="575"/>
      <c r="AR180" s="575"/>
      <c r="AS180" s="575"/>
      <c r="AT180" s="575"/>
      <c r="AU180" s="575"/>
      <c r="AV180" s="575"/>
      <c r="AW180" s="575"/>
      <c r="AX180" s="575"/>
      <c r="AY180" s="575"/>
      <c r="AZ180" s="575"/>
      <c r="BA180" s="576"/>
      <c r="BB180" s="106"/>
      <c r="BH180" s="574" t="s">
        <v>165</v>
      </c>
      <c r="BI180" s="575"/>
      <c r="BJ180" s="575"/>
      <c r="BK180" s="575"/>
      <c r="BL180" s="575"/>
      <c r="BM180" s="575"/>
      <c r="BN180" s="575"/>
      <c r="BO180" s="575"/>
      <c r="BP180" s="575"/>
      <c r="BQ180" s="575"/>
      <c r="BR180" s="575"/>
      <c r="BS180" s="576"/>
      <c r="BT180" s="106"/>
    </row>
    <row r="181" spans="2:76" ht="27" customHeight="1" thickBot="1" x14ac:dyDescent="0.25">
      <c r="B181" s="7" t="s">
        <v>164</v>
      </c>
      <c r="C181" s="352" t="s">
        <v>326</v>
      </c>
      <c r="D181" s="352" t="s">
        <v>327</v>
      </c>
      <c r="E181" s="352" t="s">
        <v>328</v>
      </c>
      <c r="F181" s="352" t="s">
        <v>329</v>
      </c>
      <c r="G181" s="352" t="s">
        <v>330</v>
      </c>
      <c r="H181" s="352" t="s">
        <v>331</v>
      </c>
      <c r="I181" s="352" t="s">
        <v>332</v>
      </c>
      <c r="J181" s="352" t="s">
        <v>333</v>
      </c>
      <c r="K181" s="352" t="s">
        <v>334</v>
      </c>
      <c r="L181" s="352" t="s">
        <v>335</v>
      </c>
      <c r="M181" s="352" t="s">
        <v>336</v>
      </c>
      <c r="N181" s="106"/>
      <c r="X181" s="7" t="s">
        <v>266</v>
      </c>
      <c r="Y181" s="352" t="s">
        <v>326</v>
      </c>
      <c r="Z181" s="352" t="s">
        <v>327</v>
      </c>
      <c r="AA181" s="352" t="s">
        <v>328</v>
      </c>
      <c r="AB181" s="352" t="s">
        <v>329</v>
      </c>
      <c r="AC181" s="352" t="s">
        <v>330</v>
      </c>
      <c r="AD181" s="352" t="s">
        <v>331</v>
      </c>
      <c r="AE181" s="352" t="s">
        <v>332</v>
      </c>
      <c r="AF181" s="352" t="s">
        <v>333</v>
      </c>
      <c r="AG181" s="352" t="s">
        <v>334</v>
      </c>
      <c r="AH181" s="352" t="s">
        <v>335</v>
      </c>
      <c r="AI181" s="352" t="s">
        <v>336</v>
      </c>
      <c r="AJ181" s="106"/>
      <c r="AP181" s="7" t="s">
        <v>163</v>
      </c>
      <c r="AQ181" s="352" t="s">
        <v>326</v>
      </c>
      <c r="AR181" s="352" t="s">
        <v>327</v>
      </c>
      <c r="AS181" s="352" t="s">
        <v>328</v>
      </c>
      <c r="AT181" s="352" t="s">
        <v>329</v>
      </c>
      <c r="AU181" s="352" t="s">
        <v>330</v>
      </c>
      <c r="AV181" s="352" t="s">
        <v>331</v>
      </c>
      <c r="AW181" s="352" t="s">
        <v>332</v>
      </c>
      <c r="AX181" s="352" t="s">
        <v>333</v>
      </c>
      <c r="AY181" s="352" t="s">
        <v>334</v>
      </c>
      <c r="AZ181" s="352" t="s">
        <v>335</v>
      </c>
      <c r="BA181" s="352" t="s">
        <v>336</v>
      </c>
      <c r="BB181" s="106"/>
      <c r="BH181" s="7" t="s">
        <v>162</v>
      </c>
      <c r="BI181" s="352" t="s">
        <v>326</v>
      </c>
      <c r="BJ181" s="352" t="s">
        <v>327</v>
      </c>
      <c r="BK181" s="352" t="s">
        <v>328</v>
      </c>
      <c r="BL181" s="352" t="s">
        <v>329</v>
      </c>
      <c r="BM181" s="352" t="s">
        <v>330</v>
      </c>
      <c r="BN181" s="352" t="s">
        <v>331</v>
      </c>
      <c r="BO181" s="352" t="s">
        <v>332</v>
      </c>
      <c r="BP181" s="352" t="s">
        <v>333</v>
      </c>
      <c r="BQ181" s="352" t="s">
        <v>334</v>
      </c>
      <c r="BR181" s="352" t="s">
        <v>335</v>
      </c>
      <c r="BS181" s="352" t="s">
        <v>336</v>
      </c>
      <c r="BT181" s="106"/>
    </row>
    <row r="182" spans="2:76" x14ac:dyDescent="0.2">
      <c r="B182" s="7" t="s">
        <v>217</v>
      </c>
      <c r="C182" s="354">
        <v>0.76190476190476186</v>
      </c>
      <c r="D182" s="355">
        <v>0.7142857142857143</v>
      </c>
      <c r="E182" s="355">
        <v>0.81904761904761902</v>
      </c>
      <c r="F182" s="355">
        <v>0.75714285714285712</v>
      </c>
      <c r="G182" s="355">
        <v>0.81428571428571428</v>
      </c>
      <c r="H182" s="355">
        <v>0.82857142857142863</v>
      </c>
      <c r="I182" s="355">
        <v>0.67619047619047623</v>
      </c>
      <c r="J182" s="355">
        <v>0.83333333333333337</v>
      </c>
      <c r="K182" s="355">
        <v>0.82857142857142863</v>
      </c>
      <c r="L182" s="355">
        <v>0.75238095238095237</v>
      </c>
      <c r="M182" s="356">
        <v>0.83809523809523812</v>
      </c>
      <c r="N182" s="106"/>
      <c r="X182" s="434" t="s">
        <v>1</v>
      </c>
      <c r="Y182" s="354">
        <v>0.58063743110472088</v>
      </c>
      <c r="Z182" s="355">
        <v>0.48135342059767833</v>
      </c>
      <c r="AA182" s="355">
        <v>0.66812227074235797</v>
      </c>
      <c r="AB182" s="355">
        <v>0.58191825740719061</v>
      </c>
      <c r="AC182" s="355">
        <v>0.66391727194386307</v>
      </c>
      <c r="AD182" s="355">
        <v>0.668333772045275</v>
      </c>
      <c r="AE182" s="355">
        <v>0.49741315594974128</v>
      </c>
      <c r="AF182" s="355">
        <v>0.69313627254509014</v>
      </c>
      <c r="AG182" s="355">
        <v>0.685667955594362</v>
      </c>
      <c r="AH182" s="355">
        <v>0.55932203389830504</v>
      </c>
      <c r="AI182" s="356">
        <v>0.68725361366622861</v>
      </c>
      <c r="AJ182" s="106"/>
      <c r="AP182" s="433" t="s">
        <v>1</v>
      </c>
      <c r="AQ182" s="354">
        <v>0.64268941849459793</v>
      </c>
      <c r="AR182" s="355">
        <v>0.57992292050408634</v>
      </c>
      <c r="AS182" s="355">
        <v>0.7004500380785883</v>
      </c>
      <c r="AT182" s="355">
        <v>0.64261883708134404</v>
      </c>
      <c r="AU182" s="355">
        <v>0.68376570709086737</v>
      </c>
      <c r="AV182" s="355">
        <v>0.68196407261619374</v>
      </c>
      <c r="AW182" s="355">
        <v>0.67117814996636638</v>
      </c>
      <c r="AX182" s="355">
        <v>0.70829894012988637</v>
      </c>
      <c r="AY182" s="355">
        <v>0.69856188469659375</v>
      </c>
      <c r="AZ182" s="355">
        <v>0.63778032714180977</v>
      </c>
      <c r="BA182" s="356">
        <v>0.6966233819693024</v>
      </c>
      <c r="BB182" s="106"/>
      <c r="BH182" s="434" t="s">
        <v>1</v>
      </c>
      <c r="BI182" s="354">
        <v>0.59317861146301498</v>
      </c>
      <c r="BJ182" s="355">
        <v>0.50335319923177024</v>
      </c>
      <c r="BK182" s="355">
        <v>0.69397782417383658</v>
      </c>
      <c r="BL182" s="355">
        <v>0.59306763701194321</v>
      </c>
      <c r="BM182" s="355">
        <v>0.66259324818718124</v>
      </c>
      <c r="BN182" s="355">
        <v>0.65932576700308498</v>
      </c>
      <c r="BO182" s="355">
        <v>0.64022275108325477</v>
      </c>
      <c r="BP182" s="355">
        <v>0.70949714930022134</v>
      </c>
      <c r="BQ182" s="355">
        <v>0.69031946250398524</v>
      </c>
      <c r="BR182" s="355">
        <v>0.5855207346509318</v>
      </c>
      <c r="BS182" s="356">
        <v>0.68659284407940602</v>
      </c>
      <c r="BT182" s="106"/>
    </row>
    <row r="183" spans="2:76" x14ac:dyDescent="0.2">
      <c r="B183" s="433" t="s">
        <v>1</v>
      </c>
      <c r="C183" s="523">
        <v>0.75238095238095237</v>
      </c>
      <c r="D183" s="518">
        <v>0.73333333333333328</v>
      </c>
      <c r="E183" s="518">
        <v>0.79523809523809519</v>
      </c>
      <c r="F183" s="518">
        <v>0.75714285714285712</v>
      </c>
      <c r="G183" s="518">
        <v>0.8</v>
      </c>
      <c r="H183" s="518">
        <v>0.76666666666666672</v>
      </c>
      <c r="I183" s="518">
        <v>0.66666666666666663</v>
      </c>
      <c r="J183" s="518">
        <v>0.82380952380952377</v>
      </c>
      <c r="K183" s="518">
        <v>0.8</v>
      </c>
      <c r="L183" s="518">
        <v>0.74761904761904763</v>
      </c>
      <c r="M183" s="522">
        <v>0.82380952380952377</v>
      </c>
      <c r="N183" s="106"/>
      <c r="X183" s="434" t="s">
        <v>4</v>
      </c>
      <c r="Y183" s="523">
        <v>0.57340417220095319</v>
      </c>
      <c r="Z183" s="518">
        <v>0.51604938271604939</v>
      </c>
      <c r="AA183" s="518">
        <v>0.6299635290742942</v>
      </c>
      <c r="AB183" s="518">
        <v>0.58761695737553421</v>
      </c>
      <c r="AC183" s="518">
        <v>0.64559810342749224</v>
      </c>
      <c r="AD183" s="518">
        <v>0.56309442934782605</v>
      </c>
      <c r="AE183" s="518">
        <v>0.47866794339823387</v>
      </c>
      <c r="AF183" s="518">
        <v>0.68022059428759574</v>
      </c>
      <c r="AG183" s="518">
        <v>0.63845050215208021</v>
      </c>
      <c r="AH183" s="518">
        <v>0.55526252697194922</v>
      </c>
      <c r="AI183" s="522">
        <v>0.66941797140912185</v>
      </c>
      <c r="AJ183" s="106"/>
      <c r="AP183" s="433" t="s">
        <v>4</v>
      </c>
      <c r="AQ183" s="523">
        <v>0.6363356203868844</v>
      </c>
      <c r="AR183" s="518">
        <v>0.59297029373765597</v>
      </c>
      <c r="AS183" s="518">
        <v>0.6653725401504279</v>
      </c>
      <c r="AT183" s="518">
        <v>0.64144501336621218</v>
      </c>
      <c r="AU183" s="518">
        <v>0.68269408239532203</v>
      </c>
      <c r="AV183" s="518">
        <v>0.62636569927983676</v>
      </c>
      <c r="AW183" s="518">
        <v>0.62568620623653481</v>
      </c>
      <c r="AX183" s="518">
        <v>0.68745202891424328</v>
      </c>
      <c r="AY183" s="518">
        <v>0.65901279836489446</v>
      </c>
      <c r="AZ183" s="518">
        <v>0.62004168917836056</v>
      </c>
      <c r="BA183" s="522">
        <v>0.68354603297387684</v>
      </c>
      <c r="BB183" s="106"/>
      <c r="BH183" s="434" t="s">
        <v>4</v>
      </c>
      <c r="BI183" s="523">
        <v>0.58329017640127323</v>
      </c>
      <c r="BJ183" s="518">
        <v>0.52071614974055103</v>
      </c>
      <c r="BK183" s="518">
        <v>0.63025077403080376</v>
      </c>
      <c r="BL183" s="518">
        <v>0.59122580669997915</v>
      </c>
      <c r="BM183" s="518">
        <v>0.66064700588770375</v>
      </c>
      <c r="BN183" s="518">
        <v>0.56817287543755235</v>
      </c>
      <c r="BO183" s="518">
        <v>0.56715962503534778</v>
      </c>
      <c r="BP183" s="518">
        <v>0.66935011211653783</v>
      </c>
      <c r="BQ183" s="518">
        <v>0.61956224314101815</v>
      </c>
      <c r="BR183" s="518">
        <v>0.55882370902416922</v>
      </c>
      <c r="BS183" s="522">
        <v>0.6621936309117108</v>
      </c>
      <c r="BT183" s="106"/>
    </row>
    <row r="184" spans="2:76" x14ac:dyDescent="0.2">
      <c r="B184" s="7" t="s">
        <v>4</v>
      </c>
      <c r="C184" s="523">
        <v>0.7142857142857143</v>
      </c>
      <c r="D184" s="518">
        <v>0.65238095238095239</v>
      </c>
      <c r="E184" s="518">
        <v>0.72857142857142854</v>
      </c>
      <c r="F184" s="518">
        <v>0.7</v>
      </c>
      <c r="G184" s="518">
        <v>0.72380952380952379</v>
      </c>
      <c r="H184" s="518">
        <v>0.75714285714285712</v>
      </c>
      <c r="I184" s="518">
        <v>0.6</v>
      </c>
      <c r="J184" s="518">
        <v>0.76190476190476186</v>
      </c>
      <c r="K184" s="518">
        <v>0.73809523809523814</v>
      </c>
      <c r="L184" s="518">
        <v>0.67619047619047623</v>
      </c>
      <c r="M184" s="522">
        <v>0.78095238095238095</v>
      </c>
      <c r="N184" s="106"/>
      <c r="X184" s="7"/>
      <c r="Y184" s="523">
        <v>0.46664409075516416</v>
      </c>
      <c r="Z184" s="518">
        <v>0.33018744265303446</v>
      </c>
      <c r="AA184" s="518">
        <v>0.46645865834633388</v>
      </c>
      <c r="AB184" s="518">
        <v>0.45869645268196879</v>
      </c>
      <c r="AC184" s="518">
        <v>0.46548470619212712</v>
      </c>
      <c r="AD184" s="518">
        <v>0.4822835597234979</v>
      </c>
      <c r="AE184" s="518">
        <v>0.37500000000000011</v>
      </c>
      <c r="AF184" s="518">
        <v>0.52959096814658835</v>
      </c>
      <c r="AG184" s="518">
        <v>0.4854775481111902</v>
      </c>
      <c r="AH184" s="518">
        <v>0.39013452914798208</v>
      </c>
      <c r="AI184" s="522">
        <v>0.53479412472911148</v>
      </c>
      <c r="AJ184" s="106"/>
      <c r="AP184" s="7"/>
      <c r="AQ184" s="523">
        <v>0.58979573585598921</v>
      </c>
      <c r="AR184" s="518">
        <v>0.47767195701702836</v>
      </c>
      <c r="AS184" s="518">
        <v>0.60266303643485375</v>
      </c>
      <c r="AT184" s="518">
        <v>0.5835706887730383</v>
      </c>
      <c r="AU184" s="518">
        <v>0.58223983342483698</v>
      </c>
      <c r="AV184" s="518">
        <v>0.58067450901433981</v>
      </c>
      <c r="AW184" s="518">
        <v>0.610340097806646</v>
      </c>
      <c r="AX184" s="518">
        <v>0.62682377910749687</v>
      </c>
      <c r="AY184" s="518">
        <v>0.59259707438562947</v>
      </c>
      <c r="AZ184" s="518">
        <v>0.53285228882525559</v>
      </c>
      <c r="BA184" s="522">
        <v>0.62654475799570164</v>
      </c>
      <c r="BB184" s="106"/>
      <c r="BH184" s="7"/>
      <c r="BI184" s="523">
        <v>0.51643525395454415</v>
      </c>
      <c r="BJ184" s="518">
        <v>0.38446256630730197</v>
      </c>
      <c r="BK184" s="518">
        <v>0.534021771345217</v>
      </c>
      <c r="BL184" s="518">
        <v>0.50814668870539115</v>
      </c>
      <c r="BM184" s="518">
        <v>0.50639247732088166</v>
      </c>
      <c r="BN184" s="518">
        <v>0.5043370881499436</v>
      </c>
      <c r="BO184" s="518">
        <v>0.54482276128111728</v>
      </c>
      <c r="BP184" s="518">
        <v>0.56885715970530137</v>
      </c>
      <c r="BQ184" s="518">
        <v>0.52021093472860869</v>
      </c>
      <c r="BR184" s="518">
        <v>0.44526091224869752</v>
      </c>
      <c r="BS184" s="522">
        <v>0.56844023967620749</v>
      </c>
      <c r="BT184" s="106"/>
    </row>
    <row r="185" spans="2:76" x14ac:dyDescent="0.2">
      <c r="B185" s="7"/>
      <c r="C185" s="523">
        <v>0.67619047619047623</v>
      </c>
      <c r="D185" s="518">
        <v>0.69523809523809521</v>
      </c>
      <c r="E185" s="518">
        <v>0.75714285714285712</v>
      </c>
      <c r="F185" s="518">
        <v>0.67619047619047623</v>
      </c>
      <c r="G185" s="518">
        <v>0.74285714285714288</v>
      </c>
      <c r="H185" s="518">
        <v>0.79047619047619044</v>
      </c>
      <c r="I185" s="518">
        <v>0.61428571428571432</v>
      </c>
      <c r="J185" s="518">
        <v>0.75714285714285712</v>
      </c>
      <c r="K185" s="518">
        <v>0.78095238095238095</v>
      </c>
      <c r="L185" s="518">
        <v>0.68095238095238098</v>
      </c>
      <c r="M185" s="522">
        <v>0.77619047619047621</v>
      </c>
      <c r="N185" s="106"/>
      <c r="X185" s="7"/>
      <c r="Y185" s="523">
        <v>0.41556847016452481</v>
      </c>
      <c r="Z185" s="518">
        <v>0.4268167860798362</v>
      </c>
      <c r="AA185" s="518">
        <v>0.53901777643868631</v>
      </c>
      <c r="AB185" s="518">
        <v>0.43028126870137645</v>
      </c>
      <c r="AC185" s="518">
        <v>0.52040600549799121</v>
      </c>
      <c r="AD185" s="518">
        <v>0.57731015553522425</v>
      </c>
      <c r="AE185" s="518">
        <v>0.39687267311988089</v>
      </c>
      <c r="AF185" s="518">
        <v>0.53680477467347121</v>
      </c>
      <c r="AG185" s="518">
        <v>0.58428368550157073</v>
      </c>
      <c r="AH185" s="518">
        <v>0.41535776614310643</v>
      </c>
      <c r="AI185" s="522">
        <v>0.54898556022664957</v>
      </c>
      <c r="AJ185" s="106"/>
      <c r="AP185" s="7"/>
      <c r="AQ185" s="523">
        <v>0.51377478040984781</v>
      </c>
      <c r="AR185" s="518">
        <v>0.5399669429769034</v>
      </c>
      <c r="AS185" s="518">
        <v>0.61249436779862831</v>
      </c>
      <c r="AT185" s="518">
        <v>0.53327867387127637</v>
      </c>
      <c r="AU185" s="518">
        <v>0.59799072220935579</v>
      </c>
      <c r="AV185" s="518">
        <v>0.62139932448368662</v>
      </c>
      <c r="AW185" s="518">
        <v>0.58524137490723638</v>
      </c>
      <c r="AX185" s="518">
        <v>0.60265981804585</v>
      </c>
      <c r="AY185" s="518">
        <v>0.64255398387096374</v>
      </c>
      <c r="AZ185" s="518">
        <v>0.52018806521388461</v>
      </c>
      <c r="BA185" s="522">
        <v>0.60575908169985204</v>
      </c>
      <c r="BB185" s="106"/>
      <c r="BH185" s="7"/>
      <c r="BI185" s="523">
        <v>0.42345611729064386</v>
      </c>
      <c r="BJ185" s="518">
        <v>0.45363019601275023</v>
      </c>
      <c r="BK185" s="518">
        <v>0.54789708380464575</v>
      </c>
      <c r="BL185" s="518">
        <v>0.4457587203721049</v>
      </c>
      <c r="BM185" s="518">
        <v>0.52756294428960626</v>
      </c>
      <c r="BN185" s="518">
        <v>0.56081560917531614</v>
      </c>
      <c r="BO185" s="518">
        <v>0.51035762950041785</v>
      </c>
      <c r="BP185" s="518">
        <v>0.53401729297729861</v>
      </c>
      <c r="BQ185" s="518">
        <v>0.59296569163090174</v>
      </c>
      <c r="BR185" s="518">
        <v>0.43068644511783954</v>
      </c>
      <c r="BS185" s="522">
        <v>0.53834897901282086</v>
      </c>
      <c r="BT185" s="106"/>
    </row>
    <row r="186" spans="2:76" x14ac:dyDescent="0.2">
      <c r="B186" s="7"/>
      <c r="C186" s="523">
        <v>0.59047619047619049</v>
      </c>
      <c r="D186" s="518">
        <v>0.62857142857142856</v>
      </c>
      <c r="E186" s="518">
        <v>0.70476190476190481</v>
      </c>
      <c r="F186" s="518">
        <v>0.6</v>
      </c>
      <c r="G186" s="518">
        <v>0.6333333333333333</v>
      </c>
      <c r="H186" s="518">
        <v>0.65238095238095239</v>
      </c>
      <c r="I186" s="518">
        <v>0.6</v>
      </c>
      <c r="J186" s="518">
        <v>0.65238095238095239</v>
      </c>
      <c r="K186" s="518">
        <v>0.67142857142857137</v>
      </c>
      <c r="L186" s="518">
        <v>0.64761904761904765</v>
      </c>
      <c r="M186" s="522">
        <v>0.7</v>
      </c>
      <c r="N186" s="106"/>
      <c r="X186" s="7"/>
      <c r="Y186" s="523">
        <v>0.25273088381330688</v>
      </c>
      <c r="Z186" s="518">
        <v>0.2466887417218544</v>
      </c>
      <c r="AA186" s="518">
        <v>0.41351351351351334</v>
      </c>
      <c r="AB186" s="518">
        <v>0.28152492668621698</v>
      </c>
      <c r="AC186" s="518">
        <v>0.29890738813735701</v>
      </c>
      <c r="AD186" s="518">
        <v>0.27906320541760721</v>
      </c>
      <c r="AE186" s="518">
        <v>0.35639229422066548</v>
      </c>
      <c r="AF186" s="518">
        <v>0.30419389978213518</v>
      </c>
      <c r="AG186" s="518">
        <v>0.34659090909090906</v>
      </c>
      <c r="AH186" s="518">
        <v>0.32552083333333326</v>
      </c>
      <c r="AI186" s="522">
        <v>0.37357954545454541</v>
      </c>
      <c r="AJ186" s="106"/>
      <c r="AP186" s="7"/>
      <c r="AQ186" s="523">
        <v>0.44914972734647213</v>
      </c>
      <c r="AR186" s="518">
        <v>0.33030116874032905</v>
      </c>
      <c r="AS186" s="518">
        <v>0.56259967145330336</v>
      </c>
      <c r="AT186" s="518">
        <v>0.44110539699707252</v>
      </c>
      <c r="AU186" s="518">
        <v>0.46789839487901247</v>
      </c>
      <c r="AV186" s="518">
        <v>0.47136922618224014</v>
      </c>
      <c r="AW186" s="518">
        <v>0.55751386423914229</v>
      </c>
      <c r="AX186" s="518">
        <v>0.47677327775007616</v>
      </c>
      <c r="AY186" s="518">
        <v>0.49710917561761325</v>
      </c>
      <c r="AZ186" s="518">
        <v>0.49402935766741368</v>
      </c>
      <c r="BA186" s="522">
        <v>0.54429569861662752</v>
      </c>
      <c r="BB186" s="106"/>
      <c r="BH186" s="7"/>
      <c r="BI186" s="523">
        <v>0.35546981523297244</v>
      </c>
      <c r="BJ186" s="518">
        <v>0.24744595326582958</v>
      </c>
      <c r="BK186" s="518">
        <v>0.48119494855057671</v>
      </c>
      <c r="BL186" s="518">
        <v>0.34754779972949951</v>
      </c>
      <c r="BM186" s="518">
        <v>0.37436158316139501</v>
      </c>
      <c r="BN186" s="518">
        <v>0.37792809020714413</v>
      </c>
      <c r="BO186" s="518">
        <v>0.47487015939970934</v>
      </c>
      <c r="BP186" s="518">
        <v>0.38352620004525567</v>
      </c>
      <c r="BQ186" s="518">
        <v>0.40511021076936704</v>
      </c>
      <c r="BR186" s="518">
        <v>0.40178667975960702</v>
      </c>
      <c r="BS186" s="522">
        <v>0.45878911930362981</v>
      </c>
      <c r="BT186" s="106"/>
    </row>
    <row r="187" spans="2:76" x14ac:dyDescent="0.2">
      <c r="B187" s="7"/>
      <c r="C187" s="523">
        <v>0.68571428571428572</v>
      </c>
      <c r="D187" s="518">
        <v>0.66190476190476188</v>
      </c>
      <c r="E187" s="518">
        <v>0.73809523809523814</v>
      </c>
      <c r="F187" s="518">
        <v>0.73333333333333328</v>
      </c>
      <c r="G187" s="518">
        <v>0.72380952380952379</v>
      </c>
      <c r="H187" s="518">
        <v>0.73809523809523814</v>
      </c>
      <c r="I187" s="518">
        <v>0.70952380952380956</v>
      </c>
      <c r="J187" s="518">
        <v>0.72857142857142854</v>
      </c>
      <c r="K187" s="518">
        <v>0.68571428571428572</v>
      </c>
      <c r="L187" s="518">
        <v>0.7</v>
      </c>
      <c r="M187" s="522">
        <v>0.76190476190476186</v>
      </c>
      <c r="N187" s="106"/>
      <c r="X187" s="7"/>
      <c r="Y187" s="523">
        <v>0.48101550213435179</v>
      </c>
      <c r="Z187" s="518">
        <v>0.42142025611175782</v>
      </c>
      <c r="AA187" s="518">
        <v>0.55320877335499585</v>
      </c>
      <c r="AB187" s="518">
        <v>0.56391144732450771</v>
      </c>
      <c r="AC187" s="518">
        <v>0.53509675941829837</v>
      </c>
      <c r="AD187" s="518">
        <v>0.54264670943216908</v>
      </c>
      <c r="AE187" s="518">
        <v>0.55114054451802796</v>
      </c>
      <c r="AF187" s="518">
        <v>0.5356145251396649</v>
      </c>
      <c r="AG187" s="518">
        <v>0.46372605919907139</v>
      </c>
      <c r="AH187" s="518">
        <v>0.49680511182108644</v>
      </c>
      <c r="AI187" s="522">
        <v>0.58363073994765657</v>
      </c>
      <c r="AJ187" s="106"/>
      <c r="AP187" s="7"/>
      <c r="AQ187" s="523">
        <v>0.56880869746479923</v>
      </c>
      <c r="AR187" s="518">
        <v>0.53982125800306091</v>
      </c>
      <c r="AS187" s="518">
        <v>0.61441179859828232</v>
      </c>
      <c r="AT187" s="518">
        <v>0.62243879238054722</v>
      </c>
      <c r="AU187" s="518">
        <v>0.59759400689478193</v>
      </c>
      <c r="AV187" s="518">
        <v>0.61631659039377185</v>
      </c>
      <c r="AW187" s="518">
        <v>0.64109427263504992</v>
      </c>
      <c r="AX187" s="518">
        <v>0.61425404555696861</v>
      </c>
      <c r="AY187" s="518">
        <v>0.54802221375419813</v>
      </c>
      <c r="AZ187" s="518">
        <v>0.58248475150215873</v>
      </c>
      <c r="BA187" s="522">
        <v>0.64408962552120852</v>
      </c>
      <c r="BB187" s="106"/>
      <c r="BH187" s="7"/>
      <c r="BI187" s="523">
        <v>0.48902520104253205</v>
      </c>
      <c r="BJ187" s="518">
        <v>0.45345746242963136</v>
      </c>
      <c r="BK187" s="518">
        <v>0.55064984257219785</v>
      </c>
      <c r="BL187" s="518">
        <v>0.56234625790782522</v>
      </c>
      <c r="BM187" s="518">
        <v>0.52701843155648498</v>
      </c>
      <c r="BN187" s="518">
        <v>0.55339997466168389</v>
      </c>
      <c r="BO187" s="518">
        <v>0.59067683601183996</v>
      </c>
      <c r="BP187" s="518">
        <v>0.55042277545560692</v>
      </c>
      <c r="BQ187" s="518">
        <v>0.46327197113762048</v>
      </c>
      <c r="BR187" s="518">
        <v>0.50671484197600847</v>
      </c>
      <c r="BS187" s="522">
        <v>0.59538547845050593</v>
      </c>
      <c r="BT187" s="106"/>
    </row>
    <row r="188" spans="2:76" x14ac:dyDescent="0.2">
      <c r="B188" s="7"/>
      <c r="C188" s="523">
        <v>0.67142857142857137</v>
      </c>
      <c r="D188" s="518">
        <v>0.57619047619047614</v>
      </c>
      <c r="E188" s="518">
        <v>0.67142857142857137</v>
      </c>
      <c r="F188" s="518">
        <v>0.67142857142857137</v>
      </c>
      <c r="G188" s="518">
        <v>0.68095238095238098</v>
      </c>
      <c r="H188" s="518">
        <v>0.68571428571428572</v>
      </c>
      <c r="I188" s="518">
        <v>0.60476190476190472</v>
      </c>
      <c r="J188" s="518">
        <v>0.70952380952380956</v>
      </c>
      <c r="K188" s="518">
        <v>0.68095238095238098</v>
      </c>
      <c r="L188" s="518">
        <v>0.65238095238095239</v>
      </c>
      <c r="M188" s="522">
        <v>0.7142857142857143</v>
      </c>
      <c r="N188" s="106"/>
      <c r="X188" s="7"/>
      <c r="Y188" s="523">
        <v>0.44294940796555438</v>
      </c>
      <c r="Z188" s="518">
        <v>0.29683972911963868</v>
      </c>
      <c r="AA188" s="518">
        <v>0.43885059251800784</v>
      </c>
      <c r="AB188" s="518">
        <v>0.45718138907619693</v>
      </c>
      <c r="AC188" s="518">
        <v>0.45291235710397398</v>
      </c>
      <c r="AD188" s="518">
        <v>0.4326183068609793</v>
      </c>
      <c r="AE188" s="518">
        <v>0.40385799302277864</v>
      </c>
      <c r="AF188" s="518">
        <v>0.50333436724565761</v>
      </c>
      <c r="AG188" s="518">
        <v>0.45570599613152796</v>
      </c>
      <c r="AH188" s="518">
        <v>0.41984559491371481</v>
      </c>
      <c r="AI188" s="522">
        <v>0.48772158074483662</v>
      </c>
      <c r="AJ188" s="106"/>
      <c r="AP188" s="7"/>
      <c r="AQ188" s="523">
        <v>0.522802404670895</v>
      </c>
      <c r="AR188" s="518">
        <v>0.44060392883831229</v>
      </c>
      <c r="AS188" s="518">
        <v>0.54275500082377581</v>
      </c>
      <c r="AT188" s="518">
        <v>0.55145302394395457</v>
      </c>
      <c r="AU188" s="518">
        <v>0.53982515473820725</v>
      </c>
      <c r="AV188" s="518">
        <v>0.51684103376207946</v>
      </c>
      <c r="AW188" s="518">
        <v>0.54847996139378097</v>
      </c>
      <c r="AX188" s="518">
        <v>0.60014034575438768</v>
      </c>
      <c r="AY188" s="518">
        <v>0.55346315859738315</v>
      </c>
      <c r="AZ188" s="518">
        <v>0.54508211354773395</v>
      </c>
      <c r="BA188" s="522">
        <v>0.56174732018576001</v>
      </c>
      <c r="BB188" s="106"/>
      <c r="BH188" s="7"/>
      <c r="BI188" s="523">
        <v>0.4336623095725336</v>
      </c>
      <c r="BJ188" s="518">
        <v>0.34705744420104728</v>
      </c>
      <c r="BK188" s="518">
        <v>0.45694704399002872</v>
      </c>
      <c r="BL188" s="518">
        <v>0.46743394006530997</v>
      </c>
      <c r="BM188" s="518">
        <v>0.45346208190365628</v>
      </c>
      <c r="BN188" s="518">
        <v>0.42690076452830722</v>
      </c>
      <c r="BO188" s="518">
        <v>0.46382532558238809</v>
      </c>
      <c r="BP188" s="518">
        <v>0.53052395117600004</v>
      </c>
      <c r="BQ188" s="518">
        <v>0.46988825770903203</v>
      </c>
      <c r="BR188" s="518">
        <v>0.4597319050577357</v>
      </c>
      <c r="BS188" s="522">
        <v>0.4801294402581498</v>
      </c>
      <c r="BT188" s="106"/>
    </row>
    <row r="189" spans="2:76" x14ac:dyDescent="0.2">
      <c r="B189" s="7"/>
      <c r="C189" s="523">
        <v>0.77619047619047621</v>
      </c>
      <c r="D189" s="518">
        <v>0.65238095238095239</v>
      </c>
      <c r="E189" s="518">
        <v>0.81428571428571428</v>
      </c>
      <c r="F189" s="518">
        <v>0.79523809523809519</v>
      </c>
      <c r="G189" s="518">
        <v>0.82380952380952377</v>
      </c>
      <c r="H189" s="518">
        <v>0.79523809523809519</v>
      </c>
      <c r="I189" s="518">
        <v>0.74285714285714288</v>
      </c>
      <c r="J189" s="518">
        <v>0.79047619047619044</v>
      </c>
      <c r="K189" s="518">
        <v>0.8</v>
      </c>
      <c r="L189" s="518">
        <v>0.72857142857142854</v>
      </c>
      <c r="M189" s="522">
        <v>0.81904761904761902</v>
      </c>
      <c r="N189" s="106"/>
      <c r="X189" s="7"/>
      <c r="Y189" s="523">
        <v>0.63210079021917398</v>
      </c>
      <c r="Z189" s="518">
        <v>0.41958200817810098</v>
      </c>
      <c r="AA189" s="518">
        <v>0.68804753561362086</v>
      </c>
      <c r="AB189" s="518">
        <v>0.66769706336939716</v>
      </c>
      <c r="AC189" s="518">
        <v>0.70610484908086835</v>
      </c>
      <c r="AD189" s="518">
        <v>0.64599341383095499</v>
      </c>
      <c r="AE189" s="518">
        <v>0.60665972944849111</v>
      </c>
      <c r="AF189" s="518">
        <v>0.64732824427480928</v>
      </c>
      <c r="AG189" s="518">
        <v>0.66410236880188889</v>
      </c>
      <c r="AH189" s="518">
        <v>0.55148381294964033</v>
      </c>
      <c r="AI189" s="522">
        <v>0.68745104182986072</v>
      </c>
      <c r="AJ189" s="106"/>
      <c r="AP189" s="7"/>
      <c r="AQ189" s="523">
        <v>0.66727643567688066</v>
      </c>
      <c r="AR189" s="518">
        <v>0.53557642285839713</v>
      </c>
      <c r="AS189" s="518">
        <v>0.70137046203253217</v>
      </c>
      <c r="AT189" s="518">
        <v>0.68312224828070833</v>
      </c>
      <c r="AU189" s="518">
        <v>0.705956167276788</v>
      </c>
      <c r="AV189" s="518">
        <v>0.68296007747735754</v>
      </c>
      <c r="AW189" s="518">
        <v>0.68958603332548685</v>
      </c>
      <c r="AX189" s="518">
        <v>0.68497323215276185</v>
      </c>
      <c r="AY189" s="518">
        <v>0.68879185321178382</v>
      </c>
      <c r="AZ189" s="518">
        <v>0.62586148806273045</v>
      </c>
      <c r="BA189" s="522">
        <v>0.70841371278596921</v>
      </c>
      <c r="BB189" s="106"/>
      <c r="BH189" s="7"/>
      <c r="BI189" s="523">
        <v>0.63349793646516595</v>
      </c>
      <c r="BJ189" s="518">
        <v>0.44844956298105287</v>
      </c>
      <c r="BK189" s="518">
        <v>0.6957715210416362</v>
      </c>
      <c r="BL189" s="518">
        <v>0.66142366233023953</v>
      </c>
      <c r="BM189" s="518">
        <v>0.70481115203352085</v>
      </c>
      <c r="BN189" s="518">
        <v>0.66112934808666379</v>
      </c>
      <c r="BO189" s="518">
        <v>0.67330629799371344</v>
      </c>
      <c r="BP189" s="518">
        <v>0.66479595863162988</v>
      </c>
      <c r="BQ189" s="518">
        <v>0.67183010773348395</v>
      </c>
      <c r="BR189" s="518">
        <v>0.56742079937244161</v>
      </c>
      <c r="BS189" s="522">
        <v>0.70972791800507551</v>
      </c>
      <c r="BT189" s="106"/>
    </row>
    <row r="190" spans="2:76" x14ac:dyDescent="0.2">
      <c r="B190" s="7"/>
      <c r="C190" s="523"/>
      <c r="D190" s="518"/>
      <c r="E190" s="518"/>
      <c r="F190" s="518"/>
      <c r="G190" s="518"/>
      <c r="H190" s="518"/>
      <c r="I190" s="518"/>
      <c r="J190" s="518"/>
      <c r="K190" s="518"/>
      <c r="L190" s="518"/>
      <c r="M190" s="522"/>
      <c r="N190" s="106"/>
      <c r="X190" s="7"/>
      <c r="Y190" s="523"/>
      <c r="Z190" s="518"/>
      <c r="AA190" s="518"/>
      <c r="AB190" s="518"/>
      <c r="AC190" s="518"/>
      <c r="AD190" s="518"/>
      <c r="AE190" s="518"/>
      <c r="AF190" s="518"/>
      <c r="AG190" s="518"/>
      <c r="AH190" s="518"/>
      <c r="AI190" s="522"/>
      <c r="AJ190" s="106"/>
      <c r="AP190" s="7"/>
      <c r="AQ190" s="523"/>
      <c r="AR190" s="518"/>
      <c r="AS190" s="518"/>
      <c r="AT190" s="518"/>
      <c r="AU190" s="518"/>
      <c r="AV190" s="518"/>
      <c r="AW190" s="518"/>
      <c r="AX190" s="518"/>
      <c r="AY190" s="518"/>
      <c r="AZ190" s="518"/>
      <c r="BA190" s="522"/>
      <c r="BB190" s="106"/>
      <c r="BH190" s="7"/>
      <c r="BI190" s="523"/>
      <c r="BJ190" s="518"/>
      <c r="BK190" s="518"/>
      <c r="BL190" s="518"/>
      <c r="BM190" s="518"/>
      <c r="BN190" s="518"/>
      <c r="BO190" s="518"/>
      <c r="BP190" s="518"/>
      <c r="BQ190" s="518"/>
      <c r="BR190" s="518"/>
      <c r="BS190" s="522"/>
      <c r="BT190" s="106"/>
    </row>
    <row r="191" spans="2:76" ht="13.5" thickBot="1" x14ac:dyDescent="0.25">
      <c r="B191" s="7"/>
      <c r="C191" s="351"/>
      <c r="D191" s="520"/>
      <c r="E191" s="520"/>
      <c r="F191" s="520"/>
      <c r="G191" s="520"/>
      <c r="H191" s="520"/>
      <c r="I191" s="520"/>
      <c r="J191" s="520"/>
      <c r="K191" s="520"/>
      <c r="L191" s="520"/>
      <c r="M191" s="353"/>
      <c r="N191" s="524" t="s">
        <v>10</v>
      </c>
      <c r="Q191" s="4" t="s">
        <v>168</v>
      </c>
      <c r="S191" s="426" t="s">
        <v>124</v>
      </c>
      <c r="T191" s="426" t="s">
        <v>123</v>
      </c>
      <c r="U191" s="426" t="s">
        <v>169</v>
      </c>
      <c r="X191" s="7"/>
      <c r="Y191" s="351"/>
      <c r="Z191" s="520"/>
      <c r="AA191" s="520"/>
      <c r="AB191" s="520"/>
      <c r="AC191" s="520"/>
      <c r="AD191" s="520"/>
      <c r="AE191" s="520"/>
      <c r="AF191" s="520"/>
      <c r="AG191" s="520"/>
      <c r="AH191" s="520"/>
      <c r="AI191" s="353"/>
      <c r="AJ191" s="524" t="s">
        <v>10</v>
      </c>
      <c r="AP191" s="7"/>
      <c r="AQ191" s="351"/>
      <c r="AR191" s="520"/>
      <c r="AS191" s="520"/>
      <c r="AT191" s="520"/>
      <c r="AU191" s="520"/>
      <c r="AV191" s="520"/>
      <c r="AW191" s="520"/>
      <c r="AX191" s="520"/>
      <c r="AY191" s="520"/>
      <c r="AZ191" s="520"/>
      <c r="BA191" s="353"/>
      <c r="BB191" s="524" t="s">
        <v>10</v>
      </c>
      <c r="BH191" s="7"/>
      <c r="BI191" s="351"/>
      <c r="BJ191" s="520"/>
      <c r="BK191" s="520"/>
      <c r="BL191" s="520"/>
      <c r="BM191" s="520"/>
      <c r="BN191" s="520"/>
      <c r="BO191" s="520"/>
      <c r="BP191" s="520"/>
      <c r="BQ191" s="520"/>
      <c r="BR191" s="520"/>
      <c r="BS191" s="353"/>
      <c r="BT191" s="524" t="s">
        <v>10</v>
      </c>
    </row>
    <row r="192" spans="2:76" s="36" customFormat="1" ht="15" thickBot="1" x14ac:dyDescent="0.25">
      <c r="B192" s="8" t="s">
        <v>11</v>
      </c>
      <c r="C192" s="469">
        <f t="shared" ref="C192:M192" si="148">AVERAGE(C182:C191)</f>
        <v>0.70357142857142863</v>
      </c>
      <c r="D192" s="469">
        <f t="shared" si="148"/>
        <v>0.66428571428571426</v>
      </c>
      <c r="E192" s="469">
        <f t="shared" si="148"/>
        <v>0.75357142857142856</v>
      </c>
      <c r="F192" s="469">
        <f t="shared" si="148"/>
        <v>0.71130952380952384</v>
      </c>
      <c r="G192" s="469">
        <f t="shared" si="148"/>
        <v>0.74285714285714288</v>
      </c>
      <c r="H192" s="469">
        <f t="shared" si="148"/>
        <v>0.75178571428571428</v>
      </c>
      <c r="I192" s="469">
        <f t="shared" si="148"/>
        <v>0.6517857142857143</v>
      </c>
      <c r="J192" s="469">
        <f t="shared" si="148"/>
        <v>0.75714285714285712</v>
      </c>
      <c r="K192" s="469">
        <f t="shared" si="148"/>
        <v>0.74821428571428572</v>
      </c>
      <c r="L192" s="469">
        <f t="shared" si="148"/>
        <v>0.69821428571428579</v>
      </c>
      <c r="M192" s="469">
        <f t="shared" si="148"/>
        <v>0.77678571428571419</v>
      </c>
      <c r="N192" s="363">
        <f>AVERAGE(C182:M191)</f>
        <v>0.72359307359307368</v>
      </c>
      <c r="O192" s="525"/>
      <c r="P192" s="3"/>
      <c r="Q192" s="440" t="str">
        <f>B183</f>
        <v>GC</v>
      </c>
      <c r="R192" s="440" t="str">
        <f>B184</f>
        <v>ENF</v>
      </c>
      <c r="S192" s="439">
        <f>N192</f>
        <v>0.72359307359307368</v>
      </c>
      <c r="T192" s="439">
        <f>N193</f>
        <v>6.6223049365501649E-2</v>
      </c>
      <c r="U192" s="440">
        <v>10</v>
      </c>
      <c r="W192" s="4"/>
      <c r="X192" s="8" t="s">
        <v>11</v>
      </c>
      <c r="Y192" s="469">
        <f>AVERAGE(Y182:Y191)</f>
        <v>0.48063134354471876</v>
      </c>
      <c r="Z192" s="469">
        <f t="shared" ref="Z192:AI192" si="149">AVERAGE(Z182:Z191)</f>
        <v>0.3923672208972438</v>
      </c>
      <c r="AA192" s="469">
        <f t="shared" si="149"/>
        <v>0.54964783120022631</v>
      </c>
      <c r="AB192" s="469">
        <f t="shared" si="149"/>
        <v>0.50360347032779862</v>
      </c>
      <c r="AC192" s="469">
        <f t="shared" si="149"/>
        <v>0.53605343010024642</v>
      </c>
      <c r="AD192" s="469">
        <f t="shared" si="149"/>
        <v>0.52391794402419178</v>
      </c>
      <c r="AE192" s="469">
        <f t="shared" si="149"/>
        <v>0.45825054170972745</v>
      </c>
      <c r="AF192" s="469">
        <f t="shared" si="149"/>
        <v>0.55377795576187661</v>
      </c>
      <c r="AG192" s="469">
        <f t="shared" si="149"/>
        <v>0.54050062807282506</v>
      </c>
      <c r="AH192" s="469">
        <f t="shared" si="149"/>
        <v>0.46421652614738967</v>
      </c>
      <c r="AI192" s="469">
        <f t="shared" si="149"/>
        <v>0.57160427225100141</v>
      </c>
      <c r="AJ192" s="363">
        <f>AVERAGE(Y182:AI191)</f>
        <v>0.50677919673065897</v>
      </c>
      <c r="AK192" s="525"/>
      <c r="AL192" s="525"/>
      <c r="AM192" s="387" t="s">
        <v>33</v>
      </c>
      <c r="AN192" s="453" t="s">
        <v>123</v>
      </c>
      <c r="AP192" s="8" t="s">
        <v>11</v>
      </c>
      <c r="AQ192" s="469">
        <f>AVERAGE(AQ182:AQ191)</f>
        <v>0.57382910253829589</v>
      </c>
      <c r="AR192" s="469">
        <f t="shared" ref="AR192:BA192" si="150">AVERAGE(AR182:AR191)</f>
        <v>0.50460436158447175</v>
      </c>
      <c r="AS192" s="469">
        <f t="shared" si="150"/>
        <v>0.62526461442129899</v>
      </c>
      <c r="AT192" s="469">
        <f t="shared" si="150"/>
        <v>0.58737908433676911</v>
      </c>
      <c r="AU192" s="469">
        <f t="shared" si="150"/>
        <v>0.60724550861364657</v>
      </c>
      <c r="AV192" s="469">
        <f t="shared" si="150"/>
        <v>0.59973631665118821</v>
      </c>
      <c r="AW192" s="469">
        <f t="shared" si="150"/>
        <v>0.61613999506378048</v>
      </c>
      <c r="AX192" s="469">
        <f t="shared" si="150"/>
        <v>0.62517193342645883</v>
      </c>
      <c r="AY192" s="469">
        <f t="shared" si="150"/>
        <v>0.61001401781238251</v>
      </c>
      <c r="AZ192" s="469">
        <f t="shared" si="150"/>
        <v>0.56979001014241837</v>
      </c>
      <c r="BA192" s="469">
        <f t="shared" si="150"/>
        <v>0.63387745146853736</v>
      </c>
      <c r="BB192" s="363">
        <f>AVERAGE(AQ182:BA191)</f>
        <v>0.5957320360053866</v>
      </c>
      <c r="BC192" s="525"/>
      <c r="BD192" s="525"/>
      <c r="BE192" s="387" t="s">
        <v>33</v>
      </c>
      <c r="BF192" s="453" t="s">
        <v>123</v>
      </c>
      <c r="BH192" s="8" t="s">
        <v>11</v>
      </c>
      <c r="BI192" s="469">
        <f>AVERAGE(BI182:BI191)</f>
        <v>0.50350192767783508</v>
      </c>
      <c r="BJ192" s="469">
        <f t="shared" ref="BJ192" si="151">AVERAGE(BJ182:BJ191)</f>
        <v>0.41982156677124183</v>
      </c>
      <c r="BK192" s="469">
        <f t="shared" ref="BK192:BS192" si="152">AVERAGE(BK182:BK191)</f>
        <v>0.57383885118861777</v>
      </c>
      <c r="BL192" s="469">
        <f t="shared" si="152"/>
        <v>0.52211881410278649</v>
      </c>
      <c r="BM192" s="469">
        <f t="shared" si="152"/>
        <v>0.55210611554255384</v>
      </c>
      <c r="BN192" s="469">
        <f t="shared" si="152"/>
        <v>0.53900118965621202</v>
      </c>
      <c r="BO192" s="469">
        <f t="shared" si="152"/>
        <v>0.55815517323597352</v>
      </c>
      <c r="BP192" s="469">
        <f t="shared" si="152"/>
        <v>0.57637382492598155</v>
      </c>
      <c r="BQ192" s="469">
        <f t="shared" si="152"/>
        <v>0.55414485991925211</v>
      </c>
      <c r="BR192" s="469">
        <f t="shared" si="152"/>
        <v>0.49449325340092887</v>
      </c>
      <c r="BS192" s="469">
        <f t="shared" si="152"/>
        <v>0.58745095621218824</v>
      </c>
      <c r="BT192" s="363">
        <f>AVERAGE(BI182:BS191)</f>
        <v>0.53463695751214313</v>
      </c>
      <c r="BU192" s="525"/>
      <c r="BV192" s="525"/>
      <c r="BW192" s="387" t="s">
        <v>33</v>
      </c>
      <c r="BX192" s="453" t="s">
        <v>123</v>
      </c>
    </row>
    <row r="193" spans="1:76" ht="15.75" thickBot="1" x14ac:dyDescent="0.25">
      <c r="B193" s="8" t="s">
        <v>160</v>
      </c>
      <c r="C193" s="10">
        <f t="shared" ref="C193:M193" si="153">_xlfn.STDEV.S(C182:C191)</f>
        <v>6.1021962834456107E-2</v>
      </c>
      <c r="D193" s="10">
        <f t="shared" si="153"/>
        <v>5.0072833250552229E-2</v>
      </c>
      <c r="E193" s="10">
        <f t="shared" si="153"/>
        <v>5.3072125166717173E-2</v>
      </c>
      <c r="F193" s="10">
        <f t="shared" si="153"/>
        <v>6.2188647867198174E-2</v>
      </c>
      <c r="G193" s="10">
        <f t="shared" si="153"/>
        <v>6.7054266831845483E-2</v>
      </c>
      <c r="H193" s="10">
        <f t="shared" si="153"/>
        <v>5.8511805281539785E-2</v>
      </c>
      <c r="I193" s="10">
        <f t="shared" si="153"/>
        <v>5.5324674114915567E-2</v>
      </c>
      <c r="J193" s="10">
        <f t="shared" si="153"/>
        <v>6.0287616438379661E-2</v>
      </c>
      <c r="K193" s="10">
        <f t="shared" si="153"/>
        <v>6.2474484587628241E-2</v>
      </c>
      <c r="L193" s="10">
        <f t="shared" si="153"/>
        <v>4.0958510852728516E-2</v>
      </c>
      <c r="M193" s="10">
        <f t="shared" si="153"/>
        <v>5.0423377582255659E-2</v>
      </c>
      <c r="N193" s="11">
        <f>STDEV(C182:M191)</f>
        <v>6.6223049365501649E-2</v>
      </c>
      <c r="O193" s="12" t="s">
        <v>12</v>
      </c>
      <c r="P193" s="13">
        <f>N193^2*(N194-1)</f>
        <v>0.38153782725211316</v>
      </c>
      <c r="X193" s="8" t="s">
        <v>160</v>
      </c>
      <c r="Y193" s="10">
        <f>_xlfn.STDEV.S(Y182:Y191)</f>
        <v>0.11912689793870648</v>
      </c>
      <c r="Z193" s="10">
        <f t="shared" ref="Z193:AI193" si="154">_xlfn.STDEV.S(Z182:Z191)</f>
        <v>9.2737234574099048E-2</v>
      </c>
      <c r="AA193" s="10">
        <f t="shared" si="154"/>
        <v>0.10521812699377331</v>
      </c>
      <c r="AB193" s="10">
        <f t="shared" si="154"/>
        <v>0.12107961129936236</v>
      </c>
      <c r="AC193" s="10">
        <f t="shared" si="154"/>
        <v>0.13397391417193275</v>
      </c>
      <c r="AD193" s="10">
        <f t="shared" si="154"/>
        <v>0.12565117948280807</v>
      </c>
      <c r="AE193" s="10">
        <f t="shared" si="154"/>
        <v>8.9949166322371835E-2</v>
      </c>
      <c r="AF193" s="10">
        <f t="shared" si="154"/>
        <v>0.12547048819467491</v>
      </c>
      <c r="AG193" s="10">
        <f t="shared" si="154"/>
        <v>0.12046046163242104</v>
      </c>
      <c r="AH193" s="10">
        <f t="shared" si="154"/>
        <v>8.8715132052006415E-2</v>
      </c>
      <c r="AI193" s="10">
        <f t="shared" si="154"/>
        <v>0.10995069759490238</v>
      </c>
      <c r="AJ193" s="11">
        <f>STDEV(Y182:AI191)</f>
        <v>0.11802220915730736</v>
      </c>
      <c r="AK193" s="12" t="s">
        <v>12</v>
      </c>
      <c r="AL193" s="13">
        <f>AJ193^2*(AJ194-1)</f>
        <v>1.2118440413302949</v>
      </c>
      <c r="AM193" s="466">
        <f>AJ192</f>
        <v>0.50677919673065897</v>
      </c>
      <c r="AN193" s="373">
        <f>AJ193</f>
        <v>0.11802220915730736</v>
      </c>
      <c r="AP193" s="8" t="s">
        <v>160</v>
      </c>
      <c r="AQ193" s="10">
        <f>_xlfn.STDEV.S(AQ182:AQ191)</f>
        <v>7.503955328858837E-2</v>
      </c>
      <c r="AR193" s="10">
        <f t="shared" ref="AR193:BA193" si="155">_xlfn.STDEV.S(AR182:AR191)</f>
        <v>8.6300510395627028E-2</v>
      </c>
      <c r="AS193" s="10">
        <f t="shared" si="155"/>
        <v>5.9257331346555031E-2</v>
      </c>
      <c r="AT193" s="10">
        <f t="shared" si="155"/>
        <v>7.7458305141554176E-2</v>
      </c>
      <c r="AU193" s="10">
        <f t="shared" si="155"/>
        <v>8.1116169575070785E-2</v>
      </c>
      <c r="AV193" s="10">
        <f t="shared" si="155"/>
        <v>7.4502161016709118E-2</v>
      </c>
      <c r="AW193" s="10">
        <f t="shared" si="155"/>
        <v>5.0906962835219068E-2</v>
      </c>
      <c r="AX193" s="10">
        <f t="shared" si="155"/>
        <v>7.3331508004334606E-2</v>
      </c>
      <c r="AY193" s="10">
        <f t="shared" si="155"/>
        <v>7.3288313943127306E-2</v>
      </c>
      <c r="AZ193" s="10">
        <f t="shared" si="155"/>
        <v>5.4284944453632231E-2</v>
      </c>
      <c r="BA193" s="10">
        <f t="shared" si="155"/>
        <v>6.1104149880263983E-2</v>
      </c>
      <c r="BB193" s="11">
        <f>STDEV(AQ182:BA191)</f>
        <v>7.513251820130408E-2</v>
      </c>
      <c r="BC193" s="12" t="s">
        <v>12</v>
      </c>
      <c r="BD193" s="13">
        <f>BB193^2*(BB194-1)</f>
        <v>0.49110589034042812</v>
      </c>
      <c r="BE193" s="466">
        <f>BB192</f>
        <v>0.5957320360053866</v>
      </c>
      <c r="BF193" s="373">
        <f>BB193</f>
        <v>7.513251820130408E-2</v>
      </c>
      <c r="BG193" s="367"/>
      <c r="BH193" s="8" t="s">
        <v>160</v>
      </c>
      <c r="BI193" s="10">
        <f>_xlfn.STDEV.S(BI182:BI191)</f>
        <v>9.6275120228343433E-2</v>
      </c>
      <c r="BJ193" s="10">
        <f t="shared" ref="BJ193" si="156">_xlfn.STDEV.S(BJ182:BJ191)</f>
        <v>8.9848633130217584E-2</v>
      </c>
      <c r="BK193" s="10">
        <f t="shared" ref="BK193:BS193" si="157">_xlfn.STDEV.S(BK182:BK191)</f>
        <v>9.0653143035270486E-2</v>
      </c>
      <c r="BL193" s="10">
        <f t="shared" si="157"/>
        <v>0.10023198704097634</v>
      </c>
      <c r="BM193" s="10">
        <f t="shared" si="157"/>
        <v>0.11461277637144972</v>
      </c>
      <c r="BN193" s="10">
        <f t="shared" si="157"/>
        <v>0.10045618858022125</v>
      </c>
      <c r="BO193" s="10">
        <f t="shared" si="157"/>
        <v>7.505281916504708E-2</v>
      </c>
      <c r="BP193" s="10">
        <f t="shared" si="157"/>
        <v>0.10419852862249375</v>
      </c>
      <c r="BQ193" s="10">
        <f t="shared" si="157"/>
        <v>0.1048125713576238</v>
      </c>
      <c r="BR193" s="10">
        <f t="shared" si="157"/>
        <v>6.988786568056625E-2</v>
      </c>
      <c r="BS193" s="10">
        <f t="shared" si="157"/>
        <v>9.3560050197735958E-2</v>
      </c>
      <c r="BT193" s="11">
        <f>STDEV(BI182:BS191)</f>
        <v>0.10089261485534766</v>
      </c>
      <c r="BU193" s="12" t="s">
        <v>12</v>
      </c>
      <c r="BV193" s="13">
        <f>BT193^2*(BT194-1)</f>
        <v>0.88560081671440816</v>
      </c>
      <c r="BW193" s="466">
        <f>BT192</f>
        <v>0.53463695751214313</v>
      </c>
      <c r="BX193" s="373">
        <f>BT193</f>
        <v>0.10089261485534766</v>
      </c>
    </row>
    <row r="194" spans="1:76" ht="14.25" x14ac:dyDescent="0.2">
      <c r="B194" s="8" t="s">
        <v>13</v>
      </c>
      <c r="C194" s="14">
        <f t="shared" ref="C194:M194" si="158">COUNT(C182:C191)</f>
        <v>8</v>
      </c>
      <c r="D194" s="14">
        <f t="shared" si="158"/>
        <v>8</v>
      </c>
      <c r="E194" s="14">
        <f t="shared" si="158"/>
        <v>8</v>
      </c>
      <c r="F194" s="14">
        <f t="shared" si="158"/>
        <v>8</v>
      </c>
      <c r="G194" s="14">
        <f t="shared" si="158"/>
        <v>8</v>
      </c>
      <c r="H194" s="14">
        <f t="shared" si="158"/>
        <v>8</v>
      </c>
      <c r="I194" s="14">
        <f t="shared" si="158"/>
        <v>8</v>
      </c>
      <c r="J194" s="14">
        <f t="shared" si="158"/>
        <v>8</v>
      </c>
      <c r="K194" s="14">
        <f t="shared" si="158"/>
        <v>8</v>
      </c>
      <c r="L194" s="14">
        <f t="shared" si="158"/>
        <v>8</v>
      </c>
      <c r="M194" s="14">
        <f t="shared" si="158"/>
        <v>8</v>
      </c>
      <c r="N194" s="467">
        <f>COUNT(C182:M191)</f>
        <v>88</v>
      </c>
      <c r="O194" s="3"/>
      <c r="P194" s="3"/>
      <c r="X194" s="8" t="s">
        <v>13</v>
      </c>
      <c r="Y194" s="14">
        <f>COUNT(Y182:Y191)</f>
        <v>8</v>
      </c>
      <c r="Z194" s="14">
        <f t="shared" ref="Z194:AI194" si="159">COUNT(Z182:Z191)</f>
        <v>8</v>
      </c>
      <c r="AA194" s="14">
        <f t="shared" si="159"/>
        <v>8</v>
      </c>
      <c r="AB194" s="14">
        <f t="shared" si="159"/>
        <v>8</v>
      </c>
      <c r="AC194" s="14">
        <f t="shared" si="159"/>
        <v>8</v>
      </c>
      <c r="AD194" s="14">
        <f t="shared" si="159"/>
        <v>8</v>
      </c>
      <c r="AE194" s="14">
        <f t="shared" si="159"/>
        <v>8</v>
      </c>
      <c r="AF194" s="14">
        <f t="shared" si="159"/>
        <v>8</v>
      </c>
      <c r="AG194" s="14">
        <f t="shared" si="159"/>
        <v>8</v>
      </c>
      <c r="AH194" s="14">
        <f t="shared" si="159"/>
        <v>8</v>
      </c>
      <c r="AI194" s="14">
        <f t="shared" si="159"/>
        <v>8</v>
      </c>
      <c r="AJ194" s="467">
        <f>COUNT(Y182:AI191)</f>
        <v>88</v>
      </c>
      <c r="AK194" s="3"/>
      <c r="AL194" s="3"/>
      <c r="AM194" s="3"/>
      <c r="AP194" s="8" t="s">
        <v>13</v>
      </c>
      <c r="AQ194" s="14">
        <f>COUNT(AQ182:AQ191)</f>
        <v>8</v>
      </c>
      <c r="AR194" s="14">
        <f t="shared" ref="AR194:BA194" si="160">COUNT(AR182:AR191)</f>
        <v>8</v>
      </c>
      <c r="AS194" s="14">
        <f t="shared" si="160"/>
        <v>8</v>
      </c>
      <c r="AT194" s="14">
        <f t="shared" si="160"/>
        <v>8</v>
      </c>
      <c r="AU194" s="14">
        <f t="shared" si="160"/>
        <v>8</v>
      </c>
      <c r="AV194" s="14">
        <f t="shared" si="160"/>
        <v>8</v>
      </c>
      <c r="AW194" s="14">
        <f t="shared" si="160"/>
        <v>8</v>
      </c>
      <c r="AX194" s="14">
        <f t="shared" si="160"/>
        <v>8</v>
      </c>
      <c r="AY194" s="14">
        <f t="shared" si="160"/>
        <v>8</v>
      </c>
      <c r="AZ194" s="14">
        <f t="shared" si="160"/>
        <v>8</v>
      </c>
      <c r="BA194" s="14">
        <f t="shared" si="160"/>
        <v>8</v>
      </c>
      <c r="BB194" s="467">
        <f>COUNT(AQ182:BA191)</f>
        <v>88</v>
      </c>
      <c r="BC194" s="3"/>
      <c r="BD194" s="3"/>
      <c r="BE194" s="3"/>
      <c r="BF194" s="3"/>
      <c r="BH194" s="8" t="s">
        <v>13</v>
      </c>
      <c r="BI194" s="14">
        <f>COUNT(BI182:BI191)</f>
        <v>8</v>
      </c>
      <c r="BJ194" s="14">
        <f t="shared" ref="BJ194" si="161">COUNT(BJ182:BJ191)</f>
        <v>8</v>
      </c>
      <c r="BK194" s="14">
        <f t="shared" ref="BK194:BS194" si="162">COUNT(BK182:BK191)</f>
        <v>8</v>
      </c>
      <c r="BL194" s="14">
        <f t="shared" si="162"/>
        <v>8</v>
      </c>
      <c r="BM194" s="14">
        <f t="shared" si="162"/>
        <v>8</v>
      </c>
      <c r="BN194" s="14">
        <f t="shared" si="162"/>
        <v>8</v>
      </c>
      <c r="BO194" s="14">
        <f t="shared" si="162"/>
        <v>8</v>
      </c>
      <c r="BP194" s="14">
        <f t="shared" si="162"/>
        <v>8</v>
      </c>
      <c r="BQ194" s="14">
        <f t="shared" si="162"/>
        <v>8</v>
      </c>
      <c r="BR194" s="14">
        <f t="shared" si="162"/>
        <v>8</v>
      </c>
      <c r="BS194" s="14">
        <f t="shared" si="162"/>
        <v>8</v>
      </c>
      <c r="BT194" s="467">
        <f>COUNT(BI182:BS191)</f>
        <v>88</v>
      </c>
      <c r="BU194" s="3"/>
      <c r="BV194" s="3"/>
      <c r="BW194" s="3"/>
    </row>
    <row r="195" spans="1:76" ht="12.75" hidden="1" customHeight="1" x14ac:dyDescent="0.2">
      <c r="B195" s="15" t="s">
        <v>14</v>
      </c>
      <c r="C195" s="16">
        <f>C194-1</f>
        <v>7</v>
      </c>
      <c r="D195" s="16">
        <f t="shared" ref="D195:M195" si="163">D194-1</f>
        <v>7</v>
      </c>
      <c r="E195" s="16">
        <f t="shared" si="163"/>
        <v>7</v>
      </c>
      <c r="F195" s="16">
        <f t="shared" si="163"/>
        <v>7</v>
      </c>
      <c r="G195" s="16">
        <f t="shared" si="163"/>
        <v>7</v>
      </c>
      <c r="H195" s="16">
        <f t="shared" si="163"/>
        <v>7</v>
      </c>
      <c r="I195" s="16">
        <f t="shared" si="163"/>
        <v>7</v>
      </c>
      <c r="J195" s="16">
        <f t="shared" si="163"/>
        <v>7</v>
      </c>
      <c r="K195" s="16">
        <f t="shared" si="163"/>
        <v>7</v>
      </c>
      <c r="L195" s="16">
        <f t="shared" si="163"/>
        <v>7</v>
      </c>
      <c r="M195" s="16">
        <f t="shared" si="163"/>
        <v>7</v>
      </c>
      <c r="N195" s="556">
        <f>N194-1</f>
        <v>87</v>
      </c>
      <c r="O195" s="3"/>
      <c r="X195" s="15" t="s">
        <v>14</v>
      </c>
      <c r="Y195" s="16">
        <f>Y194-1</f>
        <v>7</v>
      </c>
      <c r="Z195" s="16">
        <f t="shared" ref="Z195:AI195" si="164">Z194-1</f>
        <v>7</v>
      </c>
      <c r="AA195" s="16">
        <f t="shared" si="164"/>
        <v>7</v>
      </c>
      <c r="AB195" s="16">
        <f t="shared" si="164"/>
        <v>7</v>
      </c>
      <c r="AC195" s="16">
        <f t="shared" si="164"/>
        <v>7</v>
      </c>
      <c r="AD195" s="16">
        <f t="shared" si="164"/>
        <v>7</v>
      </c>
      <c r="AE195" s="16">
        <f t="shared" si="164"/>
        <v>7</v>
      </c>
      <c r="AF195" s="16">
        <f t="shared" si="164"/>
        <v>7</v>
      </c>
      <c r="AG195" s="16">
        <f t="shared" si="164"/>
        <v>7</v>
      </c>
      <c r="AH195" s="16">
        <f t="shared" si="164"/>
        <v>7</v>
      </c>
      <c r="AI195" s="16">
        <f t="shared" si="164"/>
        <v>7</v>
      </c>
      <c r="AJ195" s="556">
        <f>AJ194-1</f>
        <v>87</v>
      </c>
      <c r="AK195" s="3"/>
      <c r="AP195" s="15" t="s">
        <v>14</v>
      </c>
      <c r="AQ195" s="16">
        <f>AQ194-1</f>
        <v>7</v>
      </c>
      <c r="AR195" s="16">
        <f t="shared" ref="AR195:BA195" si="165">AR194-1</f>
        <v>7</v>
      </c>
      <c r="AS195" s="16">
        <f t="shared" si="165"/>
        <v>7</v>
      </c>
      <c r="AT195" s="16">
        <f t="shared" si="165"/>
        <v>7</v>
      </c>
      <c r="AU195" s="16">
        <f t="shared" si="165"/>
        <v>7</v>
      </c>
      <c r="AV195" s="16">
        <f t="shared" si="165"/>
        <v>7</v>
      </c>
      <c r="AW195" s="16">
        <f t="shared" si="165"/>
        <v>7</v>
      </c>
      <c r="AX195" s="16">
        <f t="shared" si="165"/>
        <v>7</v>
      </c>
      <c r="AY195" s="16">
        <f t="shared" si="165"/>
        <v>7</v>
      </c>
      <c r="AZ195" s="16">
        <f t="shared" si="165"/>
        <v>7</v>
      </c>
      <c r="BA195" s="16">
        <f t="shared" si="165"/>
        <v>7</v>
      </c>
      <c r="BB195" s="556">
        <f>BB194-1</f>
        <v>87</v>
      </c>
      <c r="BC195" s="3"/>
      <c r="BH195" s="15" t="s">
        <v>14</v>
      </c>
      <c r="BI195" s="16">
        <f>BI194-1</f>
        <v>7</v>
      </c>
      <c r="BJ195" s="16">
        <f t="shared" ref="BJ195:BS195" si="166">BJ194-1</f>
        <v>7</v>
      </c>
      <c r="BK195" s="16">
        <f t="shared" si="166"/>
        <v>7</v>
      </c>
      <c r="BL195" s="16">
        <f t="shared" si="166"/>
        <v>7</v>
      </c>
      <c r="BM195" s="16">
        <f t="shared" si="166"/>
        <v>7</v>
      </c>
      <c r="BN195" s="16">
        <f t="shared" si="166"/>
        <v>7</v>
      </c>
      <c r="BO195" s="16">
        <f t="shared" si="166"/>
        <v>7</v>
      </c>
      <c r="BP195" s="16">
        <f t="shared" si="166"/>
        <v>7</v>
      </c>
      <c r="BQ195" s="16">
        <f t="shared" si="166"/>
        <v>7</v>
      </c>
      <c r="BR195" s="16">
        <f t="shared" si="166"/>
        <v>7</v>
      </c>
      <c r="BS195" s="16">
        <f t="shared" si="166"/>
        <v>7</v>
      </c>
      <c r="BT195" s="556">
        <f>BT194-1</f>
        <v>87</v>
      </c>
      <c r="BU195" s="3"/>
    </row>
    <row r="196" spans="1:76" ht="15.75" hidden="1" customHeight="1" thickBot="1" x14ac:dyDescent="0.25">
      <c r="B196" s="17" t="s">
        <v>15</v>
      </c>
      <c r="C196" s="18">
        <f>(C194-1)*(C193^2)</f>
        <v>2.6065759637188199E-2</v>
      </c>
      <c r="D196" s="18">
        <f t="shared" ref="D196:M196" si="167">(D194-1)*(D193^2)</f>
        <v>1.7551020408163261E-2</v>
      </c>
      <c r="E196" s="18">
        <f t="shared" si="167"/>
        <v>1.9716553287981862E-2</v>
      </c>
      <c r="F196" s="18">
        <f t="shared" si="167"/>
        <v>2.7071995464852606E-2</v>
      </c>
      <c r="G196" s="18">
        <f t="shared" si="167"/>
        <v>3.1473922902494331E-2</v>
      </c>
      <c r="H196" s="18">
        <f t="shared" si="167"/>
        <v>2.3965419501133789E-2</v>
      </c>
      <c r="I196" s="18">
        <f t="shared" si="167"/>
        <v>2.1425736961451263E-2</v>
      </c>
      <c r="J196" s="18">
        <f t="shared" si="167"/>
        <v>2.54421768707483E-2</v>
      </c>
      <c r="K196" s="18">
        <f t="shared" si="167"/>
        <v>2.732142857142859E-2</v>
      </c>
      <c r="L196" s="18">
        <f t="shared" si="167"/>
        <v>1.1743197278911557E-2</v>
      </c>
      <c r="M196" s="18">
        <f t="shared" si="167"/>
        <v>1.7797619047619059E-2</v>
      </c>
      <c r="N196" s="555">
        <f>SUM(C196:M196)</f>
        <v>0.24957482993197277</v>
      </c>
      <c r="O196" s="3"/>
      <c r="P196" s="19"/>
      <c r="X196" s="17" t="s">
        <v>15</v>
      </c>
      <c r="Y196" s="18">
        <f>(Y194-1)*(Y193^2)</f>
        <v>9.9338524687492935E-2</v>
      </c>
      <c r="Z196" s="18">
        <f t="shared" ref="Z196:AI196" si="168">(Z194-1)*(Z193^2)</f>
        <v>6.0201362735160302E-2</v>
      </c>
      <c r="AA196" s="18">
        <f t="shared" si="168"/>
        <v>7.7495979736544651E-2</v>
      </c>
      <c r="AB196" s="18">
        <f t="shared" si="168"/>
        <v>0.10262190590683273</v>
      </c>
      <c r="AC196" s="18">
        <f t="shared" si="168"/>
        <v>0.12564306774983883</v>
      </c>
      <c r="AD196" s="18">
        <f t="shared" si="168"/>
        <v>0.11051753233794595</v>
      </c>
      <c r="AE196" s="18">
        <f t="shared" si="168"/>
        <v>5.6635967654627972E-2</v>
      </c>
      <c r="AF196" s="18">
        <f t="shared" si="168"/>
        <v>0.11019990385467039</v>
      </c>
      <c r="AG196" s="18">
        <f t="shared" si="168"/>
        <v>0.10157505971687186</v>
      </c>
      <c r="AH196" s="18">
        <f t="shared" si="168"/>
        <v>5.5092622585034542E-2</v>
      </c>
      <c r="AI196" s="18">
        <f t="shared" si="168"/>
        <v>8.4624091311239699E-2</v>
      </c>
      <c r="AJ196" s="555">
        <f>SUM(Y196:AI196)</f>
        <v>0.98394601827625983</v>
      </c>
      <c r="AK196" s="3"/>
      <c r="AL196" s="19"/>
      <c r="AM196" s="19"/>
      <c r="AP196" s="17" t="s">
        <v>15</v>
      </c>
      <c r="AQ196" s="18">
        <f>(AQ194-1)*(AQ193^2)</f>
        <v>3.941654190425626E-2</v>
      </c>
      <c r="AR196" s="18">
        <f t="shared" ref="AR196:BA196" si="169">(AR194-1)*(AR193^2)</f>
        <v>5.21344466618201E-2</v>
      </c>
      <c r="AS196" s="18">
        <f t="shared" si="169"/>
        <v>2.4580019228207892E-2</v>
      </c>
      <c r="AT196" s="18">
        <f t="shared" si="169"/>
        <v>4.1998523247814827E-2</v>
      </c>
      <c r="AU196" s="18">
        <f t="shared" si="169"/>
        <v>4.6058830765721474E-2</v>
      </c>
      <c r="AV196" s="18">
        <f t="shared" si="169"/>
        <v>3.8854003973117564E-2</v>
      </c>
      <c r="AW196" s="18">
        <f t="shared" si="169"/>
        <v>1.8140632055744628E-2</v>
      </c>
      <c r="AX196" s="18">
        <f t="shared" si="169"/>
        <v>3.7642570463328529E-2</v>
      </c>
      <c r="AY196" s="18">
        <f t="shared" si="169"/>
        <v>3.7598238724384718E-2</v>
      </c>
      <c r="AZ196" s="18">
        <f t="shared" si="169"/>
        <v>2.0627986360337556E-2</v>
      </c>
      <c r="BA196" s="18">
        <f t="shared" si="169"/>
        <v>2.6136019928128355E-2</v>
      </c>
      <c r="BB196" s="555">
        <f>SUM(AQ196:BA196)</f>
        <v>0.38318781331286195</v>
      </c>
      <c r="BC196" s="3"/>
      <c r="BD196" s="19"/>
      <c r="BE196" s="19"/>
      <c r="BF196" s="19"/>
      <c r="BH196" s="17" t="s">
        <v>15</v>
      </c>
      <c r="BI196" s="18">
        <f>(BI194-1)*(BI193^2)</f>
        <v>6.4882291424873881E-2</v>
      </c>
      <c r="BJ196" s="18">
        <f t="shared" ref="BJ196:BS196" si="170">(BJ194-1)*(BJ193^2)</f>
        <v>5.6509438127579026E-2</v>
      </c>
      <c r="BK196" s="18">
        <f t="shared" si="170"/>
        <v>5.7525946395212468E-2</v>
      </c>
      <c r="BL196" s="18">
        <f t="shared" si="170"/>
        <v>7.0325158583277148E-2</v>
      </c>
      <c r="BM196" s="18">
        <f t="shared" si="170"/>
        <v>9.1952619553003601E-2</v>
      </c>
      <c r="BN196" s="18">
        <f t="shared" si="170"/>
        <v>7.0640120768454814E-2</v>
      </c>
      <c r="BO196" s="18">
        <f t="shared" si="170"/>
        <v>3.9430479652348811E-2</v>
      </c>
      <c r="BP196" s="18">
        <f t="shared" si="170"/>
        <v>7.6001333569648555E-2</v>
      </c>
      <c r="BQ196" s="18">
        <f t="shared" si="170"/>
        <v>7.6899725802178867E-2</v>
      </c>
      <c r="BR196" s="18">
        <f t="shared" si="170"/>
        <v>3.4190196385694087E-2</v>
      </c>
      <c r="BS196" s="18">
        <f t="shared" si="170"/>
        <v>6.1274380951020106E-2</v>
      </c>
      <c r="BT196" s="555">
        <f>SUM(BI196:BS196)</f>
        <v>0.69963169121329138</v>
      </c>
      <c r="BU196" s="3"/>
      <c r="BV196" s="19"/>
      <c r="BW196" s="19"/>
    </row>
    <row r="197" spans="1:76" ht="12.75" hidden="1" customHeight="1" x14ac:dyDescent="0.2">
      <c r="B197" s="20"/>
      <c r="C197" s="20"/>
      <c r="D197" s="20"/>
      <c r="E197" s="20"/>
      <c r="F197" s="20"/>
      <c r="G197" s="20"/>
      <c r="H197" s="20"/>
      <c r="I197" s="20"/>
      <c r="J197" s="20"/>
      <c r="K197" s="20"/>
      <c r="L197" s="20"/>
      <c r="M197" s="20"/>
      <c r="N197" s="20"/>
      <c r="O197" s="20"/>
      <c r="X197" s="20"/>
      <c r="Y197" s="20"/>
      <c r="Z197" s="20"/>
      <c r="AA197" s="20"/>
      <c r="AB197" s="20"/>
      <c r="AC197" s="20"/>
      <c r="AD197" s="20"/>
      <c r="AE197" s="20"/>
      <c r="AF197" s="20"/>
      <c r="AG197" s="20"/>
      <c r="AH197" s="20"/>
      <c r="AI197" s="20"/>
      <c r="AJ197" s="20"/>
      <c r="AK197" s="20"/>
      <c r="AL197" s="20"/>
      <c r="AM197" s="20"/>
      <c r="AN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row>
    <row r="198" spans="1:76" ht="36" hidden="1" customHeight="1" x14ac:dyDescent="0.2">
      <c r="A198" s="20"/>
      <c r="B198" s="21" t="s">
        <v>16</v>
      </c>
      <c r="C198" s="506" t="s">
        <v>260</v>
      </c>
      <c r="D198" s="507"/>
      <c r="E198" s="508" t="s">
        <v>18</v>
      </c>
      <c r="F198" s="508"/>
      <c r="G198" s="508" t="s">
        <v>19</v>
      </c>
      <c r="H198" s="508"/>
      <c r="I198" s="508" t="s">
        <v>20</v>
      </c>
      <c r="J198" s="508"/>
      <c r="K198" s="298"/>
      <c r="L198" s="464" t="s">
        <v>264</v>
      </c>
      <c r="X198" s="21" t="s">
        <v>16</v>
      </c>
      <c r="Y198" s="565" t="s">
        <v>17</v>
      </c>
      <c r="Z198" s="566"/>
      <c r="AA198" s="567" t="s">
        <v>18</v>
      </c>
      <c r="AB198" s="567"/>
      <c r="AC198" s="567" t="s">
        <v>19</v>
      </c>
      <c r="AD198" s="567"/>
      <c r="AE198" s="567" t="s">
        <v>20</v>
      </c>
      <c r="AF198" s="567"/>
      <c r="AG198" s="298"/>
      <c r="AH198" s="295" t="s">
        <v>265</v>
      </c>
      <c r="AP198" s="21" t="s">
        <v>16</v>
      </c>
      <c r="AQ198" s="565" t="s">
        <v>17</v>
      </c>
      <c r="AR198" s="566"/>
      <c r="AS198" s="567" t="s">
        <v>18</v>
      </c>
      <c r="AT198" s="567"/>
      <c r="AU198" s="567" t="s">
        <v>19</v>
      </c>
      <c r="AV198" s="567"/>
      <c r="AW198" s="567" t="s">
        <v>20</v>
      </c>
      <c r="AX198" s="567"/>
      <c r="AY198" s="298"/>
      <c r="AZ198" s="295" t="s">
        <v>265</v>
      </c>
      <c r="BH198" s="21" t="s">
        <v>16</v>
      </c>
      <c r="BI198" s="565" t="s">
        <v>17</v>
      </c>
      <c r="BJ198" s="566"/>
      <c r="BK198" s="567" t="s">
        <v>18</v>
      </c>
      <c r="BL198" s="567"/>
      <c r="BM198" s="567" t="s">
        <v>19</v>
      </c>
      <c r="BN198" s="567"/>
      <c r="BO198" s="567" t="s">
        <v>20</v>
      </c>
      <c r="BP198" s="567"/>
      <c r="BQ198" s="298"/>
      <c r="BR198" s="295" t="s">
        <v>265</v>
      </c>
    </row>
    <row r="199" spans="1:76" ht="79.5" hidden="1" customHeight="1" x14ac:dyDescent="0.2">
      <c r="B199" s="22" t="s">
        <v>21</v>
      </c>
      <c r="C199" s="23" t="s">
        <v>22</v>
      </c>
      <c r="D199" s="24">
        <f>D201-D200</f>
        <v>0.13196299732014038</v>
      </c>
      <c r="E199" s="25" t="s">
        <v>23</v>
      </c>
      <c r="F199" s="26">
        <f>(COUNT(C182:M182))-1</f>
        <v>10</v>
      </c>
      <c r="G199" s="27" t="s">
        <v>24</v>
      </c>
      <c r="H199" s="28">
        <f>D199/F199</f>
        <v>1.3196299732014038E-2</v>
      </c>
      <c r="I199" s="29" t="s">
        <v>25</v>
      </c>
      <c r="J199" s="30">
        <f>H199/H200</f>
        <v>4.071384440658723</v>
      </c>
      <c r="K199" s="299"/>
      <c r="L199" s="553">
        <f>FDIST(J199,F199,F200)</f>
        <v>1.6430470360242298E-4</v>
      </c>
      <c r="M199" s="3" t="s">
        <v>348</v>
      </c>
      <c r="X199" s="22" t="s">
        <v>21</v>
      </c>
      <c r="Y199" s="23" t="s">
        <v>22</v>
      </c>
      <c r="Z199" s="24">
        <f>Z201-Z200</f>
        <v>0.22789802305403506</v>
      </c>
      <c r="AA199" s="25" t="s">
        <v>23</v>
      </c>
      <c r="AB199" s="26">
        <f>(COUNT(Y182:AI182))-1</f>
        <v>10</v>
      </c>
      <c r="AC199" s="27" t="s">
        <v>24</v>
      </c>
      <c r="AD199" s="28">
        <f>Z199/AB199</f>
        <v>2.2789802305403506E-2</v>
      </c>
      <c r="AE199" s="29" t="s">
        <v>25</v>
      </c>
      <c r="AF199" s="30">
        <f>AD199/AD200</f>
        <v>1.7834461900565113</v>
      </c>
      <c r="AG199" s="299"/>
      <c r="AH199" s="553">
        <f>FDIST(AF199,AB199,AB200)</f>
        <v>7.7755005909201008E-2</v>
      </c>
      <c r="AI199" s="3" t="s">
        <v>348</v>
      </c>
      <c r="AP199" s="22" t="s">
        <v>21</v>
      </c>
      <c r="AQ199" s="23" t="s">
        <v>22</v>
      </c>
      <c r="AR199" s="24">
        <f>AR201-AR200</f>
        <v>0.10791807702756617</v>
      </c>
      <c r="AS199" s="25" t="s">
        <v>23</v>
      </c>
      <c r="AT199" s="26">
        <f>(COUNT(AQ182:BR182))-1</f>
        <v>20</v>
      </c>
      <c r="AU199" s="27" t="s">
        <v>24</v>
      </c>
      <c r="AV199" s="28">
        <f>AR199/AT199</f>
        <v>5.3959038513783086E-3</v>
      </c>
      <c r="AW199" s="29" t="s">
        <v>25</v>
      </c>
      <c r="AX199" s="30">
        <f>AV199/AV200</f>
        <v>0.94346830844323148</v>
      </c>
      <c r="AY199" s="299"/>
      <c r="AZ199" s="552">
        <f>FDIST(AX199,AT199,AT200)</f>
        <v>0.53760288663031242</v>
      </c>
      <c r="BA199" s="3" t="s">
        <v>167</v>
      </c>
      <c r="BH199" s="22" t="s">
        <v>21</v>
      </c>
      <c r="BI199" s="23" t="s">
        <v>22</v>
      </c>
      <c r="BJ199" s="24">
        <f>BJ201-BJ200</f>
        <v>0.18596912550111677</v>
      </c>
      <c r="BK199" s="25" t="s">
        <v>23</v>
      </c>
      <c r="BL199" s="26">
        <f>(COUNT(BI182:BS182))-1</f>
        <v>10</v>
      </c>
      <c r="BM199" s="27" t="s">
        <v>24</v>
      </c>
      <c r="BN199" s="28">
        <f>BJ199/BL199</f>
        <v>1.8596912550111679E-2</v>
      </c>
      <c r="BO199" s="29" t="s">
        <v>25</v>
      </c>
      <c r="BP199" s="30">
        <f>BN199/BN200</f>
        <v>2.0467372824054189</v>
      </c>
      <c r="BQ199" s="299"/>
      <c r="BR199" s="553">
        <f>FDIST(BP199,BL199,BL200)</f>
        <v>3.9475506928328422E-2</v>
      </c>
      <c r="BS199" s="3" t="s">
        <v>348</v>
      </c>
    </row>
    <row r="200" spans="1:76" ht="79.5" hidden="1" customHeight="1" x14ac:dyDescent="0.2">
      <c r="B200" s="22" t="s">
        <v>26</v>
      </c>
      <c r="C200" s="23" t="s">
        <v>27</v>
      </c>
      <c r="D200" s="31">
        <f>N196</f>
        <v>0.24957482993197277</v>
      </c>
      <c r="E200" s="25" t="s">
        <v>28</v>
      </c>
      <c r="F200" s="32">
        <f>N194-(COUNT(C182:M182))</f>
        <v>77</v>
      </c>
      <c r="G200" s="27" t="s">
        <v>29</v>
      </c>
      <c r="H200" s="33">
        <f>D200/F200</f>
        <v>3.241231557558088E-3</v>
      </c>
      <c r="I200" s="34"/>
      <c r="J200" s="26"/>
      <c r="K200" s="300"/>
      <c r="X200" s="22" t="s">
        <v>26</v>
      </c>
      <c r="Y200" s="23" t="s">
        <v>27</v>
      </c>
      <c r="Z200" s="31">
        <f>AJ196</f>
        <v>0.98394601827625983</v>
      </c>
      <c r="AA200" s="25" t="s">
        <v>28</v>
      </c>
      <c r="AB200" s="32">
        <f>AJ194-(COUNT(Y182:AI182))</f>
        <v>77</v>
      </c>
      <c r="AC200" s="27" t="s">
        <v>29</v>
      </c>
      <c r="AD200" s="33">
        <f>Z200/AB200</f>
        <v>1.2778519717873504E-2</v>
      </c>
      <c r="AE200" s="34"/>
      <c r="AF200" s="26"/>
      <c r="AG200" s="300"/>
      <c r="AP200" s="22" t="s">
        <v>26</v>
      </c>
      <c r="AQ200" s="23" t="s">
        <v>27</v>
      </c>
      <c r="AR200" s="31">
        <f>BB196</f>
        <v>0.38318781331286195</v>
      </c>
      <c r="AS200" s="25" t="s">
        <v>28</v>
      </c>
      <c r="AT200" s="32">
        <f>BB194-(COUNT(AQ182:BR182))</f>
        <v>67</v>
      </c>
      <c r="AU200" s="27" t="s">
        <v>29</v>
      </c>
      <c r="AV200" s="33">
        <f>AR200/AT200</f>
        <v>5.7192210942218205E-3</v>
      </c>
      <c r="AW200" s="34"/>
      <c r="AX200" s="26"/>
      <c r="AY200" s="300"/>
      <c r="BH200" s="22" t="s">
        <v>26</v>
      </c>
      <c r="BI200" s="23" t="s">
        <v>27</v>
      </c>
      <c r="BJ200" s="31">
        <f>BT196</f>
        <v>0.69963169121329138</v>
      </c>
      <c r="BK200" s="25" t="s">
        <v>28</v>
      </c>
      <c r="BL200" s="32">
        <f>BT194-(COUNT(BI182:BS182))</f>
        <v>77</v>
      </c>
      <c r="BM200" s="27" t="s">
        <v>29</v>
      </c>
      <c r="BN200" s="33">
        <f>BJ200/BL200</f>
        <v>9.0861258599128757E-3</v>
      </c>
      <c r="BO200" s="34"/>
      <c r="BP200" s="26"/>
      <c r="BQ200" s="300"/>
    </row>
    <row r="201" spans="1:76" ht="28.5" hidden="1" customHeight="1" x14ac:dyDescent="0.2">
      <c r="B201" s="22" t="s">
        <v>10</v>
      </c>
      <c r="C201" s="23" t="s">
        <v>30</v>
      </c>
      <c r="D201" s="366">
        <f>P193</f>
        <v>0.38153782725211316</v>
      </c>
      <c r="E201" s="25" t="s">
        <v>31</v>
      </c>
      <c r="F201" s="26">
        <f>N194-1</f>
        <v>87</v>
      </c>
      <c r="G201" s="27" t="s">
        <v>32</v>
      </c>
      <c r="H201" s="28">
        <f>D201/F201</f>
        <v>4.3854922672656683E-3</v>
      </c>
      <c r="I201" s="34"/>
      <c r="J201" s="26"/>
      <c r="K201" s="300"/>
      <c r="X201" s="22" t="s">
        <v>10</v>
      </c>
      <c r="Y201" s="23" t="s">
        <v>30</v>
      </c>
      <c r="Z201" s="35">
        <f>AL193</f>
        <v>1.2118440413302949</v>
      </c>
      <c r="AA201" s="25" t="s">
        <v>31</v>
      </c>
      <c r="AB201" s="26">
        <f>AJ194-1</f>
        <v>87</v>
      </c>
      <c r="AC201" s="27" t="s">
        <v>32</v>
      </c>
      <c r="AD201" s="28">
        <f>Z201/AB201</f>
        <v>1.3929241854371206E-2</v>
      </c>
      <c r="AE201" s="34"/>
      <c r="AF201" s="26"/>
      <c r="AG201" s="300"/>
      <c r="AP201" s="22" t="s">
        <v>10</v>
      </c>
      <c r="AQ201" s="23" t="s">
        <v>30</v>
      </c>
      <c r="AR201" s="35">
        <f>BD193</f>
        <v>0.49110589034042812</v>
      </c>
      <c r="AS201" s="25" t="s">
        <v>31</v>
      </c>
      <c r="AT201" s="26">
        <f>BB194-1</f>
        <v>87</v>
      </c>
      <c r="AU201" s="27" t="s">
        <v>32</v>
      </c>
      <c r="AV201" s="28">
        <f>AR201/AT201</f>
        <v>5.6448952912692887E-3</v>
      </c>
      <c r="AW201" s="34"/>
      <c r="AX201" s="26"/>
      <c r="AY201" s="300"/>
      <c r="BH201" s="22" t="s">
        <v>10</v>
      </c>
      <c r="BI201" s="23" t="s">
        <v>30</v>
      </c>
      <c r="BJ201" s="35">
        <f>BV193</f>
        <v>0.88560081671440816</v>
      </c>
      <c r="BK201" s="25" t="s">
        <v>31</v>
      </c>
      <c r="BL201" s="26">
        <f>BT194-1</f>
        <v>87</v>
      </c>
      <c r="BM201" s="27" t="s">
        <v>32</v>
      </c>
      <c r="BN201" s="28">
        <f>BJ201/BL201</f>
        <v>1.0179319732349519E-2</v>
      </c>
      <c r="BO201" s="34"/>
      <c r="BP201" s="26"/>
      <c r="BQ201" s="300"/>
    </row>
    <row r="204" spans="1:76" ht="13.5" thickBot="1" x14ac:dyDescent="0.25"/>
    <row r="205" spans="1:76" ht="27" customHeight="1" thickBot="1" x14ac:dyDescent="0.25">
      <c r="B205" s="574" t="s">
        <v>259</v>
      </c>
      <c r="C205" s="575"/>
      <c r="D205" s="575"/>
      <c r="E205" s="575"/>
      <c r="F205" s="575"/>
      <c r="G205" s="575"/>
      <c r="H205" s="575"/>
      <c r="I205" s="575"/>
      <c r="J205" s="575"/>
      <c r="K205" s="575"/>
      <c r="L205" s="575"/>
      <c r="M205" s="576"/>
      <c r="N205" s="106"/>
      <c r="X205" s="574" t="s">
        <v>347</v>
      </c>
      <c r="Y205" s="575"/>
      <c r="Z205" s="575"/>
      <c r="AA205" s="575"/>
      <c r="AB205" s="575"/>
      <c r="AC205" s="575"/>
      <c r="AD205" s="575"/>
      <c r="AE205" s="575"/>
      <c r="AF205" s="575"/>
      <c r="AG205" s="575"/>
      <c r="AH205" s="575"/>
      <c r="AI205" s="576"/>
      <c r="AJ205" s="106"/>
      <c r="AP205" s="574" t="s">
        <v>351</v>
      </c>
      <c r="AQ205" s="575"/>
      <c r="AR205" s="575"/>
      <c r="AS205" s="575"/>
      <c r="AT205" s="575"/>
      <c r="AU205" s="575"/>
      <c r="AV205" s="575"/>
      <c r="AW205" s="575"/>
      <c r="AX205" s="575"/>
      <c r="AY205" s="575"/>
      <c r="AZ205" s="575"/>
      <c r="BA205" s="576"/>
      <c r="BB205" s="106"/>
      <c r="BH205" s="574" t="s">
        <v>165</v>
      </c>
      <c r="BI205" s="575"/>
      <c r="BJ205" s="575"/>
      <c r="BK205" s="575"/>
      <c r="BL205" s="575"/>
      <c r="BM205" s="575"/>
      <c r="BN205" s="575"/>
      <c r="BO205" s="575"/>
      <c r="BP205" s="575"/>
      <c r="BQ205" s="575"/>
      <c r="BR205" s="575"/>
      <c r="BS205" s="576"/>
      <c r="BT205" s="106"/>
    </row>
    <row r="206" spans="1:76" ht="29.25" customHeight="1" thickBot="1" x14ac:dyDescent="0.25">
      <c r="B206" s="7" t="s">
        <v>164</v>
      </c>
      <c r="C206" s="352" t="s">
        <v>326</v>
      </c>
      <c r="D206" s="352" t="s">
        <v>327</v>
      </c>
      <c r="E206" s="352" t="s">
        <v>328</v>
      </c>
      <c r="F206" s="352" t="s">
        <v>329</v>
      </c>
      <c r="G206" s="352" t="s">
        <v>330</v>
      </c>
      <c r="H206" s="352" t="s">
        <v>331</v>
      </c>
      <c r="I206" s="352" t="s">
        <v>332</v>
      </c>
      <c r="J206" s="352" t="s">
        <v>333</v>
      </c>
      <c r="K206" s="352" t="s">
        <v>334</v>
      </c>
      <c r="L206" s="352" t="s">
        <v>335</v>
      </c>
      <c r="M206" s="352" t="s">
        <v>336</v>
      </c>
      <c r="N206" s="106"/>
      <c r="X206" s="7" t="s">
        <v>266</v>
      </c>
      <c r="Y206" s="352" t="s">
        <v>326</v>
      </c>
      <c r="Z206" s="352" t="s">
        <v>327</v>
      </c>
      <c r="AA206" s="352" t="s">
        <v>328</v>
      </c>
      <c r="AB206" s="352" t="s">
        <v>329</v>
      </c>
      <c r="AC206" s="352" t="s">
        <v>330</v>
      </c>
      <c r="AD206" s="352" t="s">
        <v>331</v>
      </c>
      <c r="AE206" s="352" t="s">
        <v>332</v>
      </c>
      <c r="AF206" s="352" t="s">
        <v>333</v>
      </c>
      <c r="AG206" s="352" t="s">
        <v>334</v>
      </c>
      <c r="AH206" s="352" t="s">
        <v>335</v>
      </c>
      <c r="AI206" s="352" t="s">
        <v>336</v>
      </c>
      <c r="AJ206" s="106"/>
      <c r="AP206" s="7" t="s">
        <v>163</v>
      </c>
      <c r="AQ206" s="352" t="s">
        <v>326</v>
      </c>
      <c r="AR206" s="352" t="s">
        <v>327</v>
      </c>
      <c r="AS206" s="352" t="s">
        <v>328</v>
      </c>
      <c r="AT206" s="352" t="s">
        <v>329</v>
      </c>
      <c r="AU206" s="352" t="s">
        <v>330</v>
      </c>
      <c r="AV206" s="352" t="s">
        <v>331</v>
      </c>
      <c r="AW206" s="352" t="s">
        <v>332</v>
      </c>
      <c r="AX206" s="352" t="s">
        <v>333</v>
      </c>
      <c r="AY206" s="352" t="s">
        <v>334</v>
      </c>
      <c r="AZ206" s="352" t="s">
        <v>335</v>
      </c>
      <c r="BA206" s="352" t="s">
        <v>336</v>
      </c>
      <c r="BB206" s="106"/>
      <c r="BH206" s="7" t="s">
        <v>162</v>
      </c>
      <c r="BI206" s="352" t="s">
        <v>326</v>
      </c>
      <c r="BJ206" s="352" t="s">
        <v>327</v>
      </c>
      <c r="BK206" s="352" t="s">
        <v>328</v>
      </c>
      <c r="BL206" s="352" t="s">
        <v>329</v>
      </c>
      <c r="BM206" s="352" t="s">
        <v>330</v>
      </c>
      <c r="BN206" s="352" t="s">
        <v>331</v>
      </c>
      <c r="BO206" s="352" t="s">
        <v>332</v>
      </c>
      <c r="BP206" s="352" t="s">
        <v>333</v>
      </c>
      <c r="BQ206" s="352" t="s">
        <v>334</v>
      </c>
      <c r="BR206" s="352" t="s">
        <v>335</v>
      </c>
      <c r="BS206" s="352" t="s">
        <v>336</v>
      </c>
      <c r="BT206" s="106"/>
    </row>
    <row r="207" spans="1:76" x14ac:dyDescent="0.2">
      <c r="B207" s="7" t="s">
        <v>217</v>
      </c>
      <c r="C207" s="354">
        <v>0.75714285714285712</v>
      </c>
      <c r="D207" s="355">
        <v>0.61904761904761907</v>
      </c>
      <c r="E207" s="355">
        <v>0.71904761904761905</v>
      </c>
      <c r="F207" s="355">
        <v>0.75238095238095237</v>
      </c>
      <c r="G207" s="355">
        <v>0.7857142857142857</v>
      </c>
      <c r="H207" s="355">
        <v>0.75714285714285712</v>
      </c>
      <c r="I207" s="355">
        <v>0.7</v>
      </c>
      <c r="J207" s="355">
        <v>0.72380952380952379</v>
      </c>
      <c r="K207" s="355">
        <v>0.72380952380952379</v>
      </c>
      <c r="L207" s="355">
        <v>0.67142857142857137</v>
      </c>
      <c r="M207" s="356">
        <v>0.77142857142857146</v>
      </c>
      <c r="N207" s="106"/>
      <c r="X207" s="434" t="s">
        <v>1</v>
      </c>
      <c r="Y207" s="354">
        <v>0.61268624330970645</v>
      </c>
      <c r="Z207" s="355">
        <v>0.40772078265468004</v>
      </c>
      <c r="AA207" s="355">
        <v>0.55378686930529064</v>
      </c>
      <c r="AB207" s="355">
        <v>0.61123571504859553</v>
      </c>
      <c r="AC207" s="355">
        <v>0.65739767247942571</v>
      </c>
      <c r="AD207" s="355">
        <v>0.60175510355854689</v>
      </c>
      <c r="AE207" s="355">
        <v>0.55210237659963435</v>
      </c>
      <c r="AF207" s="355">
        <v>0.56134980372384491</v>
      </c>
      <c r="AG207" s="355">
        <v>0.5617128463476071</v>
      </c>
      <c r="AH207" s="355">
        <v>0.48413969881448254</v>
      </c>
      <c r="AI207" s="356">
        <v>0.62709481706189196</v>
      </c>
      <c r="AJ207" s="106"/>
      <c r="AP207" s="433" t="s">
        <v>1</v>
      </c>
      <c r="AQ207" s="354">
        <v>0.65605727974911943</v>
      </c>
      <c r="AR207" s="355">
        <v>0.5555807138619776</v>
      </c>
      <c r="AS207" s="355">
        <v>0.63454554679214614</v>
      </c>
      <c r="AT207" s="355">
        <v>0.65254643141600432</v>
      </c>
      <c r="AU207" s="355">
        <v>0.6863478670009221</v>
      </c>
      <c r="AV207" s="355">
        <v>0.67553281897839779</v>
      </c>
      <c r="AW207" s="355">
        <v>0.64191892845659448</v>
      </c>
      <c r="AX207" s="355">
        <v>0.59079508108218715</v>
      </c>
      <c r="AY207" s="355">
        <v>0.6417519863348774</v>
      </c>
      <c r="AZ207" s="355">
        <v>0.57910608751862491</v>
      </c>
      <c r="BA207" s="356">
        <v>0.68551614849621934</v>
      </c>
      <c r="BB207" s="106"/>
      <c r="BH207" s="434" t="s">
        <v>1</v>
      </c>
      <c r="BI207" s="354">
        <v>0.61467566974774912</v>
      </c>
      <c r="BJ207" s="355">
        <v>0.47248653872527008</v>
      </c>
      <c r="BK207" s="355">
        <v>0.58054068394883696</v>
      </c>
      <c r="BL207" s="355">
        <v>0.60893536548816163</v>
      </c>
      <c r="BM207" s="355">
        <v>0.66731607088163392</v>
      </c>
      <c r="BN207" s="355">
        <v>0.64784274237615813</v>
      </c>
      <c r="BO207" s="355">
        <v>0.59196856771163398</v>
      </c>
      <c r="BP207" s="355">
        <v>0.83551041624974143</v>
      </c>
      <c r="BQ207" s="355">
        <v>0.59170679003289672</v>
      </c>
      <c r="BR207" s="355">
        <v>0.50228609583002226</v>
      </c>
      <c r="BS207" s="356">
        <v>0.66578967863578653</v>
      </c>
      <c r="BT207" s="106"/>
    </row>
    <row r="208" spans="1:76" x14ac:dyDescent="0.2">
      <c r="B208" s="433" t="s">
        <v>1</v>
      </c>
      <c r="C208" s="523">
        <v>0.66666666666666663</v>
      </c>
      <c r="D208" s="518">
        <v>0.58571428571428574</v>
      </c>
      <c r="E208" s="518">
        <v>0.7</v>
      </c>
      <c r="F208" s="518">
        <v>0.73809523809523814</v>
      </c>
      <c r="G208" s="518">
        <v>0.7142857142857143</v>
      </c>
      <c r="H208" s="518">
        <v>0.68095238095238098</v>
      </c>
      <c r="I208" s="518">
        <v>0.79523809523809519</v>
      </c>
      <c r="J208" s="518">
        <v>0.68095238095238098</v>
      </c>
      <c r="K208" s="518">
        <v>0.68095238095238098</v>
      </c>
      <c r="L208" s="518">
        <v>0.65238095238095239</v>
      </c>
      <c r="M208" s="522">
        <v>0.70476190476190481</v>
      </c>
      <c r="N208" s="106"/>
      <c r="X208" s="434" t="s">
        <v>2</v>
      </c>
      <c r="Y208" s="523">
        <v>0.49488007697065495</v>
      </c>
      <c r="Z208" s="518">
        <v>0.35874486680004208</v>
      </c>
      <c r="AA208" s="518">
        <v>0.53982608695652179</v>
      </c>
      <c r="AB208" s="518">
        <v>0.6021083092186853</v>
      </c>
      <c r="AC208" s="518">
        <v>0.56470669522559247</v>
      </c>
      <c r="AD208" s="518">
        <v>0.51265976239132693</v>
      </c>
      <c r="AE208" s="518">
        <v>0.68901746048145485</v>
      </c>
      <c r="AF208" s="518">
        <v>0.51014866135153003</v>
      </c>
      <c r="AG208" s="518">
        <v>0.51042137861442649</v>
      </c>
      <c r="AH208" s="518">
        <v>0.46743095362167797</v>
      </c>
      <c r="AI208" s="522">
        <v>0.54799513973268532</v>
      </c>
      <c r="AJ208" s="106"/>
      <c r="AP208" s="433" t="s">
        <v>2</v>
      </c>
      <c r="AQ208" s="523">
        <v>0.60418855171974239</v>
      </c>
      <c r="AR208" s="518">
        <v>0.54797824643046411</v>
      </c>
      <c r="AS208" s="518">
        <v>0.65427085363917248</v>
      </c>
      <c r="AT208" s="518">
        <v>0.66628913944480772</v>
      </c>
      <c r="AU208" s="518">
        <v>0.66065552237269654</v>
      </c>
      <c r="AV208" s="518">
        <v>0.65723134268737782</v>
      </c>
      <c r="AW208" s="518">
        <v>0.7113529632244211</v>
      </c>
      <c r="AX208" s="518">
        <v>0.58652926337904898</v>
      </c>
      <c r="AY208" s="518">
        <v>0.63356198050979851</v>
      </c>
      <c r="AZ208" s="518">
        <v>0.58535436845086664</v>
      </c>
      <c r="BA208" s="522">
        <v>0.67028827356367293</v>
      </c>
      <c r="BB208" s="106"/>
      <c r="BH208" s="434" t="s">
        <v>2</v>
      </c>
      <c r="BI208" s="523">
        <v>0.53614913796026853</v>
      </c>
      <c r="BJ208" s="518">
        <v>0.4632188519796801</v>
      </c>
      <c r="BK208" s="518">
        <v>0.61174618555706706</v>
      </c>
      <c r="BL208" s="518">
        <v>0.63181129292417959</v>
      </c>
      <c r="BM208" s="518">
        <v>0.62230014433387593</v>
      </c>
      <c r="BN208" s="518">
        <v>0.6166108290861313</v>
      </c>
      <c r="BO208" s="518">
        <v>0.71567657068810031</v>
      </c>
      <c r="BP208" s="518">
        <v>0.82947763899935223</v>
      </c>
      <c r="BQ208" s="518">
        <v>0.57903662943380341</v>
      </c>
      <c r="BR208" s="518">
        <v>0.51050751786589443</v>
      </c>
      <c r="BS208" s="522">
        <v>0.63868058005373984</v>
      </c>
      <c r="BT208" s="106"/>
    </row>
    <row r="209" spans="1:76" x14ac:dyDescent="0.2">
      <c r="B209" s="7" t="s">
        <v>2</v>
      </c>
      <c r="C209" s="523">
        <v>0.81904761904761902</v>
      </c>
      <c r="D209" s="518">
        <v>0.71904761904761905</v>
      </c>
      <c r="E209" s="518">
        <v>0.84761904761904761</v>
      </c>
      <c r="F209" s="518">
        <v>0.79047619047619044</v>
      </c>
      <c r="G209" s="518">
        <v>0.84285714285714286</v>
      </c>
      <c r="H209" s="518">
        <v>0.82380952380952377</v>
      </c>
      <c r="I209" s="518">
        <v>0.75714285714285712</v>
      </c>
      <c r="J209" s="518">
        <v>0.81904761904761902</v>
      </c>
      <c r="K209" s="518">
        <v>0.80952380952380953</v>
      </c>
      <c r="L209" s="518">
        <v>0.77619047619047621</v>
      </c>
      <c r="M209" s="522">
        <v>0.85238095238095235</v>
      </c>
      <c r="N209" s="106"/>
      <c r="X209" s="7"/>
      <c r="Y209" s="523">
        <v>0.69859495392053172</v>
      </c>
      <c r="Z209" s="518">
        <v>0.52121493160213306</v>
      </c>
      <c r="AA209" s="518">
        <v>0.73913043478260865</v>
      </c>
      <c r="AB209" s="518">
        <v>0.65578900312919075</v>
      </c>
      <c r="AC209" s="518">
        <v>0.7335435250692095</v>
      </c>
      <c r="AD209" s="518">
        <v>0.68867697732190081</v>
      </c>
      <c r="AE209" s="518">
        <v>0.62664714494875562</v>
      </c>
      <c r="AF209" s="518">
        <v>0.68942165486105711</v>
      </c>
      <c r="AG209" s="518">
        <v>0.67393835882307274</v>
      </c>
      <c r="AH209" s="518">
        <v>0.62400000000000011</v>
      </c>
      <c r="AI209" s="522">
        <v>0.73928714457348821</v>
      </c>
      <c r="AJ209" s="106"/>
      <c r="AP209" s="7"/>
      <c r="AQ209" s="523">
        <v>0.70673799896145273</v>
      </c>
      <c r="AR209" s="518">
        <v>0.62222212344479011</v>
      </c>
      <c r="AS209" s="518">
        <v>0.72323115568563812</v>
      </c>
      <c r="AT209" s="518">
        <v>0.68074558020954812</v>
      </c>
      <c r="AU209" s="518">
        <v>0.71904828249046371</v>
      </c>
      <c r="AV209" s="518">
        <v>0.71018021755085781</v>
      </c>
      <c r="AW209" s="518">
        <v>0.70175233814603655</v>
      </c>
      <c r="AX209" s="518">
        <v>0.6953783917766162</v>
      </c>
      <c r="AY209" s="518">
        <v>0.69204259023993842</v>
      </c>
      <c r="AZ209" s="518">
        <v>0.66518622069083178</v>
      </c>
      <c r="BA209" s="522">
        <v>0.73148559116827949</v>
      </c>
      <c r="BB209" s="106"/>
      <c r="BH209" s="7"/>
      <c r="BI209" s="523">
        <v>0.70636979313568871</v>
      </c>
      <c r="BJ209" s="518">
        <v>0.56202680654560999</v>
      </c>
      <c r="BK209" s="518">
        <v>0.74051141852807489</v>
      </c>
      <c r="BL209" s="518">
        <v>0.65712862284762896</v>
      </c>
      <c r="BM209" s="518">
        <v>0.73161596243229599</v>
      </c>
      <c r="BN209" s="518">
        <v>0.71329408151125695</v>
      </c>
      <c r="BO209" s="518">
        <v>0.69651771831687115</v>
      </c>
      <c r="BP209" s="518">
        <v>0.98341355263168218</v>
      </c>
      <c r="BQ209" s="518">
        <v>0.67790189960008429</v>
      </c>
      <c r="BR209" s="518">
        <v>0.62993419009221485</v>
      </c>
      <c r="BS209" s="522">
        <v>0.75857327697249954</v>
      </c>
      <c r="BT209" s="106"/>
    </row>
    <row r="210" spans="1:76" x14ac:dyDescent="0.2">
      <c r="B210" s="7"/>
      <c r="C210" s="523">
        <v>0.7</v>
      </c>
      <c r="D210" s="518">
        <v>0.64761904761904765</v>
      </c>
      <c r="E210" s="518">
        <v>0.78095238095238095</v>
      </c>
      <c r="F210" s="518">
        <v>0.75714285714285712</v>
      </c>
      <c r="G210" s="518">
        <v>0.78095238095238095</v>
      </c>
      <c r="H210" s="518">
        <v>0.73809523809523814</v>
      </c>
      <c r="I210" s="518">
        <v>0.76666666666666672</v>
      </c>
      <c r="J210" s="518">
        <v>0.76190476190476186</v>
      </c>
      <c r="K210" s="518">
        <v>0.7857142857142857</v>
      </c>
      <c r="L210" s="518">
        <v>0.71904761904761905</v>
      </c>
      <c r="M210" s="522">
        <v>0.78095238095238095</v>
      </c>
      <c r="N210" s="106"/>
      <c r="X210" s="7"/>
      <c r="Y210" s="523">
        <v>0.51374595707144954</v>
      </c>
      <c r="Z210" s="518">
        <v>0.41660096857754253</v>
      </c>
      <c r="AA210" s="518">
        <v>0.63696493667556087</v>
      </c>
      <c r="AB210" s="518">
        <v>0.60996394624713202</v>
      </c>
      <c r="AC210" s="518">
        <v>0.63999552789475644</v>
      </c>
      <c r="AD210" s="518">
        <v>0.55667293593827971</v>
      </c>
      <c r="AE210" s="518">
        <v>0.64270833333333333</v>
      </c>
      <c r="AF210" s="518">
        <v>0.60459423837318782</v>
      </c>
      <c r="AG210" s="518">
        <v>0.6448436560432953</v>
      </c>
      <c r="AH210" s="518">
        <v>0.54065176287398509</v>
      </c>
      <c r="AI210" s="522">
        <v>0.62913195377586673</v>
      </c>
      <c r="AJ210" s="106"/>
      <c r="AP210" s="7"/>
      <c r="AQ210" s="523">
        <v>0.58775587981061916</v>
      </c>
      <c r="AR210" s="518">
        <v>0.5324902352465597</v>
      </c>
      <c r="AS210" s="518">
        <v>0.67252357742017088</v>
      </c>
      <c r="AT210" s="518">
        <v>0.6494398347978696</v>
      </c>
      <c r="AU210" s="518">
        <v>0.67244505024369716</v>
      </c>
      <c r="AV210" s="518">
        <v>0.63262581385423255</v>
      </c>
      <c r="AW210" s="518">
        <v>0.69300734054061175</v>
      </c>
      <c r="AX210" s="518">
        <v>0.62023339439009861</v>
      </c>
      <c r="AY210" s="518">
        <v>0.67919439991546682</v>
      </c>
      <c r="AZ210" s="518">
        <v>0.6120066632097092</v>
      </c>
      <c r="BA210" s="522">
        <v>0.67477481054302024</v>
      </c>
      <c r="BB210" s="106"/>
      <c r="BH210" s="7"/>
      <c r="BI210" s="523">
        <v>0.51370392584972613</v>
      </c>
      <c r="BJ210" s="518">
        <v>0.44483858352275857</v>
      </c>
      <c r="BK210" s="518">
        <v>0.64256397528236364</v>
      </c>
      <c r="BL210" s="518">
        <v>0.60391303529635632</v>
      </c>
      <c r="BM210" s="518">
        <v>0.64242700897412575</v>
      </c>
      <c r="BN210" s="518">
        <v>0.57760941450964287</v>
      </c>
      <c r="BO210" s="518">
        <v>0.679719017286599</v>
      </c>
      <c r="BP210" s="518">
        <v>0.87714247818317814</v>
      </c>
      <c r="BQ210" s="518">
        <v>0.65434628268052319</v>
      </c>
      <c r="BR210" s="518">
        <v>0.54719938770301302</v>
      </c>
      <c r="BS210" s="522">
        <v>0.64650749834406473</v>
      </c>
      <c r="BT210" s="106"/>
    </row>
    <row r="211" spans="1:76" x14ac:dyDescent="0.2">
      <c r="B211" s="7"/>
      <c r="C211" s="523">
        <v>0.68095238095238098</v>
      </c>
      <c r="D211" s="518">
        <v>0.5</v>
      </c>
      <c r="E211" s="518">
        <v>0.60476190476190472</v>
      </c>
      <c r="F211" s="518">
        <v>0.69047619047619047</v>
      </c>
      <c r="G211" s="518">
        <v>0.65714285714285714</v>
      </c>
      <c r="H211" s="518">
        <v>0.65238095238095239</v>
      </c>
      <c r="I211" s="518">
        <v>0.5714285714285714</v>
      </c>
      <c r="J211" s="518">
        <v>0.61904761904761907</v>
      </c>
      <c r="K211" s="518">
        <v>0.62380952380952381</v>
      </c>
      <c r="L211" s="518">
        <v>0.5714285714285714</v>
      </c>
      <c r="M211" s="522">
        <v>0.67142857142857137</v>
      </c>
      <c r="N211" s="106"/>
      <c r="X211" s="7"/>
      <c r="Y211" s="523">
        <v>0.48840084357501268</v>
      </c>
      <c r="Z211" s="518">
        <v>0.29156626506024097</v>
      </c>
      <c r="AA211" s="518">
        <v>0.40045404512933414</v>
      </c>
      <c r="AB211" s="518">
        <v>0.52195839462071858</v>
      </c>
      <c r="AC211" s="518">
        <v>0.45976847220237249</v>
      </c>
      <c r="AD211" s="518">
        <v>0.43375318583090161</v>
      </c>
      <c r="AE211" s="518">
        <v>0.39136315331852001</v>
      </c>
      <c r="AF211" s="518">
        <v>0.42420399629845423</v>
      </c>
      <c r="AG211" s="518">
        <v>0.43097238895558215</v>
      </c>
      <c r="AH211" s="518">
        <v>0.35930031526492429</v>
      </c>
      <c r="AI211" s="522">
        <v>0.47444778934387566</v>
      </c>
      <c r="AJ211" s="106"/>
      <c r="AP211" s="7"/>
      <c r="AQ211" s="523">
        <v>0.5905451596785023</v>
      </c>
      <c r="AR211" s="518">
        <v>0.50759669854902678</v>
      </c>
      <c r="AS211" s="518">
        <v>0.5517609317035892</v>
      </c>
      <c r="AT211" s="518">
        <v>0.62183734873096519</v>
      </c>
      <c r="AU211" s="518">
        <v>0.57780106636163564</v>
      </c>
      <c r="AV211" s="518">
        <v>0.57314666829374261</v>
      </c>
      <c r="AW211" s="518">
        <v>0.55502641798392593</v>
      </c>
      <c r="AX211" s="518">
        <v>0.50850150503392977</v>
      </c>
      <c r="AY211" s="518">
        <v>0.58713302419431646</v>
      </c>
      <c r="AZ211" s="518">
        <v>0.51375578100709995</v>
      </c>
      <c r="BA211" s="522">
        <v>0.61335081092454891</v>
      </c>
      <c r="BB211" s="106"/>
      <c r="BH211" s="7"/>
      <c r="BI211" s="523">
        <v>0.51744251547588305</v>
      </c>
      <c r="BJ211" s="518">
        <v>0.41658221420218999</v>
      </c>
      <c r="BK211" s="518">
        <v>0.46780912449367734</v>
      </c>
      <c r="BL211" s="518">
        <v>0.56146002341970669</v>
      </c>
      <c r="BM211" s="518">
        <v>0.50058594594757122</v>
      </c>
      <c r="BN211" s="518">
        <v>0.49456892965282939</v>
      </c>
      <c r="BO211" s="518">
        <v>0.4718051287185111</v>
      </c>
      <c r="BP211" s="518">
        <v>0.71912972490611415</v>
      </c>
      <c r="BQ211" s="518">
        <v>0.51287292579934918</v>
      </c>
      <c r="BR211" s="518">
        <v>0.42343484235809892</v>
      </c>
      <c r="BS211" s="522">
        <v>0.54912471172871802</v>
      </c>
      <c r="BT211" s="106"/>
    </row>
    <row r="212" spans="1:76" x14ac:dyDescent="0.2">
      <c r="B212" s="7"/>
      <c r="C212" s="523">
        <v>0.70952380952380956</v>
      </c>
      <c r="D212" s="518">
        <v>0.6</v>
      </c>
      <c r="E212" s="518">
        <v>0.67619047619047623</v>
      </c>
      <c r="F212" s="518">
        <v>0.74761904761904763</v>
      </c>
      <c r="G212" s="518">
        <v>0.69523809523809521</v>
      </c>
      <c r="H212" s="518">
        <v>0.72857142857142854</v>
      </c>
      <c r="I212" s="518">
        <v>0.6333333333333333</v>
      </c>
      <c r="J212" s="518">
        <v>0.73333333333333328</v>
      </c>
      <c r="K212" s="518">
        <v>0.69523809523809521</v>
      </c>
      <c r="L212" s="518">
        <v>0.62857142857142856</v>
      </c>
      <c r="M212" s="522">
        <v>0.72857142857142854</v>
      </c>
      <c r="N212" s="106"/>
      <c r="X212" s="7"/>
      <c r="Y212" s="523">
        <v>0.50031206116398808</v>
      </c>
      <c r="Z212" s="518">
        <v>0.3181027484634118</v>
      </c>
      <c r="AA212" s="518">
        <v>0.43385005748721406</v>
      </c>
      <c r="AB212" s="518">
        <v>0.57701516360734229</v>
      </c>
      <c r="AC212" s="518">
        <v>0.46732194522611081</v>
      </c>
      <c r="AD212" s="518">
        <v>0.49750220393770206</v>
      </c>
      <c r="AE212" s="518">
        <v>0.4426059979317476</v>
      </c>
      <c r="AF212" s="518">
        <v>0.5328699106256205</v>
      </c>
      <c r="AG212" s="518">
        <v>0.46763843777232039</v>
      </c>
      <c r="AH212" s="518">
        <v>0.36710328039874818</v>
      </c>
      <c r="AI212" s="522">
        <v>0.50039651070578894</v>
      </c>
      <c r="AJ212" s="106"/>
      <c r="AP212" s="7"/>
      <c r="AQ212" s="523">
        <v>0.57693887658007237</v>
      </c>
      <c r="AR212" s="518">
        <v>0.47643349526985085</v>
      </c>
      <c r="AS212" s="518">
        <v>0.53430462527031608</v>
      </c>
      <c r="AT212" s="518">
        <v>0.64783133338809418</v>
      </c>
      <c r="AU212" s="518">
        <v>0.56286086373327271</v>
      </c>
      <c r="AV212" s="518">
        <v>0.57584092800685804</v>
      </c>
      <c r="AW212" s="518">
        <v>0.60288721311453897</v>
      </c>
      <c r="AX212" s="518">
        <v>0.56322590930207794</v>
      </c>
      <c r="AY212" s="518">
        <v>0.57306532440362334</v>
      </c>
      <c r="AZ212" s="518">
        <v>0.50218495960049758</v>
      </c>
      <c r="BA212" s="522">
        <v>0.58521588494605759</v>
      </c>
      <c r="BB212" s="106"/>
      <c r="BH212" s="7"/>
      <c r="BI212" s="523">
        <v>0.49946587068561688</v>
      </c>
      <c r="BJ212" s="518">
        <v>0.38317257431958535</v>
      </c>
      <c r="BK212" s="518">
        <v>0.44695847491678714</v>
      </c>
      <c r="BL212" s="518">
        <v>0.60133324798715826</v>
      </c>
      <c r="BM212" s="518">
        <v>0.48152190898045466</v>
      </c>
      <c r="BN212" s="518">
        <v>0.49804314091155127</v>
      </c>
      <c r="BO212" s="518">
        <v>0.53433381252047196</v>
      </c>
      <c r="BP212" s="518">
        <v>0.79652171961491747</v>
      </c>
      <c r="BQ212" s="518">
        <v>0.49446441122213691</v>
      </c>
      <c r="BR212" s="518">
        <v>0.4106321907760378</v>
      </c>
      <c r="BS212" s="522">
        <v>0.5103238227709207</v>
      </c>
      <c r="BT212" s="106"/>
    </row>
    <row r="213" spans="1:76" x14ac:dyDescent="0.2">
      <c r="B213" s="7"/>
      <c r="C213" s="523">
        <v>0.74761904761904763</v>
      </c>
      <c r="D213" s="518">
        <v>0.65714285714285714</v>
      </c>
      <c r="E213" s="518">
        <v>0.75238095238095237</v>
      </c>
      <c r="F213" s="518">
        <v>0.73809523809523814</v>
      </c>
      <c r="G213" s="518">
        <v>0.77619047619047621</v>
      </c>
      <c r="H213" s="518">
        <v>0.79523809523809519</v>
      </c>
      <c r="I213" s="518">
        <v>0.67142857142857137</v>
      </c>
      <c r="J213" s="518">
        <v>0.73333333333333328</v>
      </c>
      <c r="K213" s="518">
        <v>0.76190476190476186</v>
      </c>
      <c r="L213" s="518">
        <v>0.68571428571428572</v>
      </c>
      <c r="M213" s="522">
        <v>0.81904761904761902</v>
      </c>
      <c r="N213" s="106"/>
      <c r="X213" s="7"/>
      <c r="Y213" s="523">
        <v>0.55847350047603928</v>
      </c>
      <c r="Z213" s="518">
        <v>0.40213523131672602</v>
      </c>
      <c r="AA213" s="518">
        <v>0.55714169843458516</v>
      </c>
      <c r="AB213" s="518">
        <v>0.55450127285350614</v>
      </c>
      <c r="AC213" s="518">
        <v>0.60076045627376429</v>
      </c>
      <c r="AD213" s="518">
        <v>0.61013729384336413</v>
      </c>
      <c r="AE213" s="518">
        <v>0.49812967581047379</v>
      </c>
      <c r="AF213" s="518">
        <v>0.52191235059760965</v>
      </c>
      <c r="AG213" s="518">
        <v>0.57455429497568877</v>
      </c>
      <c r="AH213" s="518">
        <v>0.45402978019380752</v>
      </c>
      <c r="AI213" s="522">
        <v>0.65742251223491044</v>
      </c>
      <c r="AJ213" s="106"/>
      <c r="AP213" s="7"/>
      <c r="AQ213" s="523">
        <v>0.61925138339697761</v>
      </c>
      <c r="AR213" s="518">
        <v>0.53571610933888503</v>
      </c>
      <c r="AS213" s="518">
        <v>0.62661545273210972</v>
      </c>
      <c r="AT213" s="518">
        <v>0.61898612840372935</v>
      </c>
      <c r="AU213" s="518">
        <v>0.64366876900546577</v>
      </c>
      <c r="AV213" s="518">
        <v>0.63616436265127885</v>
      </c>
      <c r="AW213" s="518">
        <v>0.65553607897823396</v>
      </c>
      <c r="AX213" s="518">
        <v>0.54044406769146736</v>
      </c>
      <c r="AY213" s="518">
        <v>0.64000379393941498</v>
      </c>
      <c r="AZ213" s="518">
        <v>0.55481501986065984</v>
      </c>
      <c r="BA213" s="522">
        <v>0.67702934174061435</v>
      </c>
      <c r="BB213" s="106"/>
      <c r="BH213" s="7"/>
      <c r="BI213" s="523">
        <v>0.55766794557854549</v>
      </c>
      <c r="BJ213" s="518">
        <v>0.44861359521003907</v>
      </c>
      <c r="BK213" s="518">
        <v>0.56854583938516012</v>
      </c>
      <c r="BL213" s="518">
        <v>0.55728064677132216</v>
      </c>
      <c r="BM213" s="518">
        <v>0.59472109582406929</v>
      </c>
      <c r="BN213" s="518">
        <v>0.58302644842195928</v>
      </c>
      <c r="BO213" s="518">
        <v>0.61381911114657151</v>
      </c>
      <c r="BP213" s="518">
        <v>0.76430333023335617</v>
      </c>
      <c r="BQ213" s="518">
        <v>0.5889740527557773</v>
      </c>
      <c r="BR213" s="518">
        <v>0.47154549105131344</v>
      </c>
      <c r="BS213" s="522">
        <v>0.65049000549282698</v>
      </c>
      <c r="BT213" s="106"/>
    </row>
    <row r="214" spans="1:76" x14ac:dyDescent="0.2">
      <c r="B214" s="7"/>
      <c r="C214" s="523">
        <v>0.79047619047619044</v>
      </c>
      <c r="D214" s="518">
        <v>0.67142857142857137</v>
      </c>
      <c r="E214" s="518">
        <v>0.79523809523809519</v>
      </c>
      <c r="F214" s="518">
        <v>0.8</v>
      </c>
      <c r="G214" s="518">
        <v>0.79523809523809519</v>
      </c>
      <c r="H214" s="518">
        <v>0.7857142857142857</v>
      </c>
      <c r="I214" s="518">
        <v>0.72857142857142854</v>
      </c>
      <c r="J214" s="518">
        <v>0.76666666666666672</v>
      </c>
      <c r="K214" s="518">
        <v>0.76190476190476186</v>
      </c>
      <c r="L214" s="518">
        <v>0.70952380952380956</v>
      </c>
      <c r="M214" s="522">
        <v>0.8</v>
      </c>
      <c r="N214" s="106"/>
      <c r="X214" s="7"/>
      <c r="Y214" s="523">
        <v>0.65390665967488226</v>
      </c>
      <c r="Z214" s="518">
        <v>0.45815571011891415</v>
      </c>
      <c r="AA214" s="518">
        <v>0.65716238277838945</v>
      </c>
      <c r="AB214" s="518">
        <v>0.6752457748812547</v>
      </c>
      <c r="AC214" s="518">
        <v>0.65773414698859101</v>
      </c>
      <c r="AD214" s="518">
        <v>0.62763023090866099</v>
      </c>
      <c r="AE214" s="518">
        <v>0.58802271553949403</v>
      </c>
      <c r="AF214" s="518">
        <v>0.60874524714828893</v>
      </c>
      <c r="AG214" s="518">
        <v>0.60156338936743448</v>
      </c>
      <c r="AH214" s="518">
        <v>0.52215756490599818</v>
      </c>
      <c r="AI214" s="522">
        <v>0.65360144529102193</v>
      </c>
      <c r="AJ214" s="106"/>
      <c r="AP214" s="7"/>
      <c r="AQ214" s="523">
        <v>0.67635688439468622</v>
      </c>
      <c r="AR214" s="518">
        <v>0.58870424250130571</v>
      </c>
      <c r="AS214" s="518">
        <v>0.68661318539579552</v>
      </c>
      <c r="AT214" s="518">
        <v>0.69094730835976437</v>
      </c>
      <c r="AU214" s="518">
        <v>0.68270699747532282</v>
      </c>
      <c r="AV214" s="518">
        <v>0.67381291276440181</v>
      </c>
      <c r="AW214" s="518">
        <v>0.67642738367232369</v>
      </c>
      <c r="AX214" s="518">
        <v>0.63300283915775712</v>
      </c>
      <c r="AY214" s="518">
        <v>0.65705137169627192</v>
      </c>
      <c r="AZ214" s="518">
        <v>0.60940056172154555</v>
      </c>
      <c r="BA214" s="522">
        <v>0.69217325218339143</v>
      </c>
      <c r="BB214" s="106"/>
      <c r="BH214" s="7"/>
      <c r="BI214" s="523">
        <v>0.64929863407595956</v>
      </c>
      <c r="BJ214" s="518">
        <v>0.51497189200042714</v>
      </c>
      <c r="BK214" s="518">
        <v>0.66780403020942547</v>
      </c>
      <c r="BL214" s="518">
        <v>0.6758473713088704</v>
      </c>
      <c r="BM214" s="518">
        <v>0.66067041407869154</v>
      </c>
      <c r="BN214" s="518">
        <v>0.64481850492538129</v>
      </c>
      <c r="BO214" s="518">
        <v>0.64942339473091859</v>
      </c>
      <c r="BP214" s="518">
        <v>0.89520120015757498</v>
      </c>
      <c r="BQ214" s="518">
        <v>0.61631367922017466</v>
      </c>
      <c r="BR214" s="518">
        <v>0.54348801427983695</v>
      </c>
      <c r="BS214" s="522">
        <v>0.67814759343786324</v>
      </c>
      <c r="BT214" s="106"/>
    </row>
    <row r="215" spans="1:76" x14ac:dyDescent="0.2">
      <c r="B215" s="7"/>
      <c r="C215" s="523">
        <v>0.79047619047619044</v>
      </c>
      <c r="D215" s="518">
        <v>0.66190476190476188</v>
      </c>
      <c r="E215" s="518">
        <v>0.75238095238095237</v>
      </c>
      <c r="F215" s="518">
        <v>0.76190476190476186</v>
      </c>
      <c r="G215" s="518">
        <v>0.79047619047619044</v>
      </c>
      <c r="H215" s="518">
        <v>0.84285714285714286</v>
      </c>
      <c r="I215" s="518">
        <v>0.61428571428571432</v>
      </c>
      <c r="J215" s="518">
        <v>0.76190476190476186</v>
      </c>
      <c r="K215" s="518">
        <v>0.76190476190476186</v>
      </c>
      <c r="L215" s="518">
        <v>0.70952380952380956</v>
      </c>
      <c r="M215" s="522">
        <v>0.84285714285714286</v>
      </c>
      <c r="N215" s="106"/>
      <c r="X215" s="7"/>
      <c r="Y215" s="523">
        <v>0.6208764155588381</v>
      </c>
      <c r="Z215" s="518">
        <v>0.39866908650937688</v>
      </c>
      <c r="AA215" s="518">
        <v>0.54265611257695689</v>
      </c>
      <c r="AB215" s="518">
        <v>0.58496383256255191</v>
      </c>
      <c r="AC215" s="518">
        <v>0.61262734247264483</v>
      </c>
      <c r="AD215" s="518">
        <v>0.68446933479032923</v>
      </c>
      <c r="AE215" s="518">
        <v>0.41219158200290273</v>
      </c>
      <c r="AF215" s="518">
        <v>0.55913843053281276</v>
      </c>
      <c r="AG215" s="518">
        <v>0.56085319949811796</v>
      </c>
      <c r="AH215" s="518">
        <v>0.48261238337574219</v>
      </c>
      <c r="AI215" s="522">
        <v>0.68728847976174356</v>
      </c>
      <c r="AJ215" s="106"/>
      <c r="AP215" s="7"/>
      <c r="AQ215" s="523">
        <v>0.66226274617398884</v>
      </c>
      <c r="AR215" s="518">
        <v>0.56519560351442</v>
      </c>
      <c r="AS215" s="518">
        <v>0.62396906106418526</v>
      </c>
      <c r="AT215" s="518">
        <v>0.6610432248832816</v>
      </c>
      <c r="AU215" s="518">
        <v>0.65450968911031127</v>
      </c>
      <c r="AV215" s="518">
        <v>0.68565091358496666</v>
      </c>
      <c r="AW215" s="518">
        <v>0.61262582042658864</v>
      </c>
      <c r="AX215" s="518">
        <v>0.58483838358957307</v>
      </c>
      <c r="AY215" s="518">
        <v>0.63649734613957576</v>
      </c>
      <c r="AZ215" s="518">
        <v>0.59116215675740247</v>
      </c>
      <c r="BA215" s="522">
        <v>0.68925682703614266</v>
      </c>
      <c r="BB215" s="106"/>
      <c r="BH215" s="7"/>
      <c r="BI215" s="523">
        <v>0.62499423017917244</v>
      </c>
      <c r="BJ215" s="518">
        <v>0.48445395310029754</v>
      </c>
      <c r="BK215" s="518">
        <v>0.56460847553121851</v>
      </c>
      <c r="BL215" s="518">
        <v>0.62294862850572474</v>
      </c>
      <c r="BM215" s="518">
        <v>0.61213679970153068</v>
      </c>
      <c r="BN215" s="518">
        <v>0.6660366684626976</v>
      </c>
      <c r="BO215" s="518">
        <v>0.54808530732550298</v>
      </c>
      <c r="BP215" s="518">
        <v>0.82708637386873285</v>
      </c>
      <c r="BQ215" s="518">
        <v>0.58353935867631579</v>
      </c>
      <c r="BR215" s="518">
        <v>0.51827333151450328</v>
      </c>
      <c r="BS215" s="522">
        <v>0.67269382215530427</v>
      </c>
      <c r="BT215" s="106"/>
    </row>
    <row r="216" spans="1:76" x14ac:dyDescent="0.2">
      <c r="B216" s="7"/>
      <c r="C216" s="523">
        <v>0.68095238095238098</v>
      </c>
      <c r="D216" s="518">
        <v>0.63809523809523805</v>
      </c>
      <c r="E216" s="518">
        <v>0.72857142857142854</v>
      </c>
      <c r="F216" s="518">
        <v>0.69047619047619047</v>
      </c>
      <c r="G216" s="518">
        <v>0.7142857142857143</v>
      </c>
      <c r="H216" s="518">
        <v>0.74761904761904763</v>
      </c>
      <c r="I216" s="518">
        <v>0.580952380952381</v>
      </c>
      <c r="J216" s="518">
        <v>0.7142857142857143</v>
      </c>
      <c r="K216" s="518">
        <v>0.70476190476190481</v>
      </c>
      <c r="L216" s="518">
        <v>0.66190476190476188</v>
      </c>
      <c r="M216" s="522">
        <v>0.78095238095238095</v>
      </c>
      <c r="N216" s="524"/>
      <c r="X216" s="7"/>
      <c r="Y216" s="523">
        <v>0.39804911440061608</v>
      </c>
      <c r="Z216" s="518">
        <v>0.28533046749059643</v>
      </c>
      <c r="AA216" s="518">
        <v>0.45578540577403953</v>
      </c>
      <c r="AB216" s="518">
        <v>0.43527367506516068</v>
      </c>
      <c r="AC216" s="518">
        <v>0.43867777431282567</v>
      </c>
      <c r="AD216" s="518">
        <v>0.45096685082872934</v>
      </c>
      <c r="AE216" s="518">
        <v>0.34068286417638877</v>
      </c>
      <c r="AF216" s="518">
        <v>0.42376291960120738</v>
      </c>
      <c r="AG216" s="518">
        <v>0.40826250965777378</v>
      </c>
      <c r="AH216" s="518">
        <v>0.35202086049543668</v>
      </c>
      <c r="AI216" s="522">
        <v>0.5246062992125986</v>
      </c>
      <c r="AJ216" s="524"/>
      <c r="AP216" s="7"/>
      <c r="AQ216" s="523">
        <v>0.53660683195247005</v>
      </c>
      <c r="AR216" s="518">
        <v>0.47041882232861976</v>
      </c>
      <c r="AS216" s="518">
        <v>0.57620976160276671</v>
      </c>
      <c r="AT216" s="518">
        <v>0.59780119573910451</v>
      </c>
      <c r="AU216" s="518">
        <v>0.55852284521983475</v>
      </c>
      <c r="AV216" s="518">
        <v>0.54749880803846374</v>
      </c>
      <c r="AW216" s="518">
        <v>0.58026106717170711</v>
      </c>
      <c r="AX216" s="518">
        <v>0.52766415103478259</v>
      </c>
      <c r="AY216" s="518">
        <v>0.55937503261672228</v>
      </c>
      <c r="AZ216" s="518">
        <v>0.52386164307193395</v>
      </c>
      <c r="BA216" s="522">
        <v>0.61794255384152685</v>
      </c>
      <c r="BB216" s="524"/>
      <c r="BH216" s="7"/>
      <c r="BI216" s="523">
        <v>0.44966077711496966</v>
      </c>
      <c r="BJ216" s="518">
        <v>0.37694926021413866</v>
      </c>
      <c r="BK216" s="518">
        <v>0.49852062716602391</v>
      </c>
      <c r="BL216" s="518">
        <v>0.52730273398932526</v>
      </c>
      <c r="BM216" s="518">
        <v>0.47611870105921378</v>
      </c>
      <c r="BN216" s="518">
        <v>0.46263997392312517</v>
      </c>
      <c r="BO216" s="518">
        <v>0.50379561984718091</v>
      </c>
      <c r="BP216" s="518">
        <v>0.74622979877147477</v>
      </c>
      <c r="BQ216" s="518">
        <v>0.47717561385022494</v>
      </c>
      <c r="BR216" s="518">
        <v>0.43487280496173175</v>
      </c>
      <c r="BS216" s="522">
        <v>0.5557599190072714</v>
      </c>
      <c r="BT216" s="524"/>
    </row>
    <row r="217" spans="1:76" ht="13.5" thickBot="1" x14ac:dyDescent="0.25">
      <c r="B217" s="7"/>
      <c r="C217" s="368">
        <v>0.44761904761904764</v>
      </c>
      <c r="D217" s="521">
        <v>0.40476190476190477</v>
      </c>
      <c r="E217" s="521">
        <v>0.44285714285714284</v>
      </c>
      <c r="F217" s="521">
        <v>0.43333333333333335</v>
      </c>
      <c r="G217" s="521">
        <v>0.43809523809523809</v>
      </c>
      <c r="H217" s="521">
        <v>0.44761904761904764</v>
      </c>
      <c r="I217" s="521">
        <v>0.39523809523809522</v>
      </c>
      <c r="J217" s="521">
        <v>0.4238095238095238</v>
      </c>
      <c r="K217" s="521">
        <v>0.43333333333333335</v>
      </c>
      <c r="L217" s="521">
        <v>0.4</v>
      </c>
      <c r="M217" s="369">
        <v>0.45238095238095238</v>
      </c>
      <c r="N217" s="524" t="s">
        <v>10</v>
      </c>
      <c r="Q217" s="4" t="s">
        <v>168</v>
      </c>
      <c r="S217" s="426" t="s">
        <v>124</v>
      </c>
      <c r="T217" s="426" t="s">
        <v>123</v>
      </c>
      <c r="U217" s="426" t="s">
        <v>169</v>
      </c>
      <c r="X217" s="7"/>
      <c r="Y217" s="368">
        <v>9.7175895041138535E-2</v>
      </c>
      <c r="Z217" s="521">
        <v>3.4273963212613762E-4</v>
      </c>
      <c r="AA217" s="521">
        <v>6.4854989723681228E-2</v>
      </c>
      <c r="AB217" s="521">
        <v>8.2599118942731281E-2</v>
      </c>
      <c r="AC217" s="521">
        <v>6.666666666666668E-2</v>
      </c>
      <c r="AD217" s="521">
        <v>5.1955633391710408E-2</v>
      </c>
      <c r="AE217" s="521">
        <v>7.0375405207570824E-2</v>
      </c>
      <c r="AF217" s="521">
        <v>3.0559688680325017E-2</v>
      </c>
      <c r="AG217" s="521">
        <v>4.8760991207034393E-2</v>
      </c>
      <c r="AH217" s="521">
        <v>7.9856034191879578E-3</v>
      </c>
      <c r="AI217" s="369">
        <v>5.9469564201425351E-2</v>
      </c>
      <c r="AJ217" s="524" t="s">
        <v>10</v>
      </c>
      <c r="AP217" s="7"/>
      <c r="AQ217" s="368">
        <v>0.18510695804574273</v>
      </c>
      <c r="AR217" s="521">
        <v>6.6063189317647195E-2</v>
      </c>
      <c r="AS217" s="521">
        <v>0.18628287915915556</v>
      </c>
      <c r="AT217" s="521">
        <v>0.15416657716234322</v>
      </c>
      <c r="AU217" s="521">
        <v>0.16824961142344</v>
      </c>
      <c r="AV217" s="521">
        <v>0.17621921800291201</v>
      </c>
      <c r="AW217" s="521">
        <v>0.20657165530526347</v>
      </c>
      <c r="AX217" s="521">
        <v>8.1525985562685907E-2</v>
      </c>
      <c r="AY217" s="521">
        <v>0.10961533774188226</v>
      </c>
      <c r="AZ217" s="521">
        <v>0.10681245265295237</v>
      </c>
      <c r="BA217" s="369">
        <v>0.16569551532736176</v>
      </c>
      <c r="BB217" s="524" t="s">
        <v>10</v>
      </c>
      <c r="BH217" s="7"/>
      <c r="BI217" s="368">
        <v>0.13319216162391059</v>
      </c>
      <c r="BJ217" s="521">
        <v>4.6816001453767998E-2</v>
      </c>
      <c r="BK217" s="521">
        <v>0.13406860351367339</v>
      </c>
      <c r="BL217" s="521">
        <v>0.11033125658380763</v>
      </c>
      <c r="BM217" s="521">
        <v>0.1206909604009497</v>
      </c>
      <c r="BN217" s="521">
        <v>0.12658676702930063</v>
      </c>
      <c r="BO217" s="521">
        <v>0.14928814332225862</v>
      </c>
      <c r="BP217" s="521">
        <v>0.11529515446858354</v>
      </c>
      <c r="BQ217" s="521">
        <v>7.7979647520789855E-2</v>
      </c>
      <c r="BR217" s="521">
        <v>7.5962376201943335E-2</v>
      </c>
      <c r="BS217" s="369">
        <v>0.11880669217246653</v>
      </c>
      <c r="BT217" s="524" t="s">
        <v>10</v>
      </c>
    </row>
    <row r="218" spans="1:76" ht="15" thickBot="1" x14ac:dyDescent="0.25">
      <c r="B218" s="8" t="s">
        <v>11</v>
      </c>
      <c r="C218" s="469">
        <f t="shared" ref="C218:M218" si="171">AVERAGE(C207:C217)</f>
        <v>0.70822510822510831</v>
      </c>
      <c r="D218" s="469">
        <f t="shared" si="171"/>
        <v>0.60952380952380958</v>
      </c>
      <c r="E218" s="469">
        <f t="shared" si="171"/>
        <v>0.70909090909090911</v>
      </c>
      <c r="F218" s="469">
        <f t="shared" si="171"/>
        <v>0.71818181818181825</v>
      </c>
      <c r="G218" s="469">
        <f t="shared" si="171"/>
        <v>0.72640692640692639</v>
      </c>
      <c r="H218" s="362">
        <f t="shared" si="171"/>
        <v>0.72727272727272718</v>
      </c>
      <c r="I218" s="362">
        <f t="shared" si="171"/>
        <v>0.65584415584415579</v>
      </c>
      <c r="J218" s="469">
        <f t="shared" si="171"/>
        <v>0.70346320346320346</v>
      </c>
      <c r="K218" s="362">
        <f t="shared" si="171"/>
        <v>0.70389610389610391</v>
      </c>
      <c r="L218" s="362">
        <f t="shared" si="171"/>
        <v>0.6532467532467533</v>
      </c>
      <c r="M218" s="362">
        <f t="shared" si="171"/>
        <v>0.74588744588744582</v>
      </c>
      <c r="N218" s="363">
        <f>AVERAGE(C207:M217)</f>
        <v>0.69645808736717796</v>
      </c>
      <c r="O218" s="3"/>
      <c r="P218" s="3"/>
      <c r="Q218" s="426" t="str">
        <f>B208</f>
        <v>GC</v>
      </c>
      <c r="R218" s="426" t="str">
        <f>B209</f>
        <v>EIR</v>
      </c>
      <c r="S218" s="435">
        <f>N218</f>
        <v>0.69645808736717796</v>
      </c>
      <c r="T218" s="435">
        <f>N219</f>
        <v>0.10776280769919092</v>
      </c>
      <c r="U218" s="426">
        <v>10</v>
      </c>
      <c r="X218" s="8" t="s">
        <v>11</v>
      </c>
      <c r="Y218" s="469">
        <f>AVERAGE(Y207:Y217)</f>
        <v>0.51246379283298704</v>
      </c>
      <c r="Z218" s="469">
        <f t="shared" ref="Z218" si="172">AVERAGE(Z207:Z217)</f>
        <v>0.35078034529325364</v>
      </c>
      <c r="AA218" s="469">
        <f>AVERAGE(AA207:AA217)</f>
        <v>0.50741936542038024</v>
      </c>
      <c r="AB218" s="469">
        <f>AVERAGE(AB207:AB217)</f>
        <v>0.53733220056153363</v>
      </c>
      <c r="AC218" s="469">
        <f t="shared" ref="AC218:AI218" si="173">AVERAGE(AC207:AC217)</f>
        <v>0.53629092952835999</v>
      </c>
      <c r="AD218" s="362">
        <f t="shared" si="173"/>
        <v>0.51965268297649558</v>
      </c>
      <c r="AE218" s="362">
        <f t="shared" si="173"/>
        <v>0.47762242812275235</v>
      </c>
      <c r="AF218" s="469">
        <f t="shared" si="173"/>
        <v>0.49697335470853993</v>
      </c>
      <c r="AG218" s="362">
        <f t="shared" si="173"/>
        <v>0.4985019501147594</v>
      </c>
      <c r="AH218" s="362">
        <f t="shared" si="173"/>
        <v>0.4237665639421811</v>
      </c>
      <c r="AI218" s="362">
        <f t="shared" si="173"/>
        <v>0.55461287780866331</v>
      </c>
      <c r="AJ218" s="363">
        <f>AVERAGE(Y207:AI217)</f>
        <v>0.49231059011908257</v>
      </c>
      <c r="AK218" s="3"/>
      <c r="AL218" s="3"/>
      <c r="AM218" s="409" t="s">
        <v>33</v>
      </c>
      <c r="AN218" s="389" t="s">
        <v>123</v>
      </c>
      <c r="AP218" s="8" t="s">
        <v>11</v>
      </c>
      <c r="AQ218" s="469">
        <f>AVERAGE(AQ207:AQ217)</f>
        <v>0.58198259549667042</v>
      </c>
      <c r="AR218" s="469">
        <f t="shared" ref="AR218:BA218" si="174">AVERAGE(AR207:AR217)</f>
        <v>0.49712722543668608</v>
      </c>
      <c r="AS218" s="469">
        <f t="shared" si="174"/>
        <v>0.58821154822409505</v>
      </c>
      <c r="AT218" s="469">
        <f>AVERAGE(AT207:AT217)</f>
        <v>0.60378491841231918</v>
      </c>
      <c r="AU218" s="469">
        <f>AVERAGE(AU207:AU217)</f>
        <v>0.5988015058579147</v>
      </c>
      <c r="AV218" s="362">
        <f t="shared" si="174"/>
        <v>0.59490036403758995</v>
      </c>
      <c r="AW218" s="362">
        <f t="shared" si="174"/>
        <v>0.60339701882002228</v>
      </c>
      <c r="AX218" s="469">
        <f t="shared" si="174"/>
        <v>0.5392853610909295</v>
      </c>
      <c r="AY218" s="362">
        <f t="shared" si="174"/>
        <v>0.58266292615744442</v>
      </c>
      <c r="AZ218" s="362">
        <f t="shared" si="174"/>
        <v>0.53124053768564761</v>
      </c>
      <c r="BA218" s="362">
        <f t="shared" si="174"/>
        <v>0.6184299099791668</v>
      </c>
      <c r="BB218" s="363">
        <f>AVERAGE(AQ207:BA217)</f>
        <v>0.57634762829077157</v>
      </c>
      <c r="BC218" s="3"/>
      <c r="BD218" s="3"/>
      <c r="BE218" s="409" t="s">
        <v>33</v>
      </c>
      <c r="BF218" s="389" t="s">
        <v>123</v>
      </c>
      <c r="BH218" s="8" t="s">
        <v>11</v>
      </c>
      <c r="BI218" s="469">
        <f>AVERAGE(BI207:BI217)</f>
        <v>0.52751096922068097</v>
      </c>
      <c r="BJ218" s="469">
        <f t="shared" ref="BJ218:BS218" si="175">AVERAGE(BJ207:BJ217)</f>
        <v>0.41946638829761507</v>
      </c>
      <c r="BK218" s="469">
        <f>AVERAGE(BK207:BK217)</f>
        <v>0.53851613077566451</v>
      </c>
      <c r="BL218" s="469">
        <f>AVERAGE(BL207:BL217)</f>
        <v>0.55984474773838555</v>
      </c>
      <c r="BM218" s="469">
        <f t="shared" si="175"/>
        <v>0.55546409205585567</v>
      </c>
      <c r="BN218" s="362">
        <f t="shared" si="175"/>
        <v>0.54827977280091222</v>
      </c>
      <c r="BO218" s="362">
        <f t="shared" si="175"/>
        <v>0.55949385378314731</v>
      </c>
      <c r="BP218" s="469">
        <f t="shared" si="175"/>
        <v>0.76266467164406426</v>
      </c>
      <c r="BQ218" s="362">
        <f t="shared" si="175"/>
        <v>0.53221011734473411</v>
      </c>
      <c r="BR218" s="362">
        <f t="shared" si="175"/>
        <v>0.46073965842132819</v>
      </c>
      <c r="BS218" s="362">
        <f t="shared" si="175"/>
        <v>0.58589978188831471</v>
      </c>
      <c r="BT218" s="363">
        <f>AVERAGE(BI207:BS217)</f>
        <v>0.5500081985427907</v>
      </c>
      <c r="BU218" s="3"/>
      <c r="BV218" s="3"/>
      <c r="BW218" s="409" t="s">
        <v>33</v>
      </c>
      <c r="BX218" s="389" t="s">
        <v>123</v>
      </c>
    </row>
    <row r="219" spans="1:76" ht="15.75" thickBot="1" x14ac:dyDescent="0.25">
      <c r="B219" s="8" t="s">
        <v>160</v>
      </c>
      <c r="C219" s="10">
        <f t="shared" ref="C219:M219" si="176">_xlfn.STDEV.S(C207:C217)</f>
        <v>0.10047711371931674</v>
      </c>
      <c r="D219" s="10">
        <f t="shared" si="176"/>
        <v>8.8191710368819023E-2</v>
      </c>
      <c r="E219" s="10">
        <f t="shared" si="176"/>
        <v>0.10905603098049155</v>
      </c>
      <c r="F219" s="10">
        <f t="shared" si="176"/>
        <v>0.10042580957204369</v>
      </c>
      <c r="G219" s="10">
        <f t="shared" si="176"/>
        <v>0.10980014077046486</v>
      </c>
      <c r="H219" s="10">
        <f t="shared" si="176"/>
        <v>0.10867352987572752</v>
      </c>
      <c r="I219" s="10">
        <f t="shared" si="176"/>
        <v>0.1150390037197367</v>
      </c>
      <c r="J219" s="10">
        <f t="shared" si="176"/>
        <v>0.10599043530823647</v>
      </c>
      <c r="K219" s="10">
        <f t="shared" si="176"/>
        <v>0.10419365760395261</v>
      </c>
      <c r="L219" s="10">
        <f t="shared" si="176"/>
        <v>9.9336076796752146E-2</v>
      </c>
      <c r="M219" s="10">
        <f t="shared" si="176"/>
        <v>0.11216833655088647</v>
      </c>
      <c r="N219" s="11">
        <f>STDEV(C207:M217)</f>
        <v>0.10776280769919092</v>
      </c>
      <c r="O219" s="12" t="s">
        <v>12</v>
      </c>
      <c r="P219" s="13">
        <f>N219^2*(N220-1)</f>
        <v>1.3935387267855361</v>
      </c>
      <c r="X219" s="8" t="s">
        <v>160</v>
      </c>
      <c r="Y219" s="10">
        <f>_xlfn.STDEV.S(Y207:Y217)</f>
        <v>0.16283669766452272</v>
      </c>
      <c r="Z219" s="10">
        <f t="shared" ref="Z219" si="177">_xlfn.STDEV.S(Z207:Z217)</f>
        <v>0.13594499221856179</v>
      </c>
      <c r="AA219" s="10">
        <f>_xlfn.STDEV.S(AA207:AA217)</f>
        <v>0.17753659931163202</v>
      </c>
      <c r="AB219" s="10">
        <f>_xlfn.STDEV.S(AB207:AB217)</f>
        <v>0.1641822070945898</v>
      </c>
      <c r="AC219" s="10">
        <f t="shared" ref="AC219:AI219" si="178">_xlfn.STDEV.S(AC207:AC217)</f>
        <v>0.18181233060378371</v>
      </c>
      <c r="AD219" s="10">
        <f t="shared" si="178"/>
        <v>0.17750160704850296</v>
      </c>
      <c r="AE219" s="10">
        <f t="shared" si="178"/>
        <v>0.17602732906252952</v>
      </c>
      <c r="AF219" s="10">
        <f t="shared" si="178"/>
        <v>0.17303217699308743</v>
      </c>
      <c r="AG219" s="10">
        <f t="shared" si="178"/>
        <v>0.17104025872580414</v>
      </c>
      <c r="AH219" s="10">
        <f t="shared" si="178"/>
        <v>0.16085845728326925</v>
      </c>
      <c r="AI219" s="10">
        <f t="shared" si="178"/>
        <v>0.183945542995573</v>
      </c>
      <c r="AJ219" s="11">
        <f>STDEV(Y207:AI217)</f>
        <v>0.17213827693837924</v>
      </c>
      <c r="AK219" s="12" t="s">
        <v>12</v>
      </c>
      <c r="AL219" s="13">
        <f>AJ219^2*(AJ220-1)</f>
        <v>3.5557903664776975</v>
      </c>
      <c r="AM219" s="466">
        <f>AJ218</f>
        <v>0.49231059011908257</v>
      </c>
      <c r="AN219" s="373">
        <f>AJ219</f>
        <v>0.17213827693837924</v>
      </c>
      <c r="AP219" s="8" t="s">
        <v>160</v>
      </c>
      <c r="AQ219" s="10">
        <f>_xlfn.STDEV.S(AQ207:AQ217)</f>
        <v>0.14070741434580636</v>
      </c>
      <c r="AR219" s="10">
        <f t="shared" ref="AR219:BA219" si="179">_xlfn.STDEV.S(AR207:AR217)</f>
        <v>0.14982591601333806</v>
      </c>
      <c r="AS219" s="10">
        <f t="shared" si="179"/>
        <v>0.14498659503932895</v>
      </c>
      <c r="AT219" s="10">
        <f>_xlfn.STDEV.S(AT207:AT217)</f>
        <v>0.15161038386477396</v>
      </c>
      <c r="AU219" s="10">
        <f>_xlfn.STDEV.S(AU207:AU217)</f>
        <v>0.1524006563814892</v>
      </c>
      <c r="AV219" s="10">
        <f t="shared" si="179"/>
        <v>0.14820332755603319</v>
      </c>
      <c r="AW219" s="10">
        <f t="shared" si="179"/>
        <v>0.14118247232961123</v>
      </c>
      <c r="AX219" s="10">
        <f t="shared" si="179"/>
        <v>0.1605807385974895</v>
      </c>
      <c r="AY219" s="10">
        <f t="shared" si="179"/>
        <v>0.16233073352172803</v>
      </c>
      <c r="AZ219" s="10">
        <f t="shared" si="179"/>
        <v>0.14875582924789812</v>
      </c>
      <c r="BA219" s="10">
        <f t="shared" si="179"/>
        <v>0.15592698694118765</v>
      </c>
      <c r="BB219" s="11">
        <f>STDEV(AQ207:BA217)</f>
        <v>0.14870417144254841</v>
      </c>
      <c r="BC219" s="12" t="s">
        <v>12</v>
      </c>
      <c r="BD219" s="13">
        <f>BB219^2*(BB220-1)</f>
        <v>2.6535516725297796</v>
      </c>
      <c r="BE219" s="466">
        <f>BB218</f>
        <v>0.57634762829077157</v>
      </c>
      <c r="BF219" s="373">
        <f>BB219</f>
        <v>0.14870417144254841</v>
      </c>
      <c r="BG219" s="367"/>
      <c r="BH219" s="8" t="s">
        <v>160</v>
      </c>
      <c r="BI219" s="10">
        <f>_xlfn.STDEV.S(BI207:BI217)</f>
        <v>0.1508422874280263</v>
      </c>
      <c r="BJ219" s="10">
        <f t="shared" ref="BJ219:BS219" si="180">_xlfn.STDEV.S(BJ207:BJ217)</f>
        <v>0.13486602850500704</v>
      </c>
      <c r="BK219" s="10">
        <f>_xlfn.STDEV.S(BK207:BK217)</f>
        <v>0.15987946607004572</v>
      </c>
      <c r="BL219" s="10">
        <f>_xlfn.STDEV.S(BL207:BL217)</f>
        <v>0.15533376578057334</v>
      </c>
      <c r="BM219" s="10">
        <f t="shared" si="180"/>
        <v>0.16588961877627847</v>
      </c>
      <c r="BN219" s="10">
        <f t="shared" si="180"/>
        <v>0.16050961123627863</v>
      </c>
      <c r="BO219" s="10">
        <f t="shared" si="180"/>
        <v>0.15796814447501814</v>
      </c>
      <c r="BP219" s="10">
        <f t="shared" si="180"/>
        <v>0.22709545838045858</v>
      </c>
      <c r="BQ219" s="10">
        <f t="shared" si="180"/>
        <v>0.16308247627907399</v>
      </c>
      <c r="BR219" s="10">
        <f t="shared" si="180"/>
        <v>0.14254973139957819</v>
      </c>
      <c r="BS219" s="10">
        <f t="shared" si="180"/>
        <v>0.17000614629455046</v>
      </c>
      <c r="BT219" s="11">
        <f>STDEV(BI207:BS217)</f>
        <v>0.17706511880510478</v>
      </c>
      <c r="BU219" s="12" t="s">
        <v>12</v>
      </c>
      <c r="BV219" s="13">
        <f>BT219^2*(BT220-1)</f>
        <v>3.7622467556959052</v>
      </c>
      <c r="BW219" s="466">
        <f>BT218</f>
        <v>0.5500081985427907</v>
      </c>
      <c r="BX219" s="373">
        <f>BT219</f>
        <v>0.17706511880510478</v>
      </c>
    </row>
    <row r="220" spans="1:76" ht="14.25" x14ac:dyDescent="0.2">
      <c r="B220" s="8" t="s">
        <v>13</v>
      </c>
      <c r="C220" s="14">
        <f t="shared" ref="C220:M220" si="181">COUNT(C207:C217)</f>
        <v>11</v>
      </c>
      <c r="D220" s="14">
        <f t="shared" si="181"/>
        <v>11</v>
      </c>
      <c r="E220" s="14">
        <f t="shared" si="181"/>
        <v>11</v>
      </c>
      <c r="F220" s="14">
        <f t="shared" si="181"/>
        <v>11</v>
      </c>
      <c r="G220" s="14">
        <f t="shared" si="181"/>
        <v>11</v>
      </c>
      <c r="H220" s="14">
        <f t="shared" si="181"/>
        <v>11</v>
      </c>
      <c r="I220" s="14">
        <f t="shared" si="181"/>
        <v>11</v>
      </c>
      <c r="J220" s="14">
        <f t="shared" si="181"/>
        <v>11</v>
      </c>
      <c r="K220" s="14">
        <f t="shared" si="181"/>
        <v>11</v>
      </c>
      <c r="L220" s="14">
        <f t="shared" si="181"/>
        <v>11</v>
      </c>
      <c r="M220" s="14">
        <f t="shared" si="181"/>
        <v>11</v>
      </c>
      <c r="N220" s="467">
        <f>COUNT(C207:M217)</f>
        <v>121</v>
      </c>
      <c r="O220" s="3"/>
      <c r="P220" s="3"/>
      <c r="X220" s="8" t="s">
        <v>13</v>
      </c>
      <c r="Y220" s="14">
        <f>COUNT(Y207:Y217)</f>
        <v>11</v>
      </c>
      <c r="Z220" s="14">
        <f t="shared" ref="Z220" si="182">COUNT(Z207:Z217)</f>
        <v>11</v>
      </c>
      <c r="AA220" s="14">
        <f>COUNT(AA207:AA217)</f>
        <v>11</v>
      </c>
      <c r="AB220" s="14">
        <f>COUNT(AB207:AB217)</f>
        <v>11</v>
      </c>
      <c r="AC220" s="14">
        <f t="shared" ref="AC220:AI220" si="183">COUNT(AC207:AC217)</f>
        <v>11</v>
      </c>
      <c r="AD220" s="14">
        <f t="shared" si="183"/>
        <v>11</v>
      </c>
      <c r="AE220" s="14">
        <f t="shared" si="183"/>
        <v>11</v>
      </c>
      <c r="AF220" s="14">
        <f t="shared" si="183"/>
        <v>11</v>
      </c>
      <c r="AG220" s="14">
        <f t="shared" si="183"/>
        <v>11</v>
      </c>
      <c r="AH220" s="553">
        <f t="shared" si="183"/>
        <v>11</v>
      </c>
      <c r="AI220" s="3">
        <f t="shared" si="183"/>
        <v>11</v>
      </c>
      <c r="AJ220" s="467">
        <f>COUNT(Y207:AI217)</f>
        <v>121</v>
      </c>
      <c r="AK220" s="3"/>
      <c r="AL220" s="3"/>
      <c r="AM220" s="3"/>
      <c r="AP220" s="8" t="s">
        <v>13</v>
      </c>
      <c r="AQ220" s="14">
        <f>COUNT(AQ207:AQ217)</f>
        <v>11</v>
      </c>
      <c r="AR220" s="14">
        <f t="shared" ref="AR220:BA220" si="184">COUNT(AR207:AR217)</f>
        <v>11</v>
      </c>
      <c r="AS220" s="14">
        <f t="shared" si="184"/>
        <v>11</v>
      </c>
      <c r="AT220" s="14">
        <f>COUNT(AT207:AT217)</f>
        <v>11</v>
      </c>
      <c r="AU220" s="14">
        <f>COUNT(AU207:AU217)</f>
        <v>11</v>
      </c>
      <c r="AV220" s="14">
        <f t="shared" si="184"/>
        <v>11</v>
      </c>
      <c r="AW220" s="14">
        <f t="shared" si="184"/>
        <v>11</v>
      </c>
      <c r="AX220" s="14">
        <f t="shared" si="184"/>
        <v>11</v>
      </c>
      <c r="AY220" s="14">
        <f t="shared" si="184"/>
        <v>11</v>
      </c>
      <c r="AZ220" s="14">
        <f t="shared" si="184"/>
        <v>11</v>
      </c>
      <c r="BA220" s="14">
        <f t="shared" si="184"/>
        <v>11</v>
      </c>
      <c r="BB220" s="467">
        <f>COUNT(AQ207:BA217)</f>
        <v>121</v>
      </c>
      <c r="BC220" s="3"/>
      <c r="BD220" s="3"/>
      <c r="BE220" s="3"/>
      <c r="BF220" s="3"/>
      <c r="BH220" s="8" t="s">
        <v>13</v>
      </c>
      <c r="BI220" s="14">
        <f>COUNT(BI207:BI217)</f>
        <v>11</v>
      </c>
      <c r="BJ220" s="14">
        <f t="shared" ref="BJ220:BS220" si="185">COUNT(BJ207:BJ217)</f>
        <v>11</v>
      </c>
      <c r="BK220" s="14">
        <f>COUNT(BK207:BK217)</f>
        <v>11</v>
      </c>
      <c r="BL220" s="14">
        <f>COUNT(BL207:BL217)</f>
        <v>11</v>
      </c>
      <c r="BM220" s="14">
        <f t="shared" si="185"/>
        <v>11</v>
      </c>
      <c r="BN220" s="14">
        <f t="shared" si="185"/>
        <v>11</v>
      </c>
      <c r="BO220" s="14">
        <f t="shared" si="185"/>
        <v>11</v>
      </c>
      <c r="BP220" s="14">
        <f t="shared" si="185"/>
        <v>11</v>
      </c>
      <c r="BQ220" s="14">
        <f t="shared" si="185"/>
        <v>11</v>
      </c>
      <c r="BR220" s="14">
        <f t="shared" si="185"/>
        <v>11</v>
      </c>
      <c r="BS220" s="14">
        <f t="shared" si="185"/>
        <v>11</v>
      </c>
      <c r="BT220" s="467">
        <f>COUNT(BI207:BS217)</f>
        <v>121</v>
      </c>
      <c r="BU220" s="3"/>
      <c r="BV220" s="3"/>
      <c r="BW220" s="3"/>
    </row>
    <row r="221" spans="1:76" ht="12.75" hidden="1" customHeight="1" x14ac:dyDescent="0.2">
      <c r="B221" s="15" t="s">
        <v>14</v>
      </c>
      <c r="C221" s="16">
        <f>C220-1</f>
        <v>10</v>
      </c>
      <c r="D221" s="16">
        <f t="shared" ref="D221:M221" si="186">D220-1</f>
        <v>10</v>
      </c>
      <c r="E221" s="16">
        <f t="shared" si="186"/>
        <v>10</v>
      </c>
      <c r="F221" s="16">
        <f t="shared" si="186"/>
        <v>10</v>
      </c>
      <c r="G221" s="16">
        <f t="shared" si="186"/>
        <v>10</v>
      </c>
      <c r="H221" s="16">
        <f t="shared" si="186"/>
        <v>10</v>
      </c>
      <c r="I221" s="16">
        <f t="shared" si="186"/>
        <v>10</v>
      </c>
      <c r="J221" s="16">
        <f t="shared" si="186"/>
        <v>10</v>
      </c>
      <c r="K221" s="16">
        <f t="shared" si="186"/>
        <v>10</v>
      </c>
      <c r="L221" s="16">
        <f t="shared" si="186"/>
        <v>10</v>
      </c>
      <c r="M221" s="16">
        <f t="shared" si="186"/>
        <v>10</v>
      </c>
      <c r="N221" s="556">
        <f>N220-1</f>
        <v>120</v>
      </c>
      <c r="O221" s="3"/>
      <c r="X221" s="15" t="s">
        <v>14</v>
      </c>
      <c r="Y221" s="16">
        <f>Y220-1</f>
        <v>10</v>
      </c>
      <c r="Z221" s="16">
        <f t="shared" ref="Z221:AI221" si="187">Z220-1</f>
        <v>10</v>
      </c>
      <c r="AA221" s="16">
        <f t="shared" si="187"/>
        <v>10</v>
      </c>
      <c r="AB221" s="16">
        <f t="shared" si="187"/>
        <v>10</v>
      </c>
      <c r="AC221" s="16">
        <f t="shared" si="187"/>
        <v>10</v>
      </c>
      <c r="AD221" s="16">
        <f t="shared" si="187"/>
        <v>10</v>
      </c>
      <c r="AE221" s="16">
        <f t="shared" si="187"/>
        <v>10</v>
      </c>
      <c r="AF221" s="16">
        <f t="shared" si="187"/>
        <v>10</v>
      </c>
      <c r="AG221" s="16">
        <f t="shared" si="187"/>
        <v>10</v>
      </c>
      <c r="AH221" s="16">
        <f t="shared" si="187"/>
        <v>10</v>
      </c>
      <c r="AI221" s="16">
        <f t="shared" si="187"/>
        <v>10</v>
      </c>
      <c r="AJ221" s="556">
        <f>AJ220-1</f>
        <v>120</v>
      </c>
      <c r="AK221" s="3"/>
      <c r="AP221" s="15" t="s">
        <v>14</v>
      </c>
      <c r="AQ221" s="16">
        <f>AQ220-1</f>
        <v>10</v>
      </c>
      <c r="AR221" s="16">
        <f t="shared" ref="AR221:BA221" si="188">AR220-1</f>
        <v>10</v>
      </c>
      <c r="AS221" s="16">
        <f t="shared" si="188"/>
        <v>10</v>
      </c>
      <c r="AT221" s="16">
        <f t="shared" si="188"/>
        <v>10</v>
      </c>
      <c r="AU221" s="16">
        <f t="shared" si="188"/>
        <v>10</v>
      </c>
      <c r="AV221" s="16">
        <f t="shared" si="188"/>
        <v>10</v>
      </c>
      <c r="AW221" s="16">
        <f t="shared" si="188"/>
        <v>10</v>
      </c>
      <c r="AX221" s="16">
        <f t="shared" si="188"/>
        <v>10</v>
      </c>
      <c r="AY221" s="16">
        <f t="shared" si="188"/>
        <v>10</v>
      </c>
      <c r="AZ221" s="16">
        <f t="shared" si="188"/>
        <v>10</v>
      </c>
      <c r="BA221" s="16">
        <f t="shared" si="188"/>
        <v>10</v>
      </c>
      <c r="BB221" s="556">
        <f>BB220-1</f>
        <v>120</v>
      </c>
      <c r="BC221" s="3"/>
      <c r="BH221" s="15" t="s">
        <v>14</v>
      </c>
      <c r="BI221" s="16">
        <f>BI220-1</f>
        <v>10</v>
      </c>
      <c r="BJ221" s="16">
        <f t="shared" ref="BJ221:BS221" si="189">BJ220-1</f>
        <v>10</v>
      </c>
      <c r="BK221" s="16">
        <f t="shared" si="189"/>
        <v>10</v>
      </c>
      <c r="BL221" s="16">
        <f t="shared" si="189"/>
        <v>10</v>
      </c>
      <c r="BM221" s="16">
        <f t="shared" si="189"/>
        <v>10</v>
      </c>
      <c r="BN221" s="16">
        <f t="shared" si="189"/>
        <v>10</v>
      </c>
      <c r="BO221" s="16">
        <f t="shared" si="189"/>
        <v>10</v>
      </c>
      <c r="BP221" s="16">
        <f t="shared" si="189"/>
        <v>10</v>
      </c>
      <c r="BQ221" s="16">
        <f t="shared" si="189"/>
        <v>10</v>
      </c>
      <c r="BR221" s="16">
        <f t="shared" si="189"/>
        <v>10</v>
      </c>
      <c r="BS221" s="16">
        <f t="shared" si="189"/>
        <v>10</v>
      </c>
      <c r="BT221" s="556">
        <f>BT220-1</f>
        <v>120</v>
      </c>
      <c r="BU221" s="3"/>
    </row>
    <row r="222" spans="1:76" ht="15.75" hidden="1" customHeight="1" thickBot="1" x14ac:dyDescent="0.25">
      <c r="B222" s="17" t="s">
        <v>15</v>
      </c>
      <c r="C222" s="18">
        <f>(C220-1)*(C219^2)</f>
        <v>0.10095650381364507</v>
      </c>
      <c r="D222" s="18">
        <f t="shared" ref="D222:M222" si="190">(D220-1)*(D219^2)</f>
        <v>7.7777777777776599E-2</v>
      </c>
      <c r="E222" s="18">
        <f t="shared" si="190"/>
        <v>0.11893217893217933</v>
      </c>
      <c r="F222" s="18">
        <f t="shared" si="190"/>
        <v>0.10085343228200383</v>
      </c>
      <c r="G222" s="18">
        <f t="shared" si="190"/>
        <v>0.12056070913213901</v>
      </c>
      <c r="H222" s="18">
        <f t="shared" si="190"/>
        <v>0.11809936095650642</v>
      </c>
      <c r="I222" s="18">
        <f t="shared" si="190"/>
        <v>0.13233972376829595</v>
      </c>
      <c r="J222" s="18">
        <f t="shared" si="190"/>
        <v>0.1123397237682946</v>
      </c>
      <c r="K222" s="18">
        <f t="shared" si="190"/>
        <v>0.10856318284889711</v>
      </c>
      <c r="L222" s="18">
        <f t="shared" si="190"/>
        <v>9.8676561533702412E-2</v>
      </c>
      <c r="M222" s="18">
        <f t="shared" si="190"/>
        <v>0.12581735724592932</v>
      </c>
      <c r="N222" s="555">
        <f>SUM(C222:M222)</f>
        <v>1.2149165120593697</v>
      </c>
      <c r="O222" s="3"/>
      <c r="P222" s="19"/>
      <c r="X222" s="17" t="s">
        <v>15</v>
      </c>
      <c r="Y222" s="18">
        <f>(Y220-1)*(Y219^2)</f>
        <v>0.26515790106287179</v>
      </c>
      <c r="Z222" s="18">
        <f t="shared" ref="Z222:AI222" si="191">(Z220-1)*(Z219^2)</f>
        <v>0.18481040909304827</v>
      </c>
      <c r="AA222" s="18">
        <f t="shared" si="191"/>
        <v>0.31519244095138976</v>
      </c>
      <c r="AB222" s="18">
        <f t="shared" si="191"/>
        <v>0.26955797126450776</v>
      </c>
      <c r="AC222" s="18">
        <f t="shared" si="191"/>
        <v>0.33055723559579542</v>
      </c>
      <c r="AD222" s="18">
        <f t="shared" si="191"/>
        <v>0.31506820504801158</v>
      </c>
      <c r="AE222" s="18">
        <f t="shared" si="191"/>
        <v>0.30985620576888051</v>
      </c>
      <c r="AF222" s="18">
        <f t="shared" si="191"/>
        <v>0.29940134274967134</v>
      </c>
      <c r="AG222" s="18">
        <f t="shared" si="191"/>
        <v>0.29254770104990019</v>
      </c>
      <c r="AH222" s="18">
        <f t="shared" si="191"/>
        <v>0.25875443279553356</v>
      </c>
      <c r="AI222" s="18">
        <f t="shared" si="191"/>
        <v>0.33835962787936191</v>
      </c>
      <c r="AJ222" s="555">
        <f>SUM(Y222:AI222)</f>
        <v>3.1792634732589726</v>
      </c>
      <c r="AK222" s="3"/>
      <c r="AL222" s="19"/>
      <c r="AM222" s="19"/>
      <c r="AP222" s="17" t="s">
        <v>15</v>
      </c>
      <c r="AQ222" s="18">
        <f>(AQ220-1)*(AQ219^2)</f>
        <v>0.19798576451882433</v>
      </c>
      <c r="AR222" s="18">
        <f t="shared" ref="AR222:BA222" si="192">(AR220-1)*(AR219^2)</f>
        <v>0.2244780510923583</v>
      </c>
      <c r="AS222" s="18">
        <f t="shared" si="192"/>
        <v>0.21021112741098369</v>
      </c>
      <c r="AT222" s="18">
        <f t="shared" si="192"/>
        <v>0.22985708495624113</v>
      </c>
      <c r="AU222" s="18">
        <f t="shared" si="192"/>
        <v>0.23225960065508744</v>
      </c>
      <c r="AV222" s="18">
        <f t="shared" si="192"/>
        <v>0.21964226298680864</v>
      </c>
      <c r="AW222" s="18">
        <f t="shared" si="192"/>
        <v>0.19932490493101443</v>
      </c>
      <c r="AX222" s="18">
        <f t="shared" si="192"/>
        <v>0.25786173608515256</v>
      </c>
      <c r="AY222" s="18">
        <f t="shared" si="192"/>
        <v>0.26351267045702276</v>
      </c>
      <c r="AZ222" s="18">
        <f t="shared" si="192"/>
        <v>0.22128296735229824</v>
      </c>
      <c r="BA222" s="18">
        <f t="shared" si="192"/>
        <v>0.24313225256557303</v>
      </c>
      <c r="BB222" s="555">
        <f>SUM(AQ222:BA222)</f>
        <v>2.4995484230113645</v>
      </c>
      <c r="BC222" s="3"/>
      <c r="BD222" s="19"/>
      <c r="BE222" s="19"/>
      <c r="BF222" s="19"/>
      <c r="BH222" s="17" t="s">
        <v>15</v>
      </c>
      <c r="BI222" s="18">
        <f>(BI220-1)*(BI219^2)</f>
        <v>0.227533956765193</v>
      </c>
      <c r="BJ222" s="18">
        <f t="shared" ref="BJ222:BS222" si="193">(BJ220-1)*(BJ219^2)</f>
        <v>0.18188845644713372</v>
      </c>
      <c r="BK222" s="18">
        <f t="shared" si="193"/>
        <v>0.25561443670842898</v>
      </c>
      <c r="BL222" s="18">
        <f t="shared" si="193"/>
        <v>0.24128578791574015</v>
      </c>
      <c r="BM222" s="18">
        <f t="shared" si="193"/>
        <v>0.27519365617739</v>
      </c>
      <c r="BN222" s="18">
        <f t="shared" si="193"/>
        <v>0.25763335299221302</v>
      </c>
      <c r="BO222" s="18">
        <f t="shared" si="193"/>
        <v>0.24953934668880207</v>
      </c>
      <c r="BP222" s="18">
        <f t="shared" si="193"/>
        <v>0.5157234721703059</v>
      </c>
      <c r="BQ222" s="18">
        <f t="shared" si="193"/>
        <v>0.26595894069314729</v>
      </c>
      <c r="BR222" s="18">
        <f t="shared" si="193"/>
        <v>0.20320425922091889</v>
      </c>
      <c r="BS222" s="18">
        <f t="shared" si="193"/>
        <v>0.28902089777924095</v>
      </c>
      <c r="BT222" s="555">
        <f>SUM(BI222:BS222)</f>
        <v>2.9625965635585141</v>
      </c>
      <c r="BU222" s="3"/>
      <c r="BV222" s="19"/>
      <c r="BW222" s="19"/>
    </row>
    <row r="223" spans="1:76" ht="12.75" hidden="1" customHeight="1" x14ac:dyDescent="0.2">
      <c r="B223" s="20"/>
      <c r="C223" s="20"/>
      <c r="D223" s="20"/>
      <c r="E223" s="20"/>
      <c r="F223" s="20"/>
      <c r="G223" s="20"/>
      <c r="H223" s="20"/>
      <c r="I223" s="20"/>
      <c r="J223" s="20"/>
      <c r="K223" s="20"/>
      <c r="L223" s="20"/>
      <c r="M223" s="20"/>
      <c r="N223" s="20"/>
      <c r="O223" s="20"/>
      <c r="X223" s="20"/>
      <c r="Y223" s="20"/>
      <c r="Z223" s="20"/>
      <c r="AA223" s="20"/>
      <c r="AB223" s="20"/>
      <c r="AC223" s="20"/>
      <c r="AD223" s="20"/>
      <c r="AE223" s="20"/>
      <c r="AF223" s="20"/>
      <c r="AG223" s="20"/>
      <c r="AH223" s="20"/>
      <c r="AI223" s="20"/>
      <c r="AJ223" s="20"/>
      <c r="AK223" s="20"/>
      <c r="AL223" s="20"/>
      <c r="AM223" s="20"/>
      <c r="AN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row>
    <row r="224" spans="1:76" ht="36" hidden="1" customHeight="1" x14ac:dyDescent="0.2">
      <c r="A224" s="20"/>
      <c r="B224" s="21" t="s">
        <v>16</v>
      </c>
      <c r="C224" s="506" t="s">
        <v>260</v>
      </c>
      <c r="D224" s="507"/>
      <c r="E224" s="508" t="s">
        <v>18</v>
      </c>
      <c r="F224" s="508"/>
      <c r="G224" s="508" t="s">
        <v>19</v>
      </c>
      <c r="H224" s="508"/>
      <c r="I224" s="508" t="s">
        <v>20</v>
      </c>
      <c r="J224" s="508"/>
      <c r="K224" s="298"/>
      <c r="L224" s="464" t="s">
        <v>264</v>
      </c>
      <c r="X224" s="21" t="s">
        <v>16</v>
      </c>
      <c r="Y224" s="565" t="s">
        <v>17</v>
      </c>
      <c r="Z224" s="566"/>
      <c r="AA224" s="567" t="s">
        <v>18</v>
      </c>
      <c r="AB224" s="567"/>
      <c r="AC224" s="567" t="s">
        <v>19</v>
      </c>
      <c r="AD224" s="567"/>
      <c r="AE224" s="567" t="s">
        <v>20</v>
      </c>
      <c r="AF224" s="567"/>
      <c r="AG224" s="298"/>
      <c r="AH224" s="295" t="s">
        <v>265</v>
      </c>
      <c r="AP224" s="21" t="s">
        <v>16</v>
      </c>
      <c r="AQ224" s="565" t="s">
        <v>17</v>
      </c>
      <c r="AR224" s="566"/>
      <c r="AS224" s="567" t="s">
        <v>18</v>
      </c>
      <c r="AT224" s="567"/>
      <c r="AU224" s="567" t="s">
        <v>19</v>
      </c>
      <c r="AV224" s="567"/>
      <c r="AW224" s="567" t="s">
        <v>20</v>
      </c>
      <c r="AX224" s="567"/>
      <c r="AY224" s="298"/>
      <c r="AZ224" s="295" t="s">
        <v>265</v>
      </c>
      <c r="BH224" s="21" t="s">
        <v>16</v>
      </c>
      <c r="BI224" s="565" t="s">
        <v>17</v>
      </c>
      <c r="BJ224" s="566"/>
      <c r="BK224" s="567" t="s">
        <v>18</v>
      </c>
      <c r="BL224" s="567"/>
      <c r="BM224" s="567" t="s">
        <v>19</v>
      </c>
      <c r="BN224" s="567"/>
      <c r="BO224" s="567" t="s">
        <v>20</v>
      </c>
      <c r="BP224" s="567"/>
      <c r="BQ224" s="298"/>
      <c r="BR224" s="295" t="s">
        <v>265</v>
      </c>
    </row>
    <row r="225" spans="2:71" ht="79.5" hidden="1" customHeight="1" x14ac:dyDescent="0.2">
      <c r="B225" s="22" t="s">
        <v>21</v>
      </c>
      <c r="C225" s="23" t="s">
        <v>22</v>
      </c>
      <c r="D225" s="24">
        <f>D227-D226</f>
        <v>0.17862221472616646</v>
      </c>
      <c r="E225" s="25" t="s">
        <v>23</v>
      </c>
      <c r="F225" s="26">
        <f>(COUNT(C207:M207))-1</f>
        <v>10</v>
      </c>
      <c r="G225" s="27" t="s">
        <v>24</v>
      </c>
      <c r="H225" s="28">
        <f>D225/F225</f>
        <v>1.7862221472616645E-2</v>
      </c>
      <c r="I225" s="29" t="s">
        <v>25</v>
      </c>
      <c r="J225" s="30">
        <f>H225/H226</f>
        <v>1.6172669829445978</v>
      </c>
      <c r="K225" s="299"/>
      <c r="L225" s="552">
        <f>FDIST(J225,F225,F226)</f>
        <v>0.11083800045498891</v>
      </c>
      <c r="M225" s="3" t="s">
        <v>167</v>
      </c>
      <c r="X225" s="22" t="s">
        <v>21</v>
      </c>
      <c r="Y225" s="23" t="s">
        <v>22</v>
      </c>
      <c r="Z225" s="24">
        <f>Z227-Z226</f>
        <v>0.3765268932187249</v>
      </c>
      <c r="AA225" s="25" t="s">
        <v>23</v>
      </c>
      <c r="AB225" s="26">
        <f>(COUNT(Y207:AI207))-1</f>
        <v>10</v>
      </c>
      <c r="AC225" s="27" t="s">
        <v>24</v>
      </c>
      <c r="AD225" s="28">
        <f>Z225/AB225</f>
        <v>3.765268932187249E-2</v>
      </c>
      <c r="AE225" s="29" t="s">
        <v>25</v>
      </c>
      <c r="AF225" s="30">
        <f>AD225/AD226</f>
        <v>1.3027532509472506</v>
      </c>
      <c r="AG225" s="299"/>
      <c r="AH225" s="552">
        <f>FDIST(AF225,AB225,AB226)</f>
        <v>0.2378897966982649</v>
      </c>
      <c r="AI225" s="3" t="s">
        <v>167</v>
      </c>
      <c r="AP225" s="22" t="s">
        <v>21</v>
      </c>
      <c r="AQ225" s="23" t="s">
        <v>22</v>
      </c>
      <c r="AR225" s="24">
        <f>AR227-AR226</f>
        <v>0.15400324951841515</v>
      </c>
      <c r="AS225" s="25" t="s">
        <v>23</v>
      </c>
      <c r="AT225" s="26">
        <f>(COUNT(AQ207:BA207))-1</f>
        <v>10</v>
      </c>
      <c r="AU225" s="27" t="s">
        <v>24</v>
      </c>
      <c r="AV225" s="28">
        <f>AR225/AT225</f>
        <v>1.5400324951841515E-2</v>
      </c>
      <c r="AW225" s="29" t="s">
        <v>25</v>
      </c>
      <c r="AX225" s="30">
        <f>AV225/AV226</f>
        <v>0.67773671800350821</v>
      </c>
      <c r="AY225" s="299"/>
      <c r="AZ225" s="552">
        <f>FDIST(AX225,AT225,AT226)</f>
        <v>0.74300604637794021</v>
      </c>
      <c r="BA225" s="3" t="s">
        <v>167</v>
      </c>
      <c r="BH225" s="22" t="s">
        <v>21</v>
      </c>
      <c r="BI225" s="23" t="s">
        <v>22</v>
      </c>
      <c r="BJ225" s="24">
        <f>BJ227-BJ226</f>
        <v>0.79965019213739108</v>
      </c>
      <c r="BK225" s="25" t="s">
        <v>23</v>
      </c>
      <c r="BL225" s="26">
        <f>(COUNT(BI207:BS207))-1</f>
        <v>10</v>
      </c>
      <c r="BM225" s="27" t="s">
        <v>24</v>
      </c>
      <c r="BN225" s="28">
        <f>BJ225/BL225</f>
        <v>7.9965019213739108E-2</v>
      </c>
      <c r="BO225" s="29" t="s">
        <v>25</v>
      </c>
      <c r="BP225" s="30">
        <f>BN225/BN226</f>
        <v>2.9690684927230961</v>
      </c>
      <c r="BQ225" s="299"/>
      <c r="BR225" s="553">
        <f>FDIST(BP225,BL225,BL226)</f>
        <v>2.4097380437035263E-3</v>
      </c>
      <c r="BS225" s="3" t="s">
        <v>348</v>
      </c>
    </row>
    <row r="226" spans="2:71" ht="79.5" hidden="1" customHeight="1" x14ac:dyDescent="0.2">
      <c r="B226" s="22" t="s">
        <v>26</v>
      </c>
      <c r="C226" s="23" t="s">
        <v>27</v>
      </c>
      <c r="D226" s="31">
        <f>N222</f>
        <v>1.2149165120593697</v>
      </c>
      <c r="E226" s="25" t="s">
        <v>28</v>
      </c>
      <c r="F226" s="32">
        <f>N220-(COUNT(C207:M207))</f>
        <v>110</v>
      </c>
      <c r="G226" s="27" t="s">
        <v>29</v>
      </c>
      <c r="H226" s="33">
        <f>D226/F226</f>
        <v>1.1044695564176088E-2</v>
      </c>
      <c r="I226" s="34"/>
      <c r="J226" s="26"/>
      <c r="K226" s="300"/>
      <c r="X226" s="22" t="s">
        <v>26</v>
      </c>
      <c r="Y226" s="23" t="s">
        <v>27</v>
      </c>
      <c r="Z226" s="31">
        <f>AJ222</f>
        <v>3.1792634732589726</v>
      </c>
      <c r="AA226" s="25" t="s">
        <v>28</v>
      </c>
      <c r="AB226" s="32">
        <f>AJ220-(COUNT(Y207:AI207))</f>
        <v>110</v>
      </c>
      <c r="AC226" s="27" t="s">
        <v>29</v>
      </c>
      <c r="AD226" s="33">
        <f>Z226/AB226</f>
        <v>2.8902395211445206E-2</v>
      </c>
      <c r="AE226" s="34"/>
      <c r="AF226" s="26"/>
      <c r="AG226" s="300"/>
      <c r="AP226" s="22" t="s">
        <v>26</v>
      </c>
      <c r="AQ226" s="23" t="s">
        <v>27</v>
      </c>
      <c r="AR226" s="31">
        <f>BB222</f>
        <v>2.4995484230113645</v>
      </c>
      <c r="AS226" s="25" t="s">
        <v>28</v>
      </c>
      <c r="AT226" s="32">
        <f>BB220-(COUNT(AQ207:BA207))</f>
        <v>110</v>
      </c>
      <c r="AU226" s="27" t="s">
        <v>29</v>
      </c>
      <c r="AV226" s="33">
        <f>AR226/AT226</f>
        <v>2.2723167481921495E-2</v>
      </c>
      <c r="AW226" s="34"/>
      <c r="AX226" s="26"/>
      <c r="AY226" s="300"/>
      <c r="BH226" s="22" t="s">
        <v>26</v>
      </c>
      <c r="BI226" s="23" t="s">
        <v>27</v>
      </c>
      <c r="BJ226" s="31">
        <f>BT222</f>
        <v>2.9625965635585141</v>
      </c>
      <c r="BK226" s="25" t="s">
        <v>28</v>
      </c>
      <c r="BL226" s="32">
        <f>BT220-(COUNT(BI207:BS207))</f>
        <v>110</v>
      </c>
      <c r="BM226" s="27" t="s">
        <v>29</v>
      </c>
      <c r="BN226" s="33">
        <f>BJ226/BL226</f>
        <v>2.6932696032350129E-2</v>
      </c>
      <c r="BO226" s="34"/>
      <c r="BP226" s="26"/>
      <c r="BQ226" s="300"/>
    </row>
    <row r="227" spans="2:71" ht="28.5" hidden="1" customHeight="1" x14ac:dyDescent="0.2">
      <c r="B227" s="22" t="s">
        <v>10</v>
      </c>
      <c r="C227" s="23" t="s">
        <v>30</v>
      </c>
      <c r="D227" s="366">
        <f>P219</f>
        <v>1.3935387267855361</v>
      </c>
      <c r="E227" s="25" t="s">
        <v>31</v>
      </c>
      <c r="F227" s="26">
        <f>N220-1</f>
        <v>120</v>
      </c>
      <c r="G227" s="27" t="s">
        <v>32</v>
      </c>
      <c r="H227" s="28">
        <f>D227/F227</f>
        <v>1.16128227232128E-2</v>
      </c>
      <c r="I227" s="34"/>
      <c r="J227" s="26"/>
      <c r="K227" s="300"/>
      <c r="X227" s="22" t="s">
        <v>10</v>
      </c>
      <c r="Y227" s="23" t="s">
        <v>30</v>
      </c>
      <c r="Z227" s="35">
        <f>AL219</f>
        <v>3.5557903664776975</v>
      </c>
      <c r="AA227" s="25" t="s">
        <v>31</v>
      </c>
      <c r="AB227" s="26">
        <f>AJ220-1</f>
        <v>120</v>
      </c>
      <c r="AC227" s="27" t="s">
        <v>32</v>
      </c>
      <c r="AD227" s="28">
        <f>Z227/AB227</f>
        <v>2.9631586387314147E-2</v>
      </c>
      <c r="AE227" s="34"/>
      <c r="AF227" s="26"/>
      <c r="AG227" s="300"/>
      <c r="AP227" s="22" t="s">
        <v>10</v>
      </c>
      <c r="AQ227" s="23" t="s">
        <v>30</v>
      </c>
      <c r="AR227" s="35">
        <f>BD219</f>
        <v>2.6535516725297796</v>
      </c>
      <c r="AS227" s="25" t="s">
        <v>31</v>
      </c>
      <c r="AT227" s="26">
        <f>BB220-1</f>
        <v>120</v>
      </c>
      <c r="AU227" s="27" t="s">
        <v>32</v>
      </c>
      <c r="AV227" s="28">
        <f>AR227/AT227</f>
        <v>2.211293060441483E-2</v>
      </c>
      <c r="AW227" s="34"/>
      <c r="AX227" s="26"/>
      <c r="AY227" s="300"/>
      <c r="BH227" s="22" t="s">
        <v>10</v>
      </c>
      <c r="BI227" s="23" t="s">
        <v>30</v>
      </c>
      <c r="BJ227" s="35">
        <f>BV219</f>
        <v>3.7622467556959052</v>
      </c>
      <c r="BK227" s="25" t="s">
        <v>31</v>
      </c>
      <c r="BL227" s="26">
        <f>BT220-1</f>
        <v>120</v>
      </c>
      <c r="BM227" s="27" t="s">
        <v>32</v>
      </c>
      <c r="BN227" s="28">
        <f>BJ227/BL227</f>
        <v>3.1352056297465875E-2</v>
      </c>
      <c r="BO227" s="34"/>
      <c r="BP227" s="26"/>
      <c r="BQ227" s="300"/>
    </row>
    <row r="230" spans="2:71" ht="12.75" hidden="1" customHeight="1" x14ac:dyDescent="0.2"/>
    <row r="231" spans="2:71" ht="12.75" hidden="1" customHeight="1" x14ac:dyDescent="0.2">
      <c r="C231" s="376" t="s">
        <v>124</v>
      </c>
      <c r="D231" s="376" t="s">
        <v>123</v>
      </c>
      <c r="E231" s="376" t="s">
        <v>169</v>
      </c>
      <c r="F231" s="40"/>
      <c r="G231" s="40"/>
      <c r="H231" s="40"/>
      <c r="X231" s="4" t="s">
        <v>168</v>
      </c>
      <c r="Z231" s="376" t="s">
        <v>124</v>
      </c>
      <c r="AA231" s="376" t="s">
        <v>123</v>
      </c>
      <c r="AB231" s="376" t="s">
        <v>169</v>
      </c>
      <c r="AC231" s="40"/>
      <c r="AD231" s="40"/>
      <c r="AE231" s="40"/>
      <c r="AP231" s="4" t="s">
        <v>168</v>
      </c>
      <c r="AR231" s="376" t="s">
        <v>124</v>
      </c>
      <c r="AS231" s="376" t="s">
        <v>123</v>
      </c>
      <c r="AT231" s="376" t="s">
        <v>169</v>
      </c>
      <c r="AU231" s="40"/>
      <c r="AV231" s="40"/>
      <c r="AW231" s="40"/>
      <c r="BH231" s="4" t="s">
        <v>168</v>
      </c>
      <c r="BJ231" s="376" t="s">
        <v>124</v>
      </c>
      <c r="BK231" s="376" t="s">
        <v>123</v>
      </c>
      <c r="BL231" s="376" t="s">
        <v>169</v>
      </c>
      <c r="BM231" s="40"/>
      <c r="BN231" s="40"/>
      <c r="BO231" s="40"/>
    </row>
    <row r="232" spans="2:71" ht="12.75" hidden="1" customHeight="1" x14ac:dyDescent="0.2">
      <c r="B232" s="4" t="s">
        <v>3</v>
      </c>
      <c r="C232" s="367">
        <v>0.78064935064935048</v>
      </c>
      <c r="D232" s="367">
        <v>6.1448658406626909E-2</v>
      </c>
      <c r="E232" s="4">
        <v>10</v>
      </c>
      <c r="F232" s="4" t="s">
        <v>170</v>
      </c>
      <c r="X232" s="4" t="s">
        <v>7</v>
      </c>
      <c r="Y232" s="4" t="s">
        <v>3</v>
      </c>
      <c r="Z232" s="367">
        <v>0.78064935064935048</v>
      </c>
      <c r="AA232" s="367">
        <v>6.1448658406626909E-2</v>
      </c>
      <c r="AB232" s="4">
        <v>10</v>
      </c>
      <c r="AC232" s="4" t="s">
        <v>170</v>
      </c>
      <c r="AP232" s="4" t="s">
        <v>7</v>
      </c>
      <c r="AQ232" s="4" t="s">
        <v>3</v>
      </c>
      <c r="AR232" s="367">
        <v>0.78064935064935048</v>
      </c>
      <c r="AS232" s="367">
        <v>6.1448658406626909E-2</v>
      </c>
      <c r="AT232" s="4">
        <v>10</v>
      </c>
      <c r="AU232" s="4" t="s">
        <v>170</v>
      </c>
      <c r="BH232" s="4" t="s">
        <v>7</v>
      </c>
      <c r="BI232" s="4" t="s">
        <v>3</v>
      </c>
      <c r="BJ232" s="367">
        <v>0.78064935064935048</v>
      </c>
      <c r="BK232" s="367">
        <v>6.1448658406626909E-2</v>
      </c>
      <c r="BL232" s="4">
        <v>10</v>
      </c>
      <c r="BM232" s="4" t="s">
        <v>170</v>
      </c>
    </row>
    <row r="233" spans="2:71" ht="12.75" hidden="1" customHeight="1" x14ac:dyDescent="0.2">
      <c r="B233" s="4" t="s">
        <v>5</v>
      </c>
      <c r="C233" s="367">
        <v>0.71423761423761412</v>
      </c>
      <c r="D233" s="367">
        <v>9.6225433490286977E-2</v>
      </c>
      <c r="E233" s="4">
        <v>9</v>
      </c>
      <c r="F233" s="4" t="s">
        <v>171</v>
      </c>
      <c r="X233" s="4" t="s">
        <v>0</v>
      </c>
      <c r="Y233" s="4" t="s">
        <v>5</v>
      </c>
      <c r="Z233" s="367">
        <v>0.71423761423761412</v>
      </c>
      <c r="AA233" s="367">
        <v>9.6225433490286977E-2</v>
      </c>
      <c r="AB233" s="4">
        <v>9</v>
      </c>
      <c r="AC233" s="4" t="s">
        <v>171</v>
      </c>
      <c r="AP233" s="4" t="s">
        <v>0</v>
      </c>
      <c r="AQ233" s="4" t="s">
        <v>5</v>
      </c>
      <c r="AR233" s="367">
        <v>0.71423761423761412</v>
      </c>
      <c r="AS233" s="367">
        <v>9.6225433490286977E-2</v>
      </c>
      <c r="AT233" s="4">
        <v>9</v>
      </c>
      <c r="AU233" s="4" t="s">
        <v>171</v>
      </c>
      <c r="BH233" s="4" t="s">
        <v>0</v>
      </c>
      <c r="BI233" s="4" t="s">
        <v>5</v>
      </c>
      <c r="BJ233" s="367">
        <v>0.71423761423761412</v>
      </c>
      <c r="BK233" s="367">
        <v>9.6225433490286977E-2</v>
      </c>
      <c r="BL233" s="4">
        <v>9</v>
      </c>
      <c r="BM233" s="4" t="s">
        <v>171</v>
      </c>
    </row>
    <row r="234" spans="2:71" ht="12.75" hidden="1" customHeight="1" x14ac:dyDescent="0.2">
      <c r="B234" s="4" t="s">
        <v>9</v>
      </c>
      <c r="C234" s="367">
        <v>0.75330086580086575</v>
      </c>
      <c r="D234" s="367">
        <v>5.5254597852656219E-2</v>
      </c>
      <c r="E234" s="4">
        <v>8</v>
      </c>
      <c r="F234" s="4" t="s">
        <v>172</v>
      </c>
      <c r="X234" s="4" t="s">
        <v>0</v>
      </c>
      <c r="Y234" s="4" t="s">
        <v>9</v>
      </c>
      <c r="Z234" s="367">
        <v>0.75330086580086575</v>
      </c>
      <c r="AA234" s="367">
        <v>5.5254597852656219E-2</v>
      </c>
      <c r="AB234" s="4">
        <v>8</v>
      </c>
      <c r="AC234" s="4" t="s">
        <v>172</v>
      </c>
      <c r="AP234" s="4" t="s">
        <v>0</v>
      </c>
      <c r="AQ234" s="4" t="s">
        <v>9</v>
      </c>
      <c r="AR234" s="367">
        <v>0.75330086580086575</v>
      </c>
      <c r="AS234" s="367">
        <v>5.5254597852656219E-2</v>
      </c>
      <c r="AT234" s="4">
        <v>8</v>
      </c>
      <c r="AU234" s="4" t="s">
        <v>172</v>
      </c>
      <c r="BH234" s="4" t="s">
        <v>0</v>
      </c>
      <c r="BI234" s="4" t="s">
        <v>9</v>
      </c>
      <c r="BJ234" s="367">
        <v>0.75330086580086575</v>
      </c>
      <c r="BK234" s="367">
        <v>5.5254597852656219E-2</v>
      </c>
      <c r="BL234" s="4">
        <v>8</v>
      </c>
      <c r="BM234" s="4" t="s">
        <v>172</v>
      </c>
    </row>
    <row r="235" spans="2:71" ht="12.75" hidden="1" customHeight="1" x14ac:dyDescent="0.2">
      <c r="B235" s="4" t="s">
        <v>4</v>
      </c>
      <c r="C235" s="367">
        <v>0.76477272727272672</v>
      </c>
      <c r="D235" s="367">
        <v>4.8789874281681397E-2</v>
      </c>
      <c r="E235" s="4">
        <v>8</v>
      </c>
      <c r="F235" s="4" t="s">
        <v>173</v>
      </c>
      <c r="X235" s="4" t="s">
        <v>0</v>
      </c>
      <c r="Y235" s="4" t="s">
        <v>4</v>
      </c>
      <c r="Z235" s="367">
        <v>0.76477272727272672</v>
      </c>
      <c r="AA235" s="367">
        <v>4.8789874281681397E-2</v>
      </c>
      <c r="AB235" s="4">
        <v>8</v>
      </c>
      <c r="AC235" s="4" t="s">
        <v>173</v>
      </c>
      <c r="AP235" s="4" t="s">
        <v>0</v>
      </c>
      <c r="AQ235" s="4" t="s">
        <v>4</v>
      </c>
      <c r="AR235" s="367">
        <v>0.76477272727272672</v>
      </c>
      <c r="AS235" s="367">
        <v>4.8789874281681397E-2</v>
      </c>
      <c r="AT235" s="4">
        <v>8</v>
      </c>
      <c r="AU235" s="4" t="s">
        <v>173</v>
      </c>
      <c r="BH235" s="4" t="s">
        <v>0</v>
      </c>
      <c r="BI235" s="4" t="s">
        <v>4</v>
      </c>
      <c r="BJ235" s="367">
        <v>0.76477272727272672</v>
      </c>
      <c r="BK235" s="367">
        <v>4.8789874281681397E-2</v>
      </c>
      <c r="BL235" s="4">
        <v>8</v>
      </c>
      <c r="BM235" s="4" t="s">
        <v>173</v>
      </c>
    </row>
    <row r="236" spans="2:71" ht="12.75" hidden="1" customHeight="1" x14ac:dyDescent="0.2">
      <c r="B236" s="4" t="s">
        <v>2</v>
      </c>
      <c r="C236" s="367">
        <v>0.71576994434137287</v>
      </c>
      <c r="D236" s="367">
        <v>6.8873515440755623E-2</v>
      </c>
      <c r="E236" s="4">
        <v>7</v>
      </c>
      <c r="F236" s="4" t="s">
        <v>174</v>
      </c>
      <c r="X236" s="4" t="s">
        <v>0</v>
      </c>
      <c r="Y236" s="4" t="s">
        <v>2</v>
      </c>
      <c r="Z236" s="367">
        <v>0.71576994434137287</v>
      </c>
      <c r="AA236" s="367">
        <v>6.8873515440755623E-2</v>
      </c>
      <c r="AB236" s="4">
        <v>7</v>
      </c>
      <c r="AC236" s="4" t="s">
        <v>174</v>
      </c>
      <c r="AP236" s="4" t="s">
        <v>0</v>
      </c>
      <c r="AQ236" s="4" t="s">
        <v>2</v>
      </c>
      <c r="AR236" s="367">
        <v>0.71576994434137287</v>
      </c>
      <c r="AS236" s="367">
        <v>6.8873515440755623E-2</v>
      </c>
      <c r="AT236" s="4">
        <v>7</v>
      </c>
      <c r="AU236" s="4" t="s">
        <v>174</v>
      </c>
      <c r="BH236" s="4" t="s">
        <v>0</v>
      </c>
      <c r="BI236" s="4" t="s">
        <v>2</v>
      </c>
      <c r="BJ236" s="367">
        <v>0.71576994434137287</v>
      </c>
      <c r="BK236" s="367">
        <v>6.8873515440755623E-2</v>
      </c>
      <c r="BL236" s="4">
        <v>7</v>
      </c>
      <c r="BM236" s="4" t="s">
        <v>174</v>
      </c>
    </row>
    <row r="237" spans="2:71" ht="12.75" hidden="1" customHeight="1" x14ac:dyDescent="0.2">
      <c r="B237" s="4" t="s">
        <v>5</v>
      </c>
      <c r="C237" s="367">
        <v>0.66376004947433553</v>
      </c>
      <c r="D237" s="367">
        <v>7.20861785681748E-2</v>
      </c>
      <c r="E237" s="4">
        <v>7</v>
      </c>
      <c r="F237" s="4" t="s">
        <v>175</v>
      </c>
      <c r="X237" s="4" t="s">
        <v>1</v>
      </c>
      <c r="Y237" s="4" t="s">
        <v>5</v>
      </c>
      <c r="Z237" s="367">
        <v>0.66376004947433553</v>
      </c>
      <c r="AA237" s="367">
        <v>7.20861785681748E-2</v>
      </c>
      <c r="AB237" s="4">
        <v>7</v>
      </c>
      <c r="AC237" s="4" t="s">
        <v>175</v>
      </c>
      <c r="AP237" s="4" t="s">
        <v>1</v>
      </c>
      <c r="AQ237" s="4" t="s">
        <v>5</v>
      </c>
      <c r="AR237" s="367">
        <v>0.66376004947433553</v>
      </c>
      <c r="AS237" s="367">
        <v>7.20861785681748E-2</v>
      </c>
      <c r="AT237" s="4">
        <v>7</v>
      </c>
      <c r="AU237" s="4" t="s">
        <v>175</v>
      </c>
      <c r="BH237" s="4" t="s">
        <v>1</v>
      </c>
      <c r="BI237" s="4" t="s">
        <v>5</v>
      </c>
      <c r="BJ237" s="367">
        <v>0.66376004947433553</v>
      </c>
      <c r="BK237" s="367">
        <v>7.20861785681748E-2</v>
      </c>
      <c r="BL237" s="4">
        <v>7</v>
      </c>
      <c r="BM237" s="4" t="s">
        <v>175</v>
      </c>
    </row>
    <row r="238" spans="2:71" ht="12.75" hidden="1" customHeight="1" x14ac:dyDescent="0.2">
      <c r="B238" s="4" t="s">
        <v>9</v>
      </c>
      <c r="C238" s="367">
        <v>0.71024531024531046</v>
      </c>
      <c r="D238" s="367">
        <v>8.1520227674992951E-2</v>
      </c>
      <c r="E238" s="4">
        <v>9</v>
      </c>
      <c r="F238" s="4" t="s">
        <v>176</v>
      </c>
      <c r="X238" s="4" t="s">
        <v>1</v>
      </c>
      <c r="Y238" s="4" t="s">
        <v>9</v>
      </c>
      <c r="Z238" s="367">
        <v>0.71024531024531046</v>
      </c>
      <c r="AA238" s="367">
        <v>8.1520227674992951E-2</v>
      </c>
      <c r="AB238" s="4">
        <v>9</v>
      </c>
      <c r="AC238" s="4" t="s">
        <v>176</v>
      </c>
      <c r="AP238" s="4" t="s">
        <v>1</v>
      </c>
      <c r="AQ238" s="4" t="s">
        <v>9</v>
      </c>
      <c r="AR238" s="367">
        <v>0.71024531024531046</v>
      </c>
      <c r="AS238" s="367">
        <v>8.1520227674992951E-2</v>
      </c>
      <c r="AT238" s="4">
        <v>9</v>
      </c>
      <c r="AU238" s="4" t="s">
        <v>176</v>
      </c>
      <c r="BH238" s="4" t="s">
        <v>1</v>
      </c>
      <c r="BI238" s="4" t="s">
        <v>9</v>
      </c>
      <c r="BJ238" s="367">
        <v>0.71024531024531046</v>
      </c>
      <c r="BK238" s="367">
        <v>8.1520227674992951E-2</v>
      </c>
      <c r="BL238" s="4">
        <v>9</v>
      </c>
      <c r="BM238" s="4" t="s">
        <v>176</v>
      </c>
    </row>
    <row r="239" spans="2:71" ht="12.75" hidden="1" customHeight="1" x14ac:dyDescent="0.2">
      <c r="B239" s="4" t="s">
        <v>4</v>
      </c>
      <c r="C239" s="367">
        <v>0.72359307359307357</v>
      </c>
      <c r="D239" s="367">
        <v>6.6223049365501649E-2</v>
      </c>
      <c r="E239" s="4">
        <v>8</v>
      </c>
      <c r="F239" s="4" t="s">
        <v>177</v>
      </c>
      <c r="X239" s="4" t="s">
        <v>1</v>
      </c>
      <c r="Y239" s="4" t="s">
        <v>4</v>
      </c>
      <c r="Z239" s="367">
        <v>0.72359307359307357</v>
      </c>
      <c r="AA239" s="367">
        <v>6.6223049365501649E-2</v>
      </c>
      <c r="AB239" s="4">
        <v>8</v>
      </c>
      <c r="AC239" s="4" t="s">
        <v>177</v>
      </c>
      <c r="AP239" s="4" t="s">
        <v>1</v>
      </c>
      <c r="AQ239" s="4" t="s">
        <v>4</v>
      </c>
      <c r="AR239" s="367">
        <v>0.72359307359307357</v>
      </c>
      <c r="AS239" s="367">
        <v>6.6223049365501649E-2</v>
      </c>
      <c r="AT239" s="4">
        <v>8</v>
      </c>
      <c r="AU239" s="4" t="s">
        <v>177</v>
      </c>
      <c r="BH239" s="4" t="s">
        <v>1</v>
      </c>
      <c r="BI239" s="4" t="s">
        <v>4</v>
      </c>
      <c r="BJ239" s="367">
        <v>0.72359307359307357</v>
      </c>
      <c r="BK239" s="367">
        <v>6.6223049365501649E-2</v>
      </c>
      <c r="BL239" s="4">
        <v>8</v>
      </c>
      <c r="BM239" s="4" t="s">
        <v>177</v>
      </c>
    </row>
    <row r="240" spans="2:71" ht="12.75" hidden="1" customHeight="1" x14ac:dyDescent="0.2">
      <c r="B240" s="4" t="s">
        <v>2</v>
      </c>
      <c r="C240" s="367">
        <v>0.69645808736717807</v>
      </c>
      <c r="D240" s="367">
        <v>0.10776280769919064</v>
      </c>
      <c r="E240" s="4">
        <v>11</v>
      </c>
      <c r="F240" s="4" t="s">
        <v>178</v>
      </c>
      <c r="X240" s="4" t="s">
        <v>1</v>
      </c>
      <c r="Y240" s="4" t="s">
        <v>2</v>
      </c>
      <c r="Z240" s="367">
        <v>0.69645808736717807</v>
      </c>
      <c r="AA240" s="367">
        <v>0.10776280769919064</v>
      </c>
      <c r="AB240" s="4">
        <v>11</v>
      </c>
      <c r="AC240" s="4" t="s">
        <v>178</v>
      </c>
      <c r="AP240" s="4" t="s">
        <v>1</v>
      </c>
      <c r="AQ240" s="4" t="s">
        <v>2</v>
      </c>
      <c r="AR240" s="367">
        <v>0.69645808736717807</v>
      </c>
      <c r="AS240" s="367">
        <v>0.10776280769919064</v>
      </c>
      <c r="AT240" s="4">
        <v>11</v>
      </c>
      <c r="AU240" s="4" t="s">
        <v>178</v>
      </c>
      <c r="BH240" s="4" t="s">
        <v>1</v>
      </c>
      <c r="BI240" s="4" t="s">
        <v>2</v>
      </c>
      <c r="BJ240" s="367">
        <v>0.69645808736717807</v>
      </c>
      <c r="BK240" s="367">
        <v>0.10776280769919064</v>
      </c>
      <c r="BL240" s="4">
        <v>11</v>
      </c>
      <c r="BM240" s="4" t="s">
        <v>178</v>
      </c>
    </row>
    <row r="242" spans="1:72" ht="13.5" thickBot="1" x14ac:dyDescent="0.25"/>
    <row r="243" spans="1:72" ht="15.75" thickBot="1" x14ac:dyDescent="0.3">
      <c r="A243" s="3"/>
      <c r="B243" s="529" t="s">
        <v>345</v>
      </c>
      <c r="C243" s="425"/>
      <c r="D243" s="530" t="s">
        <v>345</v>
      </c>
      <c r="E243" s="425"/>
      <c r="F243" s="425"/>
      <c r="G243" s="530" t="s">
        <v>345</v>
      </c>
      <c r="H243" s="425"/>
      <c r="I243" s="425"/>
      <c r="J243" s="530" t="s">
        <v>345</v>
      </c>
      <c r="K243" s="425"/>
      <c r="L243" s="425"/>
      <c r="M243" s="530" t="s">
        <v>345</v>
      </c>
      <c r="N243" s="424"/>
      <c r="P243" s="5"/>
      <c r="Q243" s="5"/>
      <c r="X243" s="557" t="s">
        <v>345</v>
      </c>
      <c r="Y243" s="558"/>
      <c r="Z243" s="559" t="s">
        <v>345</v>
      </c>
      <c r="AA243" s="558"/>
      <c r="AB243" s="558"/>
      <c r="AC243" s="559" t="s">
        <v>345</v>
      </c>
      <c r="AD243" s="558"/>
      <c r="AE243" s="558"/>
      <c r="AF243" s="559" t="s">
        <v>345</v>
      </c>
      <c r="AG243" s="558"/>
      <c r="AH243" s="558"/>
      <c r="AI243" s="559" t="s">
        <v>345</v>
      </c>
      <c r="AJ243" s="560"/>
      <c r="AP243" s="561" t="s">
        <v>345</v>
      </c>
      <c r="AQ243" s="562"/>
      <c r="AR243" s="563" t="s">
        <v>345</v>
      </c>
      <c r="AS243" s="562"/>
      <c r="AT243" s="562"/>
      <c r="AU243" s="563" t="s">
        <v>345</v>
      </c>
      <c r="AV243" s="562"/>
      <c r="AW243" s="562"/>
      <c r="AX243" s="563" t="s">
        <v>345</v>
      </c>
      <c r="AY243" s="562"/>
      <c r="AZ243" s="562"/>
      <c r="BA243" s="563" t="s">
        <v>345</v>
      </c>
      <c r="BB243" s="564"/>
      <c r="BD243" s="5"/>
      <c r="BE243" s="5"/>
      <c r="BF243" s="5"/>
      <c r="BG243" s="5"/>
      <c r="BH243" s="531" t="s">
        <v>345</v>
      </c>
      <c r="BI243" s="505"/>
      <c r="BJ243" s="532" t="s">
        <v>345</v>
      </c>
      <c r="BK243" s="505"/>
      <c r="BL243" s="505"/>
      <c r="BM243" s="532" t="s">
        <v>345</v>
      </c>
      <c r="BN243" s="505"/>
      <c r="BO243" s="505"/>
      <c r="BP243" s="532" t="s">
        <v>345</v>
      </c>
      <c r="BQ243" s="505"/>
      <c r="BR243" s="505"/>
      <c r="BS243" s="532" t="s">
        <v>345</v>
      </c>
      <c r="BT243" s="504"/>
    </row>
    <row r="246" spans="1:72" ht="13.5" thickBot="1" x14ac:dyDescent="0.25"/>
    <row r="247" spans="1:72" ht="33" customHeight="1" thickBot="1" x14ac:dyDescent="0.25">
      <c r="B247" s="571" t="s">
        <v>259</v>
      </c>
      <c r="C247" s="572"/>
      <c r="D247" s="572"/>
      <c r="E247" s="572"/>
      <c r="F247" s="572"/>
      <c r="G247" s="572"/>
      <c r="H247" s="572"/>
      <c r="I247" s="572"/>
      <c r="J247" s="572"/>
      <c r="K247" s="572"/>
      <c r="L247" s="572"/>
      <c r="M247" s="573"/>
      <c r="N247" s="106"/>
      <c r="X247" s="571" t="s">
        <v>347</v>
      </c>
      <c r="Y247" s="572"/>
      <c r="Z247" s="572"/>
      <c r="AA247" s="572"/>
      <c r="AB247" s="572"/>
      <c r="AC247" s="572"/>
      <c r="AD247" s="572"/>
      <c r="AE247" s="572"/>
      <c r="AF247" s="572"/>
      <c r="AG247" s="572"/>
      <c r="AH247" s="572"/>
      <c r="AI247" s="573"/>
      <c r="AJ247" s="106"/>
      <c r="AP247" s="571" t="s">
        <v>351</v>
      </c>
      <c r="AQ247" s="572"/>
      <c r="AR247" s="572"/>
      <c r="AS247" s="572"/>
      <c r="AT247" s="572"/>
      <c r="AU247" s="572"/>
      <c r="AV247" s="572"/>
      <c r="AW247" s="572"/>
      <c r="AX247" s="572"/>
      <c r="AY247" s="572"/>
      <c r="AZ247" s="572"/>
      <c r="BA247" s="573"/>
      <c r="BB247" s="106"/>
      <c r="BH247" s="571" t="s">
        <v>165</v>
      </c>
      <c r="BI247" s="572"/>
      <c r="BJ247" s="572"/>
      <c r="BK247" s="572"/>
      <c r="BL247" s="572"/>
      <c r="BM247" s="572"/>
      <c r="BN247" s="572"/>
      <c r="BO247" s="572"/>
      <c r="BP247" s="572"/>
      <c r="BQ247" s="572"/>
      <c r="BR247" s="572"/>
      <c r="BS247" s="573"/>
      <c r="BT247" s="106"/>
    </row>
    <row r="248" spans="1:72" ht="28.5" customHeight="1" thickBot="1" x14ac:dyDescent="0.25">
      <c r="B248" s="7" t="s">
        <v>164</v>
      </c>
      <c r="C248" s="352" t="s">
        <v>326</v>
      </c>
      <c r="D248" s="352" t="s">
        <v>327</v>
      </c>
      <c r="E248" s="352" t="s">
        <v>328</v>
      </c>
      <c r="F248" s="352" t="s">
        <v>329</v>
      </c>
      <c r="G248" s="352" t="s">
        <v>330</v>
      </c>
      <c r="H248" s="352" t="s">
        <v>331</v>
      </c>
      <c r="I248" s="352" t="s">
        <v>332</v>
      </c>
      <c r="J248" s="352" t="s">
        <v>333</v>
      </c>
      <c r="K248" s="352" t="s">
        <v>334</v>
      </c>
      <c r="L248" s="352" t="s">
        <v>335</v>
      </c>
      <c r="M248" s="352" t="s">
        <v>336</v>
      </c>
      <c r="N248" s="106"/>
      <c r="X248" s="7" t="s">
        <v>266</v>
      </c>
      <c r="Y248" s="352" t="s">
        <v>326</v>
      </c>
      <c r="Z248" s="352" t="s">
        <v>327</v>
      </c>
      <c r="AA248" s="352" t="s">
        <v>328</v>
      </c>
      <c r="AB248" s="352" t="s">
        <v>329</v>
      </c>
      <c r="AC248" s="352" t="s">
        <v>330</v>
      </c>
      <c r="AD248" s="352" t="s">
        <v>331</v>
      </c>
      <c r="AE248" s="352" t="s">
        <v>332</v>
      </c>
      <c r="AF248" s="352" t="s">
        <v>333</v>
      </c>
      <c r="AG248" s="352" t="s">
        <v>334</v>
      </c>
      <c r="AH248" s="352" t="s">
        <v>335</v>
      </c>
      <c r="AI248" s="352" t="s">
        <v>336</v>
      </c>
      <c r="AJ248" s="106"/>
      <c r="AP248" s="7" t="s">
        <v>163</v>
      </c>
      <c r="AQ248" s="352" t="s">
        <v>326</v>
      </c>
      <c r="AR248" s="352" t="s">
        <v>327</v>
      </c>
      <c r="AS248" s="352" t="s">
        <v>328</v>
      </c>
      <c r="AT248" s="352" t="s">
        <v>329</v>
      </c>
      <c r="AU248" s="352" t="s">
        <v>330</v>
      </c>
      <c r="AV248" s="352" t="s">
        <v>331</v>
      </c>
      <c r="AW248" s="352" t="s">
        <v>332</v>
      </c>
      <c r="AX248" s="352" t="s">
        <v>333</v>
      </c>
      <c r="AY248" s="352" t="s">
        <v>334</v>
      </c>
      <c r="AZ248" s="352" t="s">
        <v>335</v>
      </c>
      <c r="BA248" s="352" t="s">
        <v>336</v>
      </c>
      <c r="BB248" s="106"/>
      <c r="BH248" s="7" t="s">
        <v>162</v>
      </c>
      <c r="BI248" s="352" t="s">
        <v>326</v>
      </c>
      <c r="BJ248" s="352" t="s">
        <v>327</v>
      </c>
      <c r="BK248" s="352" t="s">
        <v>328</v>
      </c>
      <c r="BL248" s="352" t="s">
        <v>329</v>
      </c>
      <c r="BM248" s="352" t="s">
        <v>330</v>
      </c>
      <c r="BN248" s="352" t="s">
        <v>331</v>
      </c>
      <c r="BO248" s="352" t="s">
        <v>332</v>
      </c>
      <c r="BP248" s="352" t="s">
        <v>333</v>
      </c>
      <c r="BQ248" s="352" t="s">
        <v>334</v>
      </c>
      <c r="BR248" s="352" t="s">
        <v>335</v>
      </c>
      <c r="BS248" s="352" t="s">
        <v>336</v>
      </c>
      <c r="BT248" s="106"/>
    </row>
    <row r="249" spans="1:72" x14ac:dyDescent="0.2">
      <c r="B249" s="7" t="s">
        <v>217</v>
      </c>
      <c r="C249" s="354">
        <f t="shared" ref="C249:L249" si="194">C7</f>
        <v>0.81904761904761902</v>
      </c>
      <c r="D249" s="355">
        <f t="shared" si="194"/>
        <v>0.67142857142857137</v>
      </c>
      <c r="E249" s="355">
        <f t="shared" si="194"/>
        <v>0.7857142857142857</v>
      </c>
      <c r="F249" s="355">
        <f t="shared" si="194"/>
        <v>0.7857142857142857</v>
      </c>
      <c r="G249" s="355">
        <f t="shared" si="194"/>
        <v>0.85238095238095235</v>
      </c>
      <c r="H249" s="355">
        <f t="shared" si="194"/>
        <v>0.80952380952380953</v>
      </c>
      <c r="I249" s="355">
        <f t="shared" si="194"/>
        <v>0.66666666666666663</v>
      </c>
      <c r="J249" s="355">
        <f t="shared" si="194"/>
        <v>0.88571428571428568</v>
      </c>
      <c r="K249" s="355">
        <f t="shared" si="194"/>
        <v>0.7857142857142857</v>
      </c>
      <c r="L249" s="355">
        <f t="shared" si="194"/>
        <v>0.75714285714285712</v>
      </c>
      <c r="M249" s="356">
        <f t="shared" ref="M249:M258" si="195">M7</f>
        <v>0.81904761904761902</v>
      </c>
      <c r="N249" s="106"/>
      <c r="X249" s="7" t="s">
        <v>217</v>
      </c>
      <c r="Y249" s="354">
        <v>0.68315730961645349</v>
      </c>
      <c r="Z249" s="355">
        <v>0.4629753168779186</v>
      </c>
      <c r="AA249" s="355">
        <v>0.6404383228064835</v>
      </c>
      <c r="AB249" s="355">
        <v>0.6503884572697004</v>
      </c>
      <c r="AC249" s="355">
        <v>0.75124188001528469</v>
      </c>
      <c r="AD249" s="355">
        <v>0.66440271673991214</v>
      </c>
      <c r="AE249" s="355">
        <v>0.49815649324047512</v>
      </c>
      <c r="AF249" s="355">
        <v>0.79772845848216078</v>
      </c>
      <c r="AG249" s="355">
        <v>0.64079367492777861</v>
      </c>
      <c r="AH249" s="355">
        <v>0.60058178563436992</v>
      </c>
      <c r="AI249" s="356">
        <v>0.68315730961645349</v>
      </c>
      <c r="AJ249" s="106"/>
      <c r="AP249" s="7" t="s">
        <v>217</v>
      </c>
      <c r="AQ249" s="354">
        <v>0.69962508451379735</v>
      </c>
      <c r="AR249" s="355">
        <v>0.58865183904280693</v>
      </c>
      <c r="AS249" s="355">
        <v>0.67746256597546584</v>
      </c>
      <c r="AT249" s="355">
        <v>0.67432573685545405</v>
      </c>
      <c r="AU249" s="355">
        <v>0.72210406767663626</v>
      </c>
      <c r="AV249" s="355">
        <v>0.68783556414893809</v>
      </c>
      <c r="AW249" s="355">
        <v>0.62132684893005641</v>
      </c>
      <c r="AX249" s="355">
        <v>0.73865001479155268</v>
      </c>
      <c r="AY249" s="355">
        <v>0.67850517990438641</v>
      </c>
      <c r="AZ249" s="355">
        <v>0.65705881207886563</v>
      </c>
      <c r="BA249" s="356">
        <v>0.69962508451379735</v>
      </c>
      <c r="BB249" s="106"/>
      <c r="BH249" s="7" t="s">
        <v>217</v>
      </c>
      <c r="BI249" s="354">
        <v>0.69237595576265387</v>
      </c>
      <c r="BJ249" s="355">
        <v>0.51490174351951601</v>
      </c>
      <c r="BK249" s="355">
        <v>0.65125912738220304</v>
      </c>
      <c r="BL249" s="355">
        <v>0.645718221132767</v>
      </c>
      <c r="BM249" s="355">
        <v>0.7380979555317041</v>
      </c>
      <c r="BN249" s="355">
        <v>0.67005870040306548</v>
      </c>
      <c r="BO249" s="355">
        <v>0.5607090669662812</v>
      </c>
      <c r="BP249" s="355">
        <v>0.77482993104460329</v>
      </c>
      <c r="BQ249" s="355">
        <v>0.65311526849892632</v>
      </c>
      <c r="BR249" s="355">
        <v>0.6163259603496597</v>
      </c>
      <c r="BS249" s="356">
        <v>0.69237595576265387</v>
      </c>
      <c r="BT249" s="106"/>
    </row>
    <row r="250" spans="1:72" x14ac:dyDescent="0.2">
      <c r="B250" s="371" t="s">
        <v>7</v>
      </c>
      <c r="C250" s="523">
        <f t="shared" ref="C250:L250" si="196">C8</f>
        <v>0.67142857142857137</v>
      </c>
      <c r="D250" s="518">
        <f t="shared" si="196"/>
        <v>0.70476190476190481</v>
      </c>
      <c r="E250" s="518">
        <f t="shared" si="196"/>
        <v>0.74761904761904763</v>
      </c>
      <c r="F250" s="518">
        <f t="shared" si="196"/>
        <v>0.72380952380952379</v>
      </c>
      <c r="G250" s="518">
        <f t="shared" si="196"/>
        <v>0.70476190476190481</v>
      </c>
      <c r="H250" s="518">
        <f t="shared" si="196"/>
        <v>0.68571428571428572</v>
      </c>
      <c r="I250" s="518">
        <f t="shared" si="196"/>
        <v>0.65238095238095239</v>
      </c>
      <c r="J250" s="518">
        <f t="shared" si="196"/>
        <v>0.7857142857142857</v>
      </c>
      <c r="K250" s="518">
        <f t="shared" si="196"/>
        <v>0.79523809523809519</v>
      </c>
      <c r="L250" s="518">
        <f t="shared" si="196"/>
        <v>0.77142857142857146</v>
      </c>
      <c r="M250" s="522">
        <f t="shared" si="195"/>
        <v>0.70476190476190481</v>
      </c>
      <c r="N250" s="106"/>
      <c r="X250" s="371" t="s">
        <v>7</v>
      </c>
      <c r="Y250" s="523">
        <v>0.4629753168779186</v>
      </c>
      <c r="Z250" s="518">
        <v>0.4764776839565743</v>
      </c>
      <c r="AA250" s="518">
        <v>0.54948391013964792</v>
      </c>
      <c r="AB250" s="518">
        <v>0.54232893698568363</v>
      </c>
      <c r="AC250" s="518">
        <v>0.49809182375390298</v>
      </c>
      <c r="AD250" s="518">
        <v>0.451436713369746</v>
      </c>
      <c r="AE250" s="518">
        <v>0.43341833906198024</v>
      </c>
      <c r="AF250" s="518">
        <v>0.61472602739726034</v>
      </c>
      <c r="AG250" s="518">
        <v>0.63350785340314131</v>
      </c>
      <c r="AH250" s="518">
        <v>0.59712230215827344</v>
      </c>
      <c r="AI250" s="522">
        <v>0.4764776839565743</v>
      </c>
      <c r="AJ250" s="106"/>
      <c r="AP250" s="371" t="s">
        <v>7</v>
      </c>
      <c r="AQ250" s="523">
        <v>0.58865183904280693</v>
      </c>
      <c r="AR250" s="518">
        <v>0.59804654130075863</v>
      </c>
      <c r="AS250" s="518">
        <v>0.59700689502157789</v>
      </c>
      <c r="AT250" s="518">
        <v>0.63607963655630373</v>
      </c>
      <c r="AU250" s="518">
        <v>0.5984718474286419</v>
      </c>
      <c r="AV250" s="518">
        <v>0.58965985731911275</v>
      </c>
      <c r="AW250" s="518">
        <v>0.54597875448094735</v>
      </c>
      <c r="AX250" s="518">
        <v>0.63476583329677283</v>
      </c>
      <c r="AY250" s="518">
        <v>0.65330264602429045</v>
      </c>
      <c r="AZ250" s="518">
        <v>0.62958910375255239</v>
      </c>
      <c r="BA250" s="522">
        <v>0.59804654130075863</v>
      </c>
      <c r="BB250" s="106"/>
      <c r="BH250" s="371" t="s">
        <v>7</v>
      </c>
      <c r="BI250" s="523">
        <v>0.51490174351951601</v>
      </c>
      <c r="BJ250" s="518">
        <v>0.52763960734467175</v>
      </c>
      <c r="BK250" s="518">
        <v>0.52621369387238637</v>
      </c>
      <c r="BL250" s="518">
        <v>0.58289602818959663</v>
      </c>
      <c r="BM250" s="518">
        <v>0.52822412409854935</v>
      </c>
      <c r="BN250" s="518">
        <v>0.51625284608252808</v>
      </c>
      <c r="BO250" s="518">
        <v>0.46080894102509523</v>
      </c>
      <c r="BP250" s="518">
        <v>0.5808781887504002</v>
      </c>
      <c r="BQ250" s="518">
        <v>0.61016595983325728</v>
      </c>
      <c r="BR250" s="518">
        <v>0.57300877451767895</v>
      </c>
      <c r="BS250" s="522">
        <v>0.52763960734467175</v>
      </c>
      <c r="BT250" s="106"/>
    </row>
    <row r="251" spans="1:72" x14ac:dyDescent="0.2">
      <c r="B251" s="7" t="s">
        <v>3</v>
      </c>
      <c r="C251" s="523">
        <f t="shared" ref="C251:L251" si="197">C9</f>
        <v>0.7857142857142857</v>
      </c>
      <c r="D251" s="518">
        <f t="shared" si="197"/>
        <v>0.74761904761904763</v>
      </c>
      <c r="E251" s="518">
        <f t="shared" si="197"/>
        <v>0.83333333333333337</v>
      </c>
      <c r="F251" s="518">
        <f t="shared" si="197"/>
        <v>0.74761904761904763</v>
      </c>
      <c r="G251" s="518">
        <f t="shared" si="197"/>
        <v>0.84761904761904761</v>
      </c>
      <c r="H251" s="518">
        <f t="shared" si="197"/>
        <v>0.80952380952380953</v>
      </c>
      <c r="I251" s="518">
        <f t="shared" si="197"/>
        <v>0.76190476190476186</v>
      </c>
      <c r="J251" s="518">
        <f t="shared" si="197"/>
        <v>0.83333333333333337</v>
      </c>
      <c r="K251" s="518">
        <f t="shared" si="197"/>
        <v>0.88571428571428568</v>
      </c>
      <c r="L251" s="518">
        <f t="shared" si="197"/>
        <v>0.8</v>
      </c>
      <c r="M251" s="522">
        <f t="shared" si="195"/>
        <v>0.83333333333333337</v>
      </c>
      <c r="N251" s="106"/>
      <c r="X251" s="7" t="s">
        <v>3</v>
      </c>
      <c r="Y251" s="523">
        <v>0.6404383228064835</v>
      </c>
      <c r="Z251" s="518">
        <v>0.54948391013964792</v>
      </c>
      <c r="AA251" s="518">
        <v>0.69915271581187843</v>
      </c>
      <c r="AB251" s="518">
        <v>0.57974626189397382</v>
      </c>
      <c r="AC251" s="518">
        <v>0.73747949058520212</v>
      </c>
      <c r="AD251" s="518">
        <v>0.65760404353320023</v>
      </c>
      <c r="AE251" s="518">
        <v>0.62690544718047114</v>
      </c>
      <c r="AF251" s="518">
        <v>0.7052572482656293</v>
      </c>
      <c r="AG251" s="518">
        <v>0.79860139860139856</v>
      </c>
      <c r="AH251" s="518">
        <v>0.65464583578057101</v>
      </c>
      <c r="AI251" s="522">
        <v>0.69915271581187843</v>
      </c>
      <c r="AJ251" s="106"/>
      <c r="AP251" s="7" t="s">
        <v>3</v>
      </c>
      <c r="AQ251" s="523">
        <v>0.67746256597546584</v>
      </c>
      <c r="AR251" s="518">
        <v>0.59700689502157789</v>
      </c>
      <c r="AS251" s="518">
        <v>0.70486737095261154</v>
      </c>
      <c r="AT251" s="518">
        <v>0.62984949069111407</v>
      </c>
      <c r="AU251" s="518">
        <v>0.72206796722093414</v>
      </c>
      <c r="AV251" s="518">
        <v>0.68920822051028219</v>
      </c>
      <c r="AW251" s="518">
        <v>0.71211469124053794</v>
      </c>
      <c r="AX251" s="518">
        <v>0.6988656260887024</v>
      </c>
      <c r="AY251" s="518">
        <v>0.74259535497627549</v>
      </c>
      <c r="AZ251" s="518">
        <v>0.67997703858560965</v>
      </c>
      <c r="BA251" s="522">
        <v>0.70486737095261154</v>
      </c>
      <c r="BB251" s="106"/>
      <c r="BH251" s="7" t="s">
        <v>3</v>
      </c>
      <c r="BI251" s="523">
        <v>0.65125912738220304</v>
      </c>
      <c r="BJ251" s="518">
        <v>0.52621369387238637</v>
      </c>
      <c r="BK251" s="518">
        <v>0.70264910350091658</v>
      </c>
      <c r="BL251" s="518">
        <v>0.57340154459376724</v>
      </c>
      <c r="BM251" s="518">
        <v>0.7380208563391385</v>
      </c>
      <c r="BN251" s="518">
        <v>0.67260345885346395</v>
      </c>
      <c r="BO251" s="518">
        <v>0.717230532885473</v>
      </c>
      <c r="BP251" s="518">
        <v>0.69090605942107508</v>
      </c>
      <c r="BQ251" s="518">
        <v>0.78402654074242628</v>
      </c>
      <c r="BR251" s="518">
        <v>0.65574804885282922</v>
      </c>
      <c r="BS251" s="522">
        <v>0.70264910350091658</v>
      </c>
      <c r="BT251" s="106"/>
    </row>
    <row r="252" spans="1:72" x14ac:dyDescent="0.2">
      <c r="B252" s="7"/>
      <c r="C252" s="523">
        <f t="shared" ref="C252:L252" si="198">C10</f>
        <v>0.7857142857142857</v>
      </c>
      <c r="D252" s="518">
        <f t="shared" si="198"/>
        <v>0.72380952380952379</v>
      </c>
      <c r="E252" s="518">
        <f t="shared" si="198"/>
        <v>0.74761904761904763</v>
      </c>
      <c r="F252" s="518">
        <f t="shared" si="198"/>
        <v>0.7857142857142857</v>
      </c>
      <c r="G252" s="518">
        <f t="shared" si="198"/>
        <v>0.8</v>
      </c>
      <c r="H252" s="518">
        <f t="shared" si="198"/>
        <v>0.75238095238095237</v>
      </c>
      <c r="I252" s="518">
        <f t="shared" si="198"/>
        <v>0.73809523809523814</v>
      </c>
      <c r="J252" s="518">
        <f t="shared" si="198"/>
        <v>0.80952380952380953</v>
      </c>
      <c r="K252" s="518">
        <f t="shared" si="198"/>
        <v>0.80476190476190479</v>
      </c>
      <c r="L252" s="518">
        <f t="shared" si="198"/>
        <v>0.76190476190476186</v>
      </c>
      <c r="M252" s="522">
        <f t="shared" si="195"/>
        <v>0.7857142857142857</v>
      </c>
      <c r="N252" s="106"/>
      <c r="X252" s="7"/>
      <c r="Y252" s="523">
        <v>0.6503884572697004</v>
      </c>
      <c r="Z252" s="518">
        <v>0.54232893698568363</v>
      </c>
      <c r="AA252" s="518">
        <v>0.57974626189397382</v>
      </c>
      <c r="AB252" s="518">
        <v>0.63410384481356719</v>
      </c>
      <c r="AC252" s="518">
        <v>0.6692169216921694</v>
      </c>
      <c r="AD252" s="518">
        <v>0.57689178193653368</v>
      </c>
      <c r="AE252" s="518">
        <v>0.59975049381432577</v>
      </c>
      <c r="AF252" s="518">
        <v>0.68221541255249118</v>
      </c>
      <c r="AG252" s="518">
        <v>0.67493487371163208</v>
      </c>
      <c r="AH252" s="518">
        <v>0.60941859167503609</v>
      </c>
      <c r="AI252" s="522">
        <v>0.63410384481356719</v>
      </c>
      <c r="AJ252" s="106"/>
      <c r="AP252" s="7"/>
      <c r="AQ252" s="523">
        <v>0.67432573685545405</v>
      </c>
      <c r="AR252" s="518">
        <v>0.63607963655630373</v>
      </c>
      <c r="AS252" s="518">
        <v>0.62984949069111407</v>
      </c>
      <c r="AT252" s="518">
        <v>0.67070065652461786</v>
      </c>
      <c r="AU252" s="518">
        <v>0.68102027246896324</v>
      </c>
      <c r="AV252" s="518">
        <v>0.63785045136719132</v>
      </c>
      <c r="AW252" s="518">
        <v>0.66498766180367064</v>
      </c>
      <c r="AX252" s="518">
        <v>0.69415878322075431</v>
      </c>
      <c r="AY252" s="518">
        <v>0.68679034657378257</v>
      </c>
      <c r="AZ252" s="518">
        <v>0.65187526568705534</v>
      </c>
      <c r="BA252" s="522">
        <v>0.67070065652461786</v>
      </c>
      <c r="BB252" s="106"/>
      <c r="BH252" s="7"/>
      <c r="BI252" s="523">
        <v>0.645718221132767</v>
      </c>
      <c r="BJ252" s="518">
        <v>0.58289602818959663</v>
      </c>
      <c r="BK252" s="518">
        <v>0.57340154459376724</v>
      </c>
      <c r="BL252" s="518">
        <v>0.63939462272701098</v>
      </c>
      <c r="BM252" s="518">
        <v>0.6576230475996836</v>
      </c>
      <c r="BN252" s="518">
        <v>0.58562926736663512</v>
      </c>
      <c r="BO252" s="518">
        <v>0.62959704188342247</v>
      </c>
      <c r="BP252" s="518">
        <v>0.68189697378899516</v>
      </c>
      <c r="BQ252" s="518">
        <v>0.66813013652473985</v>
      </c>
      <c r="BR252" s="518">
        <v>0.60784582662953213</v>
      </c>
      <c r="BS252" s="522">
        <v>0.63939462272701098</v>
      </c>
      <c r="BT252" s="106"/>
    </row>
    <row r="253" spans="1:72" x14ac:dyDescent="0.2">
      <c r="B253" s="7"/>
      <c r="C253" s="523">
        <f t="shared" ref="C253:L253" si="199">C11</f>
        <v>0.85238095238095235</v>
      </c>
      <c r="D253" s="518">
        <f t="shared" si="199"/>
        <v>0.70476190476190481</v>
      </c>
      <c r="E253" s="518">
        <f t="shared" si="199"/>
        <v>0.84761904761904761</v>
      </c>
      <c r="F253" s="518">
        <f t="shared" si="199"/>
        <v>0.8</v>
      </c>
      <c r="G253" s="518">
        <f t="shared" si="199"/>
        <v>0.8571428571428571</v>
      </c>
      <c r="H253" s="518">
        <f t="shared" si="199"/>
        <v>0.86190476190476195</v>
      </c>
      <c r="I253" s="518">
        <f t="shared" si="199"/>
        <v>0.73809523809523814</v>
      </c>
      <c r="J253" s="518">
        <f t="shared" si="199"/>
        <v>0.82380952380952377</v>
      </c>
      <c r="K253" s="518">
        <f t="shared" si="199"/>
        <v>0.8666666666666667</v>
      </c>
      <c r="L253" s="518">
        <f t="shared" si="199"/>
        <v>0.8</v>
      </c>
      <c r="M253" s="522">
        <f t="shared" si="195"/>
        <v>0.8571428571428571</v>
      </c>
      <c r="N253" s="106"/>
      <c r="X253" s="7"/>
      <c r="Y253" s="523">
        <v>0.75124188001528469</v>
      </c>
      <c r="Z253" s="518">
        <v>0.49809182375390298</v>
      </c>
      <c r="AA253" s="518">
        <v>0.73747949058520212</v>
      </c>
      <c r="AB253" s="518">
        <v>0.6692169216921694</v>
      </c>
      <c r="AC253" s="518">
        <v>0.74410008529997151</v>
      </c>
      <c r="AD253" s="518">
        <v>0.7519651366431801</v>
      </c>
      <c r="AE253" s="518">
        <v>0.59950067616768954</v>
      </c>
      <c r="AF253" s="518">
        <v>0.69578325046004463</v>
      </c>
      <c r="AG253" s="518">
        <v>0.77039322113319542</v>
      </c>
      <c r="AH253" s="518">
        <v>0.66272800275324073</v>
      </c>
      <c r="AI253" s="522">
        <v>0.74410008529997151</v>
      </c>
      <c r="AJ253" s="106"/>
      <c r="AP253" s="7"/>
      <c r="AQ253" s="523">
        <v>0.72210406767663626</v>
      </c>
      <c r="AR253" s="518">
        <v>0.5984718474286419</v>
      </c>
      <c r="AS253" s="518">
        <v>0.72206796722093414</v>
      </c>
      <c r="AT253" s="518">
        <v>0.68102027246896324</v>
      </c>
      <c r="AU253" s="518">
        <v>0.72124703527753875</v>
      </c>
      <c r="AV253" s="518">
        <v>0.72541506087123175</v>
      </c>
      <c r="AW253" s="518">
        <v>0.68973885641829746</v>
      </c>
      <c r="AX253" s="518">
        <v>0.69995643154259879</v>
      </c>
      <c r="AY253" s="518">
        <v>0.73465420432704209</v>
      </c>
      <c r="AZ253" s="518">
        <v>0.68176620686132561</v>
      </c>
      <c r="BA253" s="522">
        <v>0.72124703527753875</v>
      </c>
      <c r="BB253" s="106"/>
      <c r="BH253" s="7"/>
      <c r="BI253" s="523">
        <v>0.7380979555317041</v>
      </c>
      <c r="BJ253" s="518">
        <v>0.52822412409854935</v>
      </c>
      <c r="BK253" s="518">
        <v>0.7380208563391385</v>
      </c>
      <c r="BL253" s="518">
        <v>0.65762304759968349</v>
      </c>
      <c r="BM253" s="518">
        <v>0.73627099664827378</v>
      </c>
      <c r="BN253" s="518">
        <v>0.74522329411199895</v>
      </c>
      <c r="BO253" s="518">
        <v>0.67359088991756944</v>
      </c>
      <c r="BP253" s="518">
        <v>0.69301870100144303</v>
      </c>
      <c r="BQ253" s="518">
        <v>0.76569429028441172</v>
      </c>
      <c r="BR253" s="518">
        <v>0.65896828678386643</v>
      </c>
      <c r="BS253" s="522">
        <v>0.73627099664827378</v>
      </c>
      <c r="BT253" s="106"/>
    </row>
    <row r="254" spans="1:72" x14ac:dyDescent="0.2">
      <c r="B254" s="7"/>
      <c r="C254" s="523">
        <f t="shared" ref="C254:L254" si="200">C12</f>
        <v>0.80952380952380953</v>
      </c>
      <c r="D254" s="518">
        <f t="shared" si="200"/>
        <v>0.68571428571428572</v>
      </c>
      <c r="E254" s="518">
        <f t="shared" si="200"/>
        <v>0.80952380952380953</v>
      </c>
      <c r="F254" s="518">
        <f t="shared" si="200"/>
        <v>0.75238095238095237</v>
      </c>
      <c r="G254" s="518">
        <f t="shared" si="200"/>
        <v>0.86190476190476195</v>
      </c>
      <c r="H254" s="518">
        <f t="shared" si="200"/>
        <v>0.87142857142857144</v>
      </c>
      <c r="I254" s="518">
        <f t="shared" si="200"/>
        <v>0.63809523809523805</v>
      </c>
      <c r="J254" s="518">
        <f t="shared" si="200"/>
        <v>0.79523809523809519</v>
      </c>
      <c r="K254" s="518">
        <f t="shared" si="200"/>
        <v>0.81904761904761902</v>
      </c>
      <c r="L254" s="518">
        <f t="shared" si="200"/>
        <v>0.73809523809523814</v>
      </c>
      <c r="M254" s="522">
        <f t="shared" si="195"/>
        <v>0.87142857142857144</v>
      </c>
      <c r="N254" s="106"/>
      <c r="X254" s="7"/>
      <c r="Y254" s="523">
        <v>0.66440271673991214</v>
      </c>
      <c r="Z254" s="518">
        <v>0.451436713369746</v>
      </c>
      <c r="AA254" s="518">
        <v>0.65760404353320023</v>
      </c>
      <c r="AB254" s="518">
        <v>0.57689178193653368</v>
      </c>
      <c r="AC254" s="518">
        <v>0.7519651366431801</v>
      </c>
      <c r="AD254" s="518">
        <v>0.75426887405738052</v>
      </c>
      <c r="AE254" s="518">
        <v>0.44830446956341391</v>
      </c>
      <c r="AF254" s="518">
        <v>0.63106716783788197</v>
      </c>
      <c r="AG254" s="518">
        <v>0.67506820310273208</v>
      </c>
      <c r="AH254" s="518">
        <v>0.54340607210626179</v>
      </c>
      <c r="AI254" s="522">
        <v>0.75426887405738052</v>
      </c>
      <c r="AJ254" s="106"/>
      <c r="AP254" s="7"/>
      <c r="AQ254" s="523">
        <v>0.68783556414893809</v>
      </c>
      <c r="AR254" s="518">
        <v>0.58965985731911275</v>
      </c>
      <c r="AS254" s="518">
        <v>0.68920822051028219</v>
      </c>
      <c r="AT254" s="518">
        <v>0.63785045136719132</v>
      </c>
      <c r="AU254" s="518">
        <v>0.72541506087123175</v>
      </c>
      <c r="AV254" s="518">
        <v>0.72853696719865801</v>
      </c>
      <c r="AW254" s="518">
        <v>0.62163084452904249</v>
      </c>
      <c r="AX254" s="518">
        <v>0.6713022071546213</v>
      </c>
      <c r="AY254" s="518">
        <v>0.70057346047238622</v>
      </c>
      <c r="AZ254" s="518">
        <v>0.62682474186544013</v>
      </c>
      <c r="BA254" s="522">
        <v>0.72853696719865801</v>
      </c>
      <c r="BB254" s="106"/>
      <c r="BH254" s="7"/>
      <c r="BI254" s="523">
        <v>0.67005870040306548</v>
      </c>
      <c r="BJ254" s="518">
        <v>0.51625284608252808</v>
      </c>
      <c r="BK254" s="518">
        <v>0.67260345885346395</v>
      </c>
      <c r="BL254" s="518">
        <v>0.58562926736663512</v>
      </c>
      <c r="BM254" s="518">
        <v>0.74522329411199895</v>
      </c>
      <c r="BN254" s="518">
        <v>0.75204168065836652</v>
      </c>
      <c r="BO254" s="518">
        <v>0.5611561108622668</v>
      </c>
      <c r="BP254" s="518">
        <v>0.64043814356375683</v>
      </c>
      <c r="BQ254" s="518">
        <v>0.69421795053396962</v>
      </c>
      <c r="BR254" s="518">
        <v>0.5688585989049656</v>
      </c>
      <c r="BS254" s="522">
        <v>0.75204168065836652</v>
      </c>
      <c r="BT254" s="106"/>
    </row>
    <row r="255" spans="1:72" x14ac:dyDescent="0.2">
      <c r="B255" s="7"/>
      <c r="C255" s="523">
        <f t="shared" ref="C255:L255" si="201">C13</f>
        <v>0.66666666666666663</v>
      </c>
      <c r="D255" s="518">
        <f t="shared" si="201"/>
        <v>0.65238095238095239</v>
      </c>
      <c r="E255" s="518">
        <f t="shared" si="201"/>
        <v>0.76190476190476186</v>
      </c>
      <c r="F255" s="518">
        <f t="shared" si="201"/>
        <v>0.73809523809523814</v>
      </c>
      <c r="G255" s="518">
        <f t="shared" si="201"/>
        <v>0.73809523809523814</v>
      </c>
      <c r="H255" s="518">
        <f t="shared" si="201"/>
        <v>0.63809523809523805</v>
      </c>
      <c r="I255" s="518">
        <f t="shared" si="201"/>
        <v>0.68095238095238098</v>
      </c>
      <c r="J255" s="518">
        <f t="shared" si="201"/>
        <v>0.71904761904761905</v>
      </c>
      <c r="K255" s="518">
        <f t="shared" si="201"/>
        <v>0.73333333333333328</v>
      </c>
      <c r="L255" s="518">
        <f t="shared" si="201"/>
        <v>0.70952380952380956</v>
      </c>
      <c r="M255" s="522">
        <f t="shared" si="195"/>
        <v>0.68095238095238098</v>
      </c>
      <c r="N255" s="106"/>
      <c r="X255" s="7"/>
      <c r="Y255" s="523">
        <v>0.49815649324047512</v>
      </c>
      <c r="Z255" s="518">
        <v>0.43341833906198024</v>
      </c>
      <c r="AA255" s="518">
        <v>0.62690544718047114</v>
      </c>
      <c r="AB255" s="518">
        <v>0.59975049381432577</v>
      </c>
      <c r="AC255" s="518">
        <v>0.59950067616768954</v>
      </c>
      <c r="AD255" s="518">
        <v>0.44830446956341391</v>
      </c>
      <c r="AE255" s="518">
        <v>0.50905474719983246</v>
      </c>
      <c r="AF255" s="518">
        <v>0.55843045012295522</v>
      </c>
      <c r="AG255" s="518">
        <v>0.58146487294469351</v>
      </c>
      <c r="AH255" s="518">
        <v>0.54414433650048044</v>
      </c>
      <c r="AI255" s="522">
        <v>0.50905474719983246</v>
      </c>
      <c r="AJ255" s="106"/>
      <c r="AP255" s="7"/>
      <c r="AQ255" s="523">
        <v>0.6213268489300563</v>
      </c>
      <c r="AR255" s="518">
        <v>0.54597875448094735</v>
      </c>
      <c r="AS255" s="518">
        <v>0.71211469124053794</v>
      </c>
      <c r="AT255" s="518">
        <v>0.66498766180367064</v>
      </c>
      <c r="AU255" s="518">
        <v>0.68973885641829746</v>
      </c>
      <c r="AV255" s="518">
        <v>0.62163084452904249</v>
      </c>
      <c r="AW255" s="518">
        <v>0.66062202030465078</v>
      </c>
      <c r="AX255" s="518">
        <v>0.67066992889436383</v>
      </c>
      <c r="AY255" s="518">
        <v>0.67026518719911077</v>
      </c>
      <c r="AZ255" s="518">
        <v>0.63890779722933344</v>
      </c>
      <c r="BA255" s="522">
        <v>0.66062202030465078</v>
      </c>
      <c r="BB255" s="106"/>
      <c r="BH255" s="7"/>
      <c r="BI255" s="523">
        <v>0.56070906696628109</v>
      </c>
      <c r="BJ255" s="518">
        <v>0.46080894102509529</v>
      </c>
      <c r="BK255" s="518">
        <v>0.717230532885473</v>
      </c>
      <c r="BL255" s="518">
        <v>0.62959704188342247</v>
      </c>
      <c r="BM255" s="518">
        <v>0.67359088991756944</v>
      </c>
      <c r="BN255" s="518">
        <v>0.5611561108622668</v>
      </c>
      <c r="BO255" s="518">
        <v>0.62224414916950455</v>
      </c>
      <c r="BP255" s="518">
        <v>0.63934138059885404</v>
      </c>
      <c r="BQ255" s="518">
        <v>0.63864063771328794</v>
      </c>
      <c r="BR255" s="518">
        <v>0.58726872681175146</v>
      </c>
      <c r="BS255" s="522">
        <v>0.62224414916950455</v>
      </c>
      <c r="BT255" s="106"/>
    </row>
    <row r="256" spans="1:72" x14ac:dyDescent="0.2">
      <c r="B256" s="7"/>
      <c r="C256" s="523">
        <f t="shared" ref="C256:L256" si="202">C14</f>
        <v>0.7857142857142857</v>
      </c>
      <c r="D256" s="518">
        <f t="shared" si="202"/>
        <v>0.7857142857142857</v>
      </c>
      <c r="E256" s="518">
        <f t="shared" si="202"/>
        <v>0.83333333333333337</v>
      </c>
      <c r="F256" s="518">
        <f t="shared" si="202"/>
        <v>0.80952380952380953</v>
      </c>
      <c r="G256" s="518">
        <f t="shared" si="202"/>
        <v>0.82380952380952377</v>
      </c>
      <c r="H256" s="518">
        <f t="shared" si="202"/>
        <v>0.79523809523809519</v>
      </c>
      <c r="I256" s="518">
        <f t="shared" si="202"/>
        <v>0.71904761904761905</v>
      </c>
      <c r="J256" s="518">
        <f t="shared" si="202"/>
        <v>0.82380952380952377</v>
      </c>
      <c r="K256" s="518">
        <f t="shared" si="202"/>
        <v>0.88571428571428568</v>
      </c>
      <c r="L256" s="518">
        <f t="shared" si="202"/>
        <v>0.81428571428571428</v>
      </c>
      <c r="M256" s="522">
        <f t="shared" si="195"/>
        <v>0.82380952380952377</v>
      </c>
      <c r="N256" s="106"/>
      <c r="X256" s="7"/>
      <c r="Y256" s="523">
        <v>0.64010968085916664</v>
      </c>
      <c r="Z256" s="518">
        <v>0.61472602739726034</v>
      </c>
      <c r="AA256" s="518">
        <v>0.7052572482656293</v>
      </c>
      <c r="AB256" s="518">
        <v>0.68221541255249118</v>
      </c>
      <c r="AC256" s="518">
        <v>0.69578325046004463</v>
      </c>
      <c r="AD256" s="518">
        <v>0.63106716783788197</v>
      </c>
      <c r="AE256" s="518">
        <v>0.55843045012295522</v>
      </c>
      <c r="AF256" s="518">
        <v>0.68098209886680894</v>
      </c>
      <c r="AG256" s="518">
        <v>0.79772845848216078</v>
      </c>
      <c r="AH256" s="518">
        <v>0.67799009200283089</v>
      </c>
      <c r="AI256" s="522">
        <v>0.68098209886680894</v>
      </c>
      <c r="AJ256" s="106"/>
      <c r="AP256" s="7"/>
      <c r="AQ256" s="523">
        <v>0.67559850930843002</v>
      </c>
      <c r="AR256" s="518">
        <v>0.63476583329677283</v>
      </c>
      <c r="AS256" s="518">
        <v>0.69886562608870229</v>
      </c>
      <c r="AT256" s="518">
        <v>0.69415878322075431</v>
      </c>
      <c r="AU256" s="518">
        <v>0.69995643154259879</v>
      </c>
      <c r="AV256" s="518">
        <v>0.6713022071546213</v>
      </c>
      <c r="AW256" s="518">
        <v>0.67066992889436383</v>
      </c>
      <c r="AX256" s="518">
        <v>0.69417903717250595</v>
      </c>
      <c r="AY256" s="518">
        <v>0.73865001479155268</v>
      </c>
      <c r="AZ256" s="518">
        <v>0.68949493154172115</v>
      </c>
      <c r="BA256" s="522">
        <v>0.69417903717250595</v>
      </c>
      <c r="BB256" s="106"/>
      <c r="BH256" s="7"/>
      <c r="BI256" s="523">
        <v>0.64795863453525848</v>
      </c>
      <c r="BJ256" s="518">
        <v>0.5808781887504002</v>
      </c>
      <c r="BK256" s="518">
        <v>0.69090605942107497</v>
      </c>
      <c r="BL256" s="518">
        <v>0.68189697378899516</v>
      </c>
      <c r="BM256" s="518">
        <v>0.69301870100144303</v>
      </c>
      <c r="BN256" s="518">
        <v>0.64043814356375683</v>
      </c>
      <c r="BO256" s="518">
        <v>0.63934138059885404</v>
      </c>
      <c r="BP256" s="518">
        <v>0.68193537432297235</v>
      </c>
      <c r="BQ256" s="518">
        <v>0.77482993104460329</v>
      </c>
      <c r="BR256" s="518">
        <v>0.67313672701894101</v>
      </c>
      <c r="BS256" s="522">
        <v>0.68193537432297235</v>
      </c>
      <c r="BT256" s="106"/>
    </row>
    <row r="257" spans="1:76" x14ac:dyDescent="0.2">
      <c r="B257" s="7"/>
      <c r="C257" s="523">
        <f t="shared" ref="C257:L257" si="203">C15</f>
        <v>0.7857142857142857</v>
      </c>
      <c r="D257" s="518">
        <f t="shared" si="203"/>
        <v>0.79523809523809519</v>
      </c>
      <c r="E257" s="518">
        <f t="shared" si="203"/>
        <v>0.88571428571428568</v>
      </c>
      <c r="F257" s="518">
        <f t="shared" si="203"/>
        <v>0.80476190476190479</v>
      </c>
      <c r="G257" s="518">
        <f t="shared" si="203"/>
        <v>0.8666666666666667</v>
      </c>
      <c r="H257" s="518">
        <f t="shared" si="203"/>
        <v>0.81904761904761902</v>
      </c>
      <c r="I257" s="518">
        <f t="shared" si="203"/>
        <v>0.73333333333333328</v>
      </c>
      <c r="J257" s="518">
        <f t="shared" si="203"/>
        <v>0.88571428571428568</v>
      </c>
      <c r="K257" s="518">
        <f t="shared" si="203"/>
        <v>0.83809523809523812</v>
      </c>
      <c r="L257" s="518">
        <f t="shared" si="203"/>
        <v>0.83333333333333337</v>
      </c>
      <c r="M257" s="522">
        <f t="shared" si="195"/>
        <v>0.83809523809523812</v>
      </c>
      <c r="N257" s="106"/>
      <c r="X257" s="7"/>
      <c r="Y257" s="523">
        <v>0.64079367492777861</v>
      </c>
      <c r="Z257" s="518">
        <v>0.63350785340314131</v>
      </c>
      <c r="AA257" s="518">
        <v>0.79860139860139856</v>
      </c>
      <c r="AB257" s="518">
        <v>0.67493487371163208</v>
      </c>
      <c r="AC257" s="518">
        <v>0.77039322113319542</v>
      </c>
      <c r="AD257" s="518">
        <v>0.67506820310273208</v>
      </c>
      <c r="AE257" s="518">
        <v>0.58146487294469351</v>
      </c>
      <c r="AF257" s="518">
        <v>0.79772845848216078</v>
      </c>
      <c r="AG257" s="518">
        <v>0.70791572918797296</v>
      </c>
      <c r="AH257" s="518">
        <v>0.71193415637860091</v>
      </c>
      <c r="AI257" s="522">
        <v>0.70791572918797296</v>
      </c>
      <c r="AJ257" s="106"/>
      <c r="AP257" s="7"/>
      <c r="AQ257" s="523">
        <v>0.67850517990438641</v>
      </c>
      <c r="AR257" s="518">
        <v>0.65330264602429045</v>
      </c>
      <c r="AS257" s="518">
        <v>0.74259535497627549</v>
      </c>
      <c r="AT257" s="518">
        <v>0.68679034657378257</v>
      </c>
      <c r="AU257" s="518">
        <v>0.73465420432704209</v>
      </c>
      <c r="AV257" s="518">
        <v>0.70057346047238622</v>
      </c>
      <c r="AW257" s="518">
        <v>0.67026518719911077</v>
      </c>
      <c r="AX257" s="518">
        <v>0.73865001479155268</v>
      </c>
      <c r="AY257" s="518">
        <v>0.7084922512725671</v>
      </c>
      <c r="AZ257" s="518">
        <v>0.70280004474444069</v>
      </c>
      <c r="BA257" s="522">
        <v>0.7084922512725671</v>
      </c>
      <c r="BB257" s="106"/>
      <c r="BH257" s="7"/>
      <c r="BI257" s="523">
        <v>0.6531152684989262</v>
      </c>
      <c r="BJ257" s="518">
        <v>0.61016595983325739</v>
      </c>
      <c r="BK257" s="518">
        <v>0.78402654074242628</v>
      </c>
      <c r="BL257" s="518">
        <v>0.66813013652473985</v>
      </c>
      <c r="BM257" s="518">
        <v>0.76569429028441172</v>
      </c>
      <c r="BN257" s="518">
        <v>0.69421795053396962</v>
      </c>
      <c r="BO257" s="518">
        <v>0.63864063771328794</v>
      </c>
      <c r="BP257" s="518">
        <v>0.77482993104460329</v>
      </c>
      <c r="BQ257" s="518">
        <v>0.70988589726765738</v>
      </c>
      <c r="BR257" s="518">
        <v>0.69857105414201504</v>
      </c>
      <c r="BS257" s="522">
        <v>0.70988589726765738</v>
      </c>
      <c r="BT257" s="106"/>
    </row>
    <row r="258" spans="1:76" ht="13.5" thickBot="1" x14ac:dyDescent="0.25">
      <c r="B258" s="7"/>
      <c r="C258" s="350">
        <f t="shared" ref="C258:L258" si="204">C16</f>
        <v>0.75714285714285712</v>
      </c>
      <c r="D258" s="519">
        <f t="shared" si="204"/>
        <v>0.77142857142857146</v>
      </c>
      <c r="E258" s="519">
        <f t="shared" si="204"/>
        <v>0.8</v>
      </c>
      <c r="F258" s="519">
        <f t="shared" si="204"/>
        <v>0.76190476190476186</v>
      </c>
      <c r="G258" s="519">
        <f t="shared" si="204"/>
        <v>0.8</v>
      </c>
      <c r="H258" s="519">
        <f t="shared" si="204"/>
        <v>0.73809523809523814</v>
      </c>
      <c r="I258" s="519">
        <f t="shared" si="204"/>
        <v>0.70952380952380956</v>
      </c>
      <c r="J258" s="519">
        <f t="shared" si="204"/>
        <v>0.81428571428571428</v>
      </c>
      <c r="K258" s="519">
        <f t="shared" si="204"/>
        <v>0.83333333333333337</v>
      </c>
      <c r="L258" s="519">
        <f t="shared" si="204"/>
        <v>0.77619047619047621</v>
      </c>
      <c r="M258" s="360">
        <f t="shared" si="195"/>
        <v>0.77619047619047621</v>
      </c>
      <c r="N258" s="524" t="s">
        <v>10</v>
      </c>
      <c r="Q258" s="4" t="s">
        <v>168</v>
      </c>
      <c r="S258" s="426" t="s">
        <v>124</v>
      </c>
      <c r="T258" s="426" t="s">
        <v>123</v>
      </c>
      <c r="U258" s="426" t="s">
        <v>169</v>
      </c>
      <c r="X258" s="7"/>
      <c r="Y258" s="350">
        <v>0.60058178563436992</v>
      </c>
      <c r="Z258" s="519">
        <v>0.59712230215827344</v>
      </c>
      <c r="AA258" s="519">
        <v>0.65464583578057101</v>
      </c>
      <c r="AB258" s="519">
        <v>0.60941859167503609</v>
      </c>
      <c r="AC258" s="519">
        <v>0.66272800275324073</v>
      </c>
      <c r="AD258" s="519">
        <v>0.54340607210626179</v>
      </c>
      <c r="AE258" s="519">
        <v>0.54414433650048044</v>
      </c>
      <c r="AF258" s="519">
        <v>0.67799009200283089</v>
      </c>
      <c r="AG258" s="519">
        <v>0.71193415637860091</v>
      </c>
      <c r="AH258" s="519">
        <v>0.60758587786259532</v>
      </c>
      <c r="AI258" s="360">
        <v>0.60758587786259532</v>
      </c>
      <c r="AJ258" s="524" t="s">
        <v>10</v>
      </c>
      <c r="AP258" s="7"/>
      <c r="AQ258" s="350">
        <v>0.65705881207886563</v>
      </c>
      <c r="AR258" s="519">
        <v>0.62958910375255239</v>
      </c>
      <c r="AS258" s="519">
        <v>0.67997703858560965</v>
      </c>
      <c r="AT258" s="519">
        <v>0.65187526568705534</v>
      </c>
      <c r="AU258" s="519">
        <v>0.68176620686132561</v>
      </c>
      <c r="AV258" s="519">
        <v>0.62682474186544013</v>
      </c>
      <c r="AW258" s="519">
        <v>0.63890779722933344</v>
      </c>
      <c r="AX258" s="519">
        <v>0.68949493154172115</v>
      </c>
      <c r="AY258" s="519">
        <v>0.70280004474444069</v>
      </c>
      <c r="AZ258" s="519">
        <v>0.66107563202469966</v>
      </c>
      <c r="BA258" s="360">
        <v>0.66107563202469966</v>
      </c>
      <c r="BB258" s="524" t="s">
        <v>10</v>
      </c>
      <c r="BH258" s="7"/>
      <c r="BI258" s="350">
        <v>0.6163259603496597</v>
      </c>
      <c r="BJ258" s="519">
        <v>0.57300877451767884</v>
      </c>
      <c r="BK258" s="519">
        <v>0.65574804885282922</v>
      </c>
      <c r="BL258" s="519">
        <v>0.60784582662953213</v>
      </c>
      <c r="BM258" s="519">
        <v>0.65896828678386643</v>
      </c>
      <c r="BN258" s="519">
        <v>0.5688585989049656</v>
      </c>
      <c r="BO258" s="519">
        <v>0.58726872681175146</v>
      </c>
      <c r="BP258" s="519">
        <v>0.67313672701894101</v>
      </c>
      <c r="BQ258" s="519">
        <v>0.69857105414201504</v>
      </c>
      <c r="BR258" s="519">
        <v>0.62300287387059849</v>
      </c>
      <c r="BS258" s="360">
        <v>0.62300287387059849</v>
      </c>
      <c r="BT258" s="524" t="s">
        <v>10</v>
      </c>
    </row>
    <row r="259" spans="1:76" s="36" customFormat="1" ht="15" thickBot="1" x14ac:dyDescent="0.25">
      <c r="B259" s="8" t="s">
        <v>11</v>
      </c>
      <c r="C259" s="469">
        <f>AVERAGE(C249:C258)</f>
        <v>0.77190476190476187</v>
      </c>
      <c r="D259" s="469">
        <f t="shared" ref="D259:M259" si="205">AVERAGE(D249:D258)</f>
        <v>0.72428571428571431</v>
      </c>
      <c r="E259" s="469">
        <f t="shared" si="205"/>
        <v>0.8052380952380952</v>
      </c>
      <c r="F259" s="469">
        <f t="shared" si="205"/>
        <v>0.77095238095238083</v>
      </c>
      <c r="G259" s="469">
        <f t="shared" si="205"/>
        <v>0.81523809523809532</v>
      </c>
      <c r="H259" s="375">
        <f t="shared" si="205"/>
        <v>0.77809523809523806</v>
      </c>
      <c r="I259" s="469">
        <f t="shared" si="205"/>
        <v>0.70380952380952377</v>
      </c>
      <c r="J259" s="469">
        <f t="shared" si="205"/>
        <v>0.81761904761904758</v>
      </c>
      <c r="K259" s="375">
        <f t="shared" si="205"/>
        <v>0.8247619047619047</v>
      </c>
      <c r="L259" s="375">
        <f t="shared" si="205"/>
        <v>0.7761904761904761</v>
      </c>
      <c r="M259" s="469">
        <f t="shared" si="205"/>
        <v>0.79904761904761901</v>
      </c>
      <c r="N259" s="363">
        <f>AVERAGE(C249:M258)</f>
        <v>0.78064935064935059</v>
      </c>
      <c r="O259" s="525"/>
      <c r="P259" s="3"/>
      <c r="Q259" s="440" t="str">
        <f>B250</f>
        <v>GO</v>
      </c>
      <c r="R259" s="440" t="str">
        <f>B251</f>
        <v>OFT</v>
      </c>
      <c r="S259" s="439">
        <f>N259</f>
        <v>0.78064935064935059</v>
      </c>
      <c r="T259" s="439">
        <f>N260</f>
        <v>6.1448658406626902E-2</v>
      </c>
      <c r="U259" s="526">
        <f>M261</f>
        <v>10</v>
      </c>
      <c r="W259" s="4"/>
      <c r="X259" s="8" t="s">
        <v>11</v>
      </c>
      <c r="Y259" s="469">
        <f>AVERAGE(Y249:Y258)</f>
        <v>0.62322456379875435</v>
      </c>
      <c r="Z259" s="469">
        <f t="shared" ref="Z259:AI259" si="206">AVERAGE(Z249:Z258)</f>
        <v>0.52595689071041296</v>
      </c>
      <c r="AA259" s="469">
        <f t="shared" si="206"/>
        <v>0.66493146745984555</v>
      </c>
      <c r="AB259" s="469">
        <f t="shared" si="206"/>
        <v>0.62189955763451121</v>
      </c>
      <c r="AC259" s="469">
        <f t="shared" si="206"/>
        <v>0.68805004885038801</v>
      </c>
      <c r="AD259" s="375">
        <f t="shared" si="206"/>
        <v>0.61544151788902424</v>
      </c>
      <c r="AE259" s="469">
        <f t="shared" si="206"/>
        <v>0.53991303257963164</v>
      </c>
      <c r="AF259" s="469">
        <f t="shared" si="206"/>
        <v>0.68419086644702243</v>
      </c>
      <c r="AG259" s="375">
        <f t="shared" si="206"/>
        <v>0.69923424418733071</v>
      </c>
      <c r="AH259" s="375">
        <f t="shared" si="206"/>
        <v>0.62095570528522603</v>
      </c>
      <c r="AI259" s="469">
        <f t="shared" si="206"/>
        <v>0.64967989666730352</v>
      </c>
      <c r="AJ259" s="363">
        <f>AVERAGE(Y249:AI258)</f>
        <v>0.63031616286449554</v>
      </c>
      <c r="AK259" s="525"/>
      <c r="AL259" s="525"/>
      <c r="AM259" s="387" t="s">
        <v>33</v>
      </c>
      <c r="AN259" s="453" t="s">
        <v>123</v>
      </c>
      <c r="AP259" s="8" t="s">
        <v>11</v>
      </c>
      <c r="AQ259" s="469">
        <f>AVERAGE(AQ249:AQ258)</f>
        <v>0.66824942084348371</v>
      </c>
      <c r="AR259" s="469">
        <f t="shared" ref="AR259:BA259" si="207">AVERAGE(AR249:AR258)</f>
        <v>0.60715529542237645</v>
      </c>
      <c r="AS259" s="469">
        <f t="shared" si="207"/>
        <v>0.68540152212631111</v>
      </c>
      <c r="AT259" s="469">
        <f t="shared" si="207"/>
        <v>0.66276383017489071</v>
      </c>
      <c r="AU259" s="469">
        <f t="shared" si="207"/>
        <v>0.69764419500932096</v>
      </c>
      <c r="AV259" s="375">
        <f t="shared" si="207"/>
        <v>0.66788373754369046</v>
      </c>
      <c r="AW259" s="469">
        <f t="shared" si="207"/>
        <v>0.64962425910300114</v>
      </c>
      <c r="AX259" s="469">
        <f t="shared" si="207"/>
        <v>0.69306928084951447</v>
      </c>
      <c r="AY259" s="375">
        <f t="shared" si="207"/>
        <v>0.70166286902858344</v>
      </c>
      <c r="AZ259" s="375">
        <f t="shared" si="207"/>
        <v>0.66193695743710435</v>
      </c>
      <c r="BA259" s="469">
        <f t="shared" si="207"/>
        <v>0.68473925965424054</v>
      </c>
      <c r="BB259" s="363">
        <f>AVERAGE(AQ249:BA258)</f>
        <v>0.67092096610841068</v>
      </c>
      <c r="BC259" s="525"/>
      <c r="BD259" s="525"/>
      <c r="BE259" s="387" t="s">
        <v>33</v>
      </c>
      <c r="BF259" s="453" t="s">
        <v>123</v>
      </c>
      <c r="BH259" s="8" t="s">
        <v>11</v>
      </c>
      <c r="BI259" s="469">
        <f>AVERAGE(BI249:BI258)</f>
        <v>0.63905206340820353</v>
      </c>
      <c r="BJ259" s="469">
        <f t="shared" ref="BJ259:BS259" si="208">AVERAGE(BJ249:BJ258)</f>
        <v>0.54209899072336809</v>
      </c>
      <c r="BK259" s="469">
        <f t="shared" si="208"/>
        <v>0.67120589664436803</v>
      </c>
      <c r="BL259" s="469">
        <f t="shared" si="208"/>
        <v>0.62721327104361491</v>
      </c>
      <c r="BM259" s="469">
        <f t="shared" si="208"/>
        <v>0.6934732442316639</v>
      </c>
      <c r="BN259" s="375">
        <f t="shared" si="208"/>
        <v>0.64064800513410169</v>
      </c>
      <c r="BO259" s="469">
        <f t="shared" si="208"/>
        <v>0.60905874778335056</v>
      </c>
      <c r="BP259" s="469">
        <f t="shared" si="208"/>
        <v>0.68312114105556443</v>
      </c>
      <c r="BQ259" s="375">
        <f t="shared" si="208"/>
        <v>0.69972776665852954</v>
      </c>
      <c r="BR259" s="375">
        <f t="shared" si="208"/>
        <v>0.62627348778818381</v>
      </c>
      <c r="BS259" s="469">
        <f t="shared" si="208"/>
        <v>0.66874402612726269</v>
      </c>
      <c r="BT259" s="363">
        <f>AVERAGE(BI249:BS258)</f>
        <v>0.64551060369074653</v>
      </c>
      <c r="BU259" s="525"/>
      <c r="BV259" s="525"/>
      <c r="BW259" s="387" t="s">
        <v>33</v>
      </c>
      <c r="BX259" s="453" t="s">
        <v>123</v>
      </c>
    </row>
    <row r="260" spans="1:76" ht="15.75" thickBot="1" x14ac:dyDescent="0.25">
      <c r="B260" s="8" t="s">
        <v>160</v>
      </c>
      <c r="C260" s="361">
        <f>_xlfn.STDEV.S(C249:C258)</f>
        <v>5.987515355809489E-2</v>
      </c>
      <c r="D260" s="361">
        <f t="shared" ref="D260:M260" si="209">_xlfn.STDEV.S(D249:D258)</f>
        <v>4.9203788975893691E-2</v>
      </c>
      <c r="E260" s="361">
        <f t="shared" si="209"/>
        <v>4.5699402339086016E-2</v>
      </c>
      <c r="F260" s="361">
        <f t="shared" si="209"/>
        <v>3.0154552759976319E-2</v>
      </c>
      <c r="G260" s="361">
        <f t="shared" si="209"/>
        <v>5.5478404479289478E-2</v>
      </c>
      <c r="H260" s="361">
        <f t="shared" si="209"/>
        <v>7.4593042202837717E-2</v>
      </c>
      <c r="I260" s="361">
        <f t="shared" si="209"/>
        <v>4.1803629768588001E-2</v>
      </c>
      <c r="J260" s="361">
        <f t="shared" si="209"/>
        <v>4.8200157966723847E-2</v>
      </c>
      <c r="K260" s="361">
        <f t="shared" si="209"/>
        <v>4.7872342212429995E-2</v>
      </c>
      <c r="L260" s="361">
        <f t="shared" si="209"/>
        <v>3.7021916792668579E-2</v>
      </c>
      <c r="M260" s="361">
        <f t="shared" si="209"/>
        <v>6.3125928444860896E-2</v>
      </c>
      <c r="N260" s="11">
        <f>STDEV(C249:M258)</f>
        <v>6.1448658406626902E-2</v>
      </c>
      <c r="O260" s="12" t="s">
        <v>12</v>
      </c>
      <c r="P260" s="13">
        <f>N260^2*(N261-1)</f>
        <v>0.41157720057720076</v>
      </c>
      <c r="X260" s="8" t="s">
        <v>160</v>
      </c>
      <c r="Y260" s="361">
        <f>_xlfn.STDEV.S(Y249:Y258)</f>
        <v>8.507416229954827E-2</v>
      </c>
      <c r="Z260" s="361">
        <f t="shared" ref="Z260:AI260" si="210">_xlfn.STDEV.S(Z249:Z258)</f>
        <v>7.1988596631873139E-2</v>
      </c>
      <c r="AA260" s="361">
        <f t="shared" si="210"/>
        <v>7.357397187667937E-2</v>
      </c>
      <c r="AB260" s="361">
        <f t="shared" si="210"/>
        <v>4.7645311650110211E-2</v>
      </c>
      <c r="AC260" s="361">
        <f t="shared" si="210"/>
        <v>8.5260668332076572E-2</v>
      </c>
      <c r="AD260" s="361">
        <f t="shared" si="210"/>
        <v>0.10923657802396292</v>
      </c>
      <c r="AE260" s="361">
        <f t="shared" si="210"/>
        <v>6.6009539946907989E-2</v>
      </c>
      <c r="AF260" s="361">
        <f t="shared" si="210"/>
        <v>7.4442794714103755E-2</v>
      </c>
      <c r="AG260" s="361">
        <f t="shared" si="210"/>
        <v>7.2766397852893239E-2</v>
      </c>
      <c r="AH260" s="361">
        <f t="shared" si="210"/>
        <v>5.5396416373511843E-2</v>
      </c>
      <c r="AI260" s="361">
        <f t="shared" si="210"/>
        <v>9.4034581250048585E-2</v>
      </c>
      <c r="AJ260" s="11">
        <f>STDEV(Y249:AI258)</f>
        <v>9.1782300958733604E-2</v>
      </c>
      <c r="AK260" s="12" t="s">
        <v>12</v>
      </c>
      <c r="AL260" s="13">
        <f>AJ260^2*(AJ261-1)</f>
        <v>0.91821499385147098</v>
      </c>
      <c r="AM260" s="466">
        <f>AJ259</f>
        <v>0.63031616286449554</v>
      </c>
      <c r="AN260" s="373">
        <f>AJ260</f>
        <v>9.1782300958733604E-2</v>
      </c>
      <c r="AP260" s="8" t="s">
        <v>160</v>
      </c>
      <c r="AQ260" s="361">
        <f>_xlfn.STDEV.S(AQ249:AQ258)</f>
        <v>3.8314630406308468E-2</v>
      </c>
      <c r="AR260" s="361">
        <f t="shared" ref="AR260:BA260" si="211">_xlfn.STDEV.S(AR249:AR258)</f>
        <v>3.1418699582137284E-2</v>
      </c>
      <c r="AS260" s="361">
        <f t="shared" si="211"/>
        <v>4.3328126326526925E-2</v>
      </c>
      <c r="AT260" s="361">
        <f t="shared" si="211"/>
        <v>2.2687411563128892E-2</v>
      </c>
      <c r="AU260" s="361">
        <f t="shared" si="211"/>
        <v>3.9894753926960208E-2</v>
      </c>
      <c r="AV260" s="361">
        <f t="shared" si="211"/>
        <v>4.6866151329539939E-2</v>
      </c>
      <c r="AW260" s="361">
        <f t="shared" si="211"/>
        <v>4.6166120232129716E-2</v>
      </c>
      <c r="AX260" s="361">
        <f t="shared" si="211"/>
        <v>3.0959220643117784E-2</v>
      </c>
      <c r="AY260" s="361">
        <f t="shared" si="211"/>
        <v>3.0300462201830834E-2</v>
      </c>
      <c r="AZ260" s="361">
        <f t="shared" si="211"/>
        <v>2.5998390690170937E-2</v>
      </c>
      <c r="BA260" s="361">
        <f t="shared" si="211"/>
        <v>3.8565122157913655E-2</v>
      </c>
      <c r="BB260" s="11">
        <f>STDEV(AQ249:BA258)</f>
        <v>4.3430080432119489E-2</v>
      </c>
      <c r="BC260" s="12" t="s">
        <v>12</v>
      </c>
      <c r="BD260" s="13">
        <f>BB260^2*(BB261-1)</f>
        <v>0.20559273561110014</v>
      </c>
      <c r="BE260" s="466">
        <f>BB259</f>
        <v>0.67092096610841068</v>
      </c>
      <c r="BF260" s="373">
        <f>BB260</f>
        <v>4.3430080432119489E-2</v>
      </c>
      <c r="BG260" s="367"/>
      <c r="BH260" s="8" t="s">
        <v>160</v>
      </c>
      <c r="BI260" s="361">
        <f>_xlfn.STDEV.S(BI249:BI258)</f>
        <v>6.3379712296101537E-2</v>
      </c>
      <c r="BJ260" s="361">
        <f t="shared" ref="BJ260:BS260" si="212">_xlfn.STDEV.S(BJ249:BJ258)</f>
        <v>4.400311284375364E-2</v>
      </c>
      <c r="BK260" s="361">
        <f t="shared" si="212"/>
        <v>7.5949528103920735E-2</v>
      </c>
      <c r="BL260" s="361">
        <f t="shared" si="212"/>
        <v>3.8078573429195683E-2</v>
      </c>
      <c r="BM260" s="361">
        <f t="shared" si="212"/>
        <v>6.9825229748587694E-2</v>
      </c>
      <c r="BN260" s="361">
        <f t="shared" si="212"/>
        <v>8.0328742832121533E-2</v>
      </c>
      <c r="BO260" s="361">
        <f t="shared" si="212"/>
        <v>7.0976130051541977E-2</v>
      </c>
      <c r="BP260" s="361">
        <f t="shared" si="212"/>
        <v>5.8948462535648942E-2</v>
      </c>
      <c r="BQ260" s="361">
        <f t="shared" si="212"/>
        <v>5.9774738348030855E-2</v>
      </c>
      <c r="BR260" s="361">
        <f t="shared" si="212"/>
        <v>4.4051737714007749E-2</v>
      </c>
      <c r="BS260" s="361">
        <f t="shared" si="212"/>
        <v>6.6749460791051388E-2</v>
      </c>
      <c r="BT260" s="11">
        <f>STDEV(BI249:BS258)</f>
        <v>7.3777944981809479E-2</v>
      </c>
      <c r="BU260" s="12" t="s">
        <v>12</v>
      </c>
      <c r="BV260" s="13">
        <f>BT260^2*(BT261-1)</f>
        <v>0.59330718306554087</v>
      </c>
      <c r="BW260" s="466">
        <f>BT259</f>
        <v>0.64551060369074653</v>
      </c>
      <c r="BX260" s="373">
        <f>BT260</f>
        <v>7.3777944981809479E-2</v>
      </c>
    </row>
    <row r="261" spans="1:76" ht="14.25" x14ac:dyDescent="0.2">
      <c r="B261" s="8" t="s">
        <v>13</v>
      </c>
      <c r="C261" s="14">
        <f>COUNT(C249:C258)</f>
        <v>10</v>
      </c>
      <c r="D261" s="14">
        <f t="shared" ref="D261:M261" si="213">COUNT(D249:D258)</f>
        <v>10</v>
      </c>
      <c r="E261" s="14">
        <f t="shared" si="213"/>
        <v>10</v>
      </c>
      <c r="F261" s="14">
        <f t="shared" si="213"/>
        <v>10</v>
      </c>
      <c r="G261" s="14">
        <f t="shared" si="213"/>
        <v>10</v>
      </c>
      <c r="H261" s="14">
        <f t="shared" si="213"/>
        <v>10</v>
      </c>
      <c r="I261" s="14">
        <f t="shared" si="213"/>
        <v>10</v>
      </c>
      <c r="J261" s="14">
        <f t="shared" si="213"/>
        <v>10</v>
      </c>
      <c r="K261" s="14">
        <f t="shared" si="213"/>
        <v>10</v>
      </c>
      <c r="L261" s="14">
        <f t="shared" si="213"/>
        <v>10</v>
      </c>
      <c r="M261" s="14">
        <f t="shared" si="213"/>
        <v>10</v>
      </c>
      <c r="N261" s="467">
        <f>COUNT(C249:M258)</f>
        <v>110</v>
      </c>
      <c r="O261" s="3"/>
      <c r="P261" s="3"/>
      <c r="X261" s="8" t="s">
        <v>13</v>
      </c>
      <c r="Y261" s="14">
        <f>COUNT(Y249:Y258)</f>
        <v>10</v>
      </c>
      <c r="Z261" s="14">
        <f t="shared" ref="Z261:AI261" si="214">COUNT(Z249:Z258)</f>
        <v>10</v>
      </c>
      <c r="AA261" s="14">
        <f t="shared" si="214"/>
        <v>10</v>
      </c>
      <c r="AB261" s="14">
        <f t="shared" si="214"/>
        <v>10</v>
      </c>
      <c r="AC261" s="14">
        <f t="shared" si="214"/>
        <v>10</v>
      </c>
      <c r="AD261" s="14">
        <f t="shared" si="214"/>
        <v>10</v>
      </c>
      <c r="AE261" s="14">
        <f t="shared" si="214"/>
        <v>10</v>
      </c>
      <c r="AF261" s="14">
        <f t="shared" si="214"/>
        <v>10</v>
      </c>
      <c r="AG261" s="14">
        <f t="shared" si="214"/>
        <v>10</v>
      </c>
      <c r="AH261" s="14">
        <f t="shared" si="214"/>
        <v>10</v>
      </c>
      <c r="AI261" s="14">
        <f t="shared" si="214"/>
        <v>10</v>
      </c>
      <c r="AJ261" s="467">
        <f>COUNT(Y249:AI258)</f>
        <v>110</v>
      </c>
      <c r="AK261" s="3"/>
      <c r="AL261" s="3"/>
      <c r="AM261" s="3"/>
      <c r="AP261" s="8" t="s">
        <v>13</v>
      </c>
      <c r="AQ261" s="14">
        <f>COUNT(AQ249:AQ258)</f>
        <v>10</v>
      </c>
      <c r="AR261" s="14">
        <f t="shared" ref="AR261:BA261" si="215">COUNT(AR249:AR258)</f>
        <v>10</v>
      </c>
      <c r="AS261" s="14">
        <f t="shared" si="215"/>
        <v>10</v>
      </c>
      <c r="AT261" s="14">
        <f t="shared" si="215"/>
        <v>10</v>
      </c>
      <c r="AU261" s="14">
        <f t="shared" si="215"/>
        <v>10</v>
      </c>
      <c r="AV261" s="14">
        <f t="shared" si="215"/>
        <v>10</v>
      </c>
      <c r="AW261" s="14">
        <f t="shared" si="215"/>
        <v>10</v>
      </c>
      <c r="AX261" s="14">
        <f t="shared" si="215"/>
        <v>10</v>
      </c>
      <c r="AY261" s="14">
        <f t="shared" si="215"/>
        <v>10</v>
      </c>
      <c r="AZ261" s="14">
        <f t="shared" si="215"/>
        <v>10</v>
      </c>
      <c r="BA261" s="14">
        <f t="shared" si="215"/>
        <v>10</v>
      </c>
      <c r="BB261" s="467">
        <f>COUNT(AQ249:BA258)</f>
        <v>110</v>
      </c>
      <c r="BC261" s="3"/>
      <c r="BD261" s="3"/>
      <c r="BE261" s="3"/>
      <c r="BF261" s="3"/>
      <c r="BH261" s="8" t="s">
        <v>13</v>
      </c>
      <c r="BI261" s="14">
        <f>COUNT(BI249:BI258)</f>
        <v>10</v>
      </c>
      <c r="BJ261" s="14">
        <f t="shared" ref="BJ261:BS261" si="216">COUNT(BJ249:BJ258)</f>
        <v>10</v>
      </c>
      <c r="BK261" s="14">
        <f t="shared" si="216"/>
        <v>10</v>
      </c>
      <c r="BL261" s="14">
        <f t="shared" si="216"/>
        <v>10</v>
      </c>
      <c r="BM261" s="14">
        <f t="shared" si="216"/>
        <v>10</v>
      </c>
      <c r="BN261" s="14">
        <f t="shared" si="216"/>
        <v>10</v>
      </c>
      <c r="BO261" s="14">
        <f t="shared" si="216"/>
        <v>10</v>
      </c>
      <c r="BP261" s="14">
        <f t="shared" si="216"/>
        <v>10</v>
      </c>
      <c r="BQ261" s="14">
        <f t="shared" si="216"/>
        <v>10</v>
      </c>
      <c r="BR261" s="14">
        <f t="shared" si="216"/>
        <v>10</v>
      </c>
      <c r="BS261" s="14">
        <f t="shared" si="216"/>
        <v>10</v>
      </c>
      <c r="BT261" s="467">
        <f>COUNT(BI249:BS258)</f>
        <v>110</v>
      </c>
      <c r="BU261" s="3"/>
      <c r="BV261" s="3"/>
      <c r="BW261" s="3"/>
    </row>
    <row r="262" spans="1:76" ht="12.75" hidden="1" customHeight="1" x14ac:dyDescent="0.2">
      <c r="B262" s="15" t="s">
        <v>14</v>
      </c>
      <c r="C262" s="16">
        <f>C261-1</f>
        <v>9</v>
      </c>
      <c r="D262" s="16">
        <f t="shared" ref="D262:M262" si="217">D261-1</f>
        <v>9</v>
      </c>
      <c r="E262" s="16">
        <f t="shared" si="217"/>
        <v>9</v>
      </c>
      <c r="F262" s="16">
        <f t="shared" si="217"/>
        <v>9</v>
      </c>
      <c r="G262" s="16">
        <f t="shared" si="217"/>
        <v>9</v>
      </c>
      <c r="H262" s="16">
        <f t="shared" si="217"/>
        <v>9</v>
      </c>
      <c r="I262" s="16">
        <f t="shared" si="217"/>
        <v>9</v>
      </c>
      <c r="J262" s="16">
        <f t="shared" si="217"/>
        <v>9</v>
      </c>
      <c r="K262" s="16">
        <f t="shared" si="217"/>
        <v>9</v>
      </c>
      <c r="L262" s="16">
        <f t="shared" si="217"/>
        <v>9</v>
      </c>
      <c r="M262" s="16">
        <f t="shared" si="217"/>
        <v>9</v>
      </c>
      <c r="N262" s="556">
        <f>N261-1</f>
        <v>109</v>
      </c>
      <c r="O262" s="3"/>
      <c r="X262" s="15" t="s">
        <v>14</v>
      </c>
      <c r="Y262" s="16">
        <f>Y261-1</f>
        <v>9</v>
      </c>
      <c r="Z262" s="16">
        <f t="shared" ref="Z262:AI262" si="218">Z261-1</f>
        <v>9</v>
      </c>
      <c r="AA262" s="16">
        <f t="shared" si="218"/>
        <v>9</v>
      </c>
      <c r="AB262" s="16">
        <f t="shared" si="218"/>
        <v>9</v>
      </c>
      <c r="AC262" s="16">
        <f t="shared" si="218"/>
        <v>9</v>
      </c>
      <c r="AD262" s="16">
        <f t="shared" si="218"/>
        <v>9</v>
      </c>
      <c r="AE262" s="16">
        <f t="shared" si="218"/>
        <v>9</v>
      </c>
      <c r="AF262" s="16">
        <f t="shared" si="218"/>
        <v>9</v>
      </c>
      <c r="AG262" s="16">
        <f t="shared" si="218"/>
        <v>9</v>
      </c>
      <c r="AH262" s="16">
        <f t="shared" si="218"/>
        <v>9</v>
      </c>
      <c r="AI262" s="16">
        <f t="shared" si="218"/>
        <v>9</v>
      </c>
      <c r="AJ262" s="556">
        <f>AJ261-1</f>
        <v>109</v>
      </c>
      <c r="AK262" s="3"/>
      <c r="AP262" s="15" t="s">
        <v>14</v>
      </c>
      <c r="AQ262" s="16">
        <f>AQ261-1</f>
        <v>9</v>
      </c>
      <c r="AR262" s="16">
        <f t="shared" ref="AR262:BA262" si="219">AR261-1</f>
        <v>9</v>
      </c>
      <c r="AS262" s="16">
        <f t="shared" si="219"/>
        <v>9</v>
      </c>
      <c r="AT262" s="16">
        <f t="shared" si="219"/>
        <v>9</v>
      </c>
      <c r="AU262" s="16">
        <f t="shared" si="219"/>
        <v>9</v>
      </c>
      <c r="AV262" s="16">
        <f t="shared" si="219"/>
        <v>9</v>
      </c>
      <c r="AW262" s="16">
        <f t="shared" si="219"/>
        <v>9</v>
      </c>
      <c r="AX262" s="16">
        <f t="shared" si="219"/>
        <v>9</v>
      </c>
      <c r="AY262" s="16">
        <f t="shared" si="219"/>
        <v>9</v>
      </c>
      <c r="AZ262" s="16">
        <f t="shared" si="219"/>
        <v>9</v>
      </c>
      <c r="BA262" s="16">
        <f t="shared" si="219"/>
        <v>9</v>
      </c>
      <c r="BB262" s="556">
        <f>BB261-1</f>
        <v>109</v>
      </c>
      <c r="BC262" s="3"/>
      <c r="BH262" s="15" t="s">
        <v>14</v>
      </c>
      <c r="BI262" s="16">
        <f>BI261-1</f>
        <v>9</v>
      </c>
      <c r="BJ262" s="16">
        <f t="shared" ref="BJ262:BS262" si="220">BJ261-1</f>
        <v>9</v>
      </c>
      <c r="BK262" s="16">
        <f t="shared" si="220"/>
        <v>9</v>
      </c>
      <c r="BL262" s="16">
        <f t="shared" si="220"/>
        <v>9</v>
      </c>
      <c r="BM262" s="16">
        <f t="shared" si="220"/>
        <v>9</v>
      </c>
      <c r="BN262" s="16">
        <f t="shared" si="220"/>
        <v>9</v>
      </c>
      <c r="BO262" s="16">
        <f t="shared" si="220"/>
        <v>9</v>
      </c>
      <c r="BP262" s="16">
        <f t="shared" si="220"/>
        <v>9</v>
      </c>
      <c r="BQ262" s="16">
        <f t="shared" si="220"/>
        <v>9</v>
      </c>
      <c r="BR262" s="16">
        <f t="shared" si="220"/>
        <v>9</v>
      </c>
      <c r="BS262" s="16">
        <f t="shared" si="220"/>
        <v>9</v>
      </c>
      <c r="BT262" s="556">
        <f>BT261-1</f>
        <v>109</v>
      </c>
      <c r="BU262" s="3"/>
    </row>
    <row r="263" spans="1:76" ht="15.75" hidden="1" customHeight="1" thickBot="1" x14ac:dyDescent="0.25">
      <c r="B263" s="17" t="s">
        <v>15</v>
      </c>
      <c r="C263" s="18">
        <f>(C261-1)*(C260^2)</f>
        <v>3.2265306122448989E-2</v>
      </c>
      <c r="D263" s="18">
        <f t="shared" ref="D263:M263" si="221">(D261-1)*(D260^2)</f>
        <v>2.1789115646258499E-2</v>
      </c>
      <c r="E263" s="18">
        <f t="shared" si="221"/>
        <v>1.8795918367346946E-2</v>
      </c>
      <c r="F263" s="18">
        <f t="shared" si="221"/>
        <v>8.1836734693877585E-3</v>
      </c>
      <c r="G263" s="18">
        <f t="shared" si="221"/>
        <v>2.770068027210882E-2</v>
      </c>
      <c r="H263" s="18">
        <f t="shared" si="221"/>
        <v>5.0077097505668959E-2</v>
      </c>
      <c r="I263" s="18">
        <f t="shared" si="221"/>
        <v>1.5727891156462594E-2</v>
      </c>
      <c r="J263" s="18">
        <f t="shared" si="221"/>
        <v>2.0909297052154191E-2</v>
      </c>
      <c r="K263" s="18">
        <f t="shared" si="221"/>
        <v>2.0625850340136063E-2</v>
      </c>
      <c r="L263" s="18">
        <f t="shared" si="221"/>
        <v>1.2335600907029481E-2</v>
      </c>
      <c r="M263" s="18">
        <f t="shared" si="221"/>
        <v>3.5863945578231277E-2</v>
      </c>
      <c r="N263" s="555">
        <f>SUM(C263:M263)</f>
        <v>0.26427437641723356</v>
      </c>
      <c r="O263" s="3"/>
      <c r="P263" s="19"/>
      <c r="Q263" s="3"/>
      <c r="X263" s="17" t="s">
        <v>15</v>
      </c>
      <c r="Y263" s="18">
        <f>(Y261-1)*(Y260^2)</f>
        <v>6.5138517818728925E-2</v>
      </c>
      <c r="Z263" s="18">
        <f t="shared" ref="Z263:AI263" si="222">(Z261-1)*(Z260^2)</f>
        <v>4.6641222405238832E-2</v>
      </c>
      <c r="AA263" s="18">
        <f t="shared" si="222"/>
        <v>4.8718164039393656E-2</v>
      </c>
      <c r="AB263" s="18">
        <f t="shared" si="222"/>
        <v>2.0430681500125152E-2</v>
      </c>
      <c r="AC263" s="18">
        <f t="shared" si="222"/>
        <v>6.5424434079891278E-2</v>
      </c>
      <c r="AD263" s="18">
        <f t="shared" si="222"/>
        <v>0.10739366980546805</v>
      </c>
      <c r="AE263" s="18">
        <f t="shared" si="222"/>
        <v>3.9215334276021974E-2</v>
      </c>
      <c r="AF263" s="18">
        <f t="shared" si="222"/>
        <v>4.9875567163615749E-2</v>
      </c>
      <c r="AG263" s="18">
        <f t="shared" si="222"/>
        <v>4.7654537908369911E-2</v>
      </c>
      <c r="AH263" s="18">
        <f t="shared" si="222"/>
        <v>2.761886652324742E-2</v>
      </c>
      <c r="AI263" s="18">
        <f t="shared" si="222"/>
        <v>7.9582522237847897E-2</v>
      </c>
      <c r="AJ263" s="555">
        <f>SUM(Y263:AI263)</f>
        <v>0.59769351775794888</v>
      </c>
      <c r="AK263" s="3"/>
      <c r="AL263" s="19"/>
      <c r="AM263" s="19"/>
      <c r="AP263" s="17" t="s">
        <v>15</v>
      </c>
      <c r="AQ263" s="18">
        <f>(AQ261-1)*(AQ260^2)</f>
        <v>1.3212098128548157E-2</v>
      </c>
      <c r="AR263" s="18">
        <f t="shared" ref="AR263:BA263" si="223">(AR261-1)*(AR260^2)</f>
        <v>8.8842121508933419E-3</v>
      </c>
      <c r="AS263" s="18">
        <f t="shared" si="223"/>
        <v>1.6895938778707282E-2</v>
      </c>
      <c r="AT263" s="18">
        <f t="shared" si="223"/>
        <v>4.6324677909131504E-3</v>
      </c>
      <c r="AU263" s="18">
        <f t="shared" si="223"/>
        <v>1.4324322518034362E-2</v>
      </c>
      <c r="AV263" s="18">
        <f t="shared" si="223"/>
        <v>1.9767925263990044E-2</v>
      </c>
      <c r="AW263" s="18">
        <f t="shared" si="223"/>
        <v>1.9181795915587111E-2</v>
      </c>
      <c r="AX263" s="18">
        <f t="shared" si="223"/>
        <v>8.626260085463253E-3</v>
      </c>
      <c r="AY263" s="18">
        <f t="shared" si="223"/>
        <v>8.2630620868012119E-3</v>
      </c>
      <c r="AZ263" s="18">
        <f t="shared" si="223"/>
        <v>6.0832468663089018E-3</v>
      </c>
      <c r="BA263" s="18">
        <f t="shared" si="223"/>
        <v>1.3385417823493223E-2</v>
      </c>
      <c r="BB263" s="555">
        <f>SUM(AQ263:BA263)</f>
        <v>0.13325674740874002</v>
      </c>
      <c r="BC263" s="3"/>
      <c r="BD263" s="19"/>
      <c r="BE263" s="19"/>
      <c r="BF263" s="19"/>
      <c r="BH263" s="17" t="s">
        <v>15</v>
      </c>
      <c r="BI263" s="18">
        <f>(BI261-1)*(BI260^2)</f>
        <v>3.6152891376629442E-2</v>
      </c>
      <c r="BJ263" s="18">
        <f t="shared" ref="BJ263:BS263" si="224">(BJ261-1)*(BJ260^2)</f>
        <v>1.7426465459461048E-2</v>
      </c>
      <c r="BK263" s="18">
        <f t="shared" si="224"/>
        <v>5.1914977372874212E-2</v>
      </c>
      <c r="BL263" s="18">
        <f t="shared" si="224"/>
        <v>1.3049799789623827E-2</v>
      </c>
      <c r="BM263" s="18">
        <f t="shared" si="224"/>
        <v>4.388006438498751E-2</v>
      </c>
      <c r="BN263" s="18">
        <f t="shared" si="224"/>
        <v>5.8074362324902047E-2</v>
      </c>
      <c r="BO263" s="18">
        <f t="shared" si="224"/>
        <v>4.5338499333840605E-2</v>
      </c>
      <c r="BP263" s="18">
        <f t="shared" si="224"/>
        <v>3.1274291117851266E-2</v>
      </c>
      <c r="BQ263" s="18">
        <f t="shared" si="224"/>
        <v>3.2157174101179957E-2</v>
      </c>
      <c r="BR263" s="18">
        <f t="shared" si="224"/>
        <v>1.7465000360613596E-2</v>
      </c>
      <c r="BS263" s="18">
        <f t="shared" si="224"/>
        <v>4.0099414643064962E-2</v>
      </c>
      <c r="BT263" s="555">
        <f>SUM(BI263:BS263)</f>
        <v>0.38683294026502846</v>
      </c>
      <c r="BU263" s="3"/>
      <c r="BV263" s="19"/>
      <c r="BW263" s="19"/>
    </row>
    <row r="264" spans="1:76" ht="12.75" hidden="1" customHeight="1" x14ac:dyDescent="0.2">
      <c r="B264" s="20"/>
      <c r="C264" s="20"/>
      <c r="D264" s="20"/>
      <c r="E264" s="20"/>
      <c r="F264" s="20"/>
      <c r="G264" s="20"/>
      <c r="H264" s="20"/>
      <c r="I264" s="20"/>
      <c r="J264" s="20"/>
      <c r="K264" s="20"/>
      <c r="L264" s="20"/>
      <c r="M264" s="20"/>
      <c r="N264" s="20"/>
      <c r="O264" s="20"/>
      <c r="P264" s="20"/>
      <c r="Q264" s="20"/>
      <c r="X264" s="20"/>
      <c r="Y264" s="20"/>
      <c r="Z264" s="20"/>
      <c r="AA264" s="20"/>
      <c r="AB264" s="20"/>
      <c r="AC264" s="20"/>
      <c r="AD264" s="20"/>
      <c r="AE264" s="20"/>
      <c r="AF264" s="20"/>
      <c r="AG264" s="20"/>
      <c r="AH264" s="20"/>
      <c r="AI264" s="20"/>
      <c r="AJ264" s="20"/>
      <c r="AK264" s="20"/>
      <c r="AL264" s="20"/>
      <c r="AM264" s="20"/>
      <c r="AP264" s="20"/>
      <c r="AQ264" s="20"/>
      <c r="AR264" s="20"/>
      <c r="AS264" s="20"/>
      <c r="AT264" s="20"/>
      <c r="AU264" s="20"/>
      <c r="AV264" s="20"/>
      <c r="AW264" s="20"/>
      <c r="AX264" s="20"/>
      <c r="AY264" s="20"/>
      <c r="AZ264" s="20"/>
      <c r="BA264" s="20"/>
      <c r="BB264" s="20"/>
      <c r="BC264" s="20"/>
      <c r="BD264" s="20"/>
      <c r="BE264" s="20"/>
      <c r="BF264" s="20"/>
      <c r="BH264" s="20"/>
      <c r="BI264" s="20"/>
      <c r="BJ264" s="20"/>
      <c r="BK264" s="20"/>
      <c r="BL264" s="20"/>
      <c r="BM264" s="20"/>
      <c r="BN264" s="20"/>
      <c r="BO264" s="20"/>
      <c r="BP264" s="20"/>
      <c r="BQ264" s="20"/>
      <c r="BR264" s="20"/>
      <c r="BS264" s="20"/>
      <c r="BT264" s="20"/>
      <c r="BU264" s="20"/>
      <c r="BV264" s="20"/>
      <c r="BW264" s="20"/>
    </row>
    <row r="265" spans="1:76" ht="36" hidden="1" customHeight="1" x14ac:dyDescent="0.2">
      <c r="A265" s="20"/>
      <c r="B265" s="21" t="s">
        <v>16</v>
      </c>
      <c r="C265" s="506" t="s">
        <v>260</v>
      </c>
      <c r="D265" s="507"/>
      <c r="E265" s="508" t="s">
        <v>18</v>
      </c>
      <c r="F265" s="508"/>
      <c r="G265" s="508" t="s">
        <v>19</v>
      </c>
      <c r="H265" s="508"/>
      <c r="I265" s="508" t="s">
        <v>20</v>
      </c>
      <c r="J265" s="508"/>
      <c r="K265" s="298"/>
      <c r="L265" s="464" t="s">
        <v>264</v>
      </c>
      <c r="X265" s="21" t="s">
        <v>16</v>
      </c>
      <c r="Y265" s="565" t="s">
        <v>17</v>
      </c>
      <c r="Z265" s="566"/>
      <c r="AA265" s="567" t="s">
        <v>18</v>
      </c>
      <c r="AB265" s="567"/>
      <c r="AC265" s="567" t="s">
        <v>19</v>
      </c>
      <c r="AD265" s="567"/>
      <c r="AE265" s="567" t="s">
        <v>20</v>
      </c>
      <c r="AF265" s="567"/>
      <c r="AG265" s="298"/>
      <c r="AH265" s="295" t="s">
        <v>265</v>
      </c>
      <c r="AP265" s="21" t="s">
        <v>16</v>
      </c>
      <c r="AQ265" s="565" t="s">
        <v>17</v>
      </c>
      <c r="AR265" s="566"/>
      <c r="AS265" s="567" t="s">
        <v>18</v>
      </c>
      <c r="AT265" s="567"/>
      <c r="AU265" s="567" t="s">
        <v>19</v>
      </c>
      <c r="AV265" s="567"/>
      <c r="AW265" s="567" t="s">
        <v>20</v>
      </c>
      <c r="AX265" s="567"/>
      <c r="AY265" s="298"/>
      <c r="AZ265" s="295" t="s">
        <v>265</v>
      </c>
      <c r="BH265" s="21" t="s">
        <v>16</v>
      </c>
      <c r="BI265" s="565" t="s">
        <v>17</v>
      </c>
      <c r="BJ265" s="566"/>
      <c r="BK265" s="567" t="s">
        <v>18</v>
      </c>
      <c r="BL265" s="567"/>
      <c r="BM265" s="567" t="s">
        <v>19</v>
      </c>
      <c r="BN265" s="567"/>
      <c r="BO265" s="567" t="s">
        <v>20</v>
      </c>
      <c r="BP265" s="567"/>
      <c r="BQ265" s="298"/>
      <c r="BR265" s="295" t="s">
        <v>265</v>
      </c>
    </row>
    <row r="266" spans="1:76" ht="79.5" hidden="1" customHeight="1" x14ac:dyDescent="0.2">
      <c r="B266" s="22" t="s">
        <v>21</v>
      </c>
      <c r="C266" s="23" t="s">
        <v>22</v>
      </c>
      <c r="D266" s="24">
        <f>D268-D267</f>
        <v>0.14730282415996721</v>
      </c>
      <c r="E266" s="25" t="s">
        <v>23</v>
      </c>
      <c r="F266" s="26">
        <f>(COUNT(C249:M249))-1</f>
        <v>10</v>
      </c>
      <c r="G266" s="27" t="s">
        <v>24</v>
      </c>
      <c r="H266" s="28">
        <f>D266/F266</f>
        <v>1.4730282415996721E-2</v>
      </c>
      <c r="I266" s="29" t="s">
        <v>25</v>
      </c>
      <c r="J266" s="30">
        <f>H266/H267</f>
        <v>5.5181208975074076</v>
      </c>
      <c r="K266" s="299"/>
      <c r="L266" s="553">
        <f>FDIST(J266,F266,F267)</f>
        <v>1.7319529154460692E-6</v>
      </c>
      <c r="M266" s="3" t="s">
        <v>348</v>
      </c>
      <c r="X266" s="22" t="s">
        <v>21</v>
      </c>
      <c r="Y266" s="23" t="s">
        <v>22</v>
      </c>
      <c r="Z266" s="24">
        <f>Z268-Z267</f>
        <v>0.32052147609352211</v>
      </c>
      <c r="AA266" s="25" t="s">
        <v>23</v>
      </c>
      <c r="AB266" s="26">
        <f>(COUNT(Y249:AI249))-1</f>
        <v>10</v>
      </c>
      <c r="AC266" s="27" t="s">
        <v>24</v>
      </c>
      <c r="AD266" s="28">
        <f>Z266/AB266</f>
        <v>3.2052147609352211E-2</v>
      </c>
      <c r="AE266" s="29" t="s">
        <v>25</v>
      </c>
      <c r="AF266" s="30">
        <f>AD266/AD267</f>
        <v>5.3090129289488486</v>
      </c>
      <c r="AG266" s="299"/>
      <c r="AH266" s="553">
        <f>FDIST(AF266,AB266,AB267)</f>
        <v>3.0994986372481711E-6</v>
      </c>
      <c r="AI266" s="3" t="s">
        <v>348</v>
      </c>
      <c r="AP266" s="22" t="s">
        <v>21</v>
      </c>
      <c r="AQ266" s="23" t="s">
        <v>22</v>
      </c>
      <c r="AR266" s="24">
        <f>AR268-AR267</f>
        <v>7.2335988202360119E-2</v>
      </c>
      <c r="AS266" s="25" t="s">
        <v>23</v>
      </c>
      <c r="AT266" s="26">
        <f>(COUNT(AQ249:BA249))-1</f>
        <v>10</v>
      </c>
      <c r="AU266" s="27" t="s">
        <v>24</v>
      </c>
      <c r="AV266" s="28">
        <f>AR266/AT266</f>
        <v>7.2335988202360119E-3</v>
      </c>
      <c r="AW266" s="29" t="s">
        <v>25</v>
      </c>
      <c r="AX266" s="30">
        <f>AV266/AV267</f>
        <v>5.3740339392104657</v>
      </c>
      <c r="AY266" s="299"/>
      <c r="AZ266" s="553">
        <f>FDIST(AX266,AT266,AT267)</f>
        <v>2.5851781008310134E-6</v>
      </c>
      <c r="BA266" s="3" t="s">
        <v>348</v>
      </c>
      <c r="BH266" s="22" t="s">
        <v>21</v>
      </c>
      <c r="BI266" s="23" t="s">
        <v>22</v>
      </c>
      <c r="BJ266" s="24">
        <f>BJ268-BJ267</f>
        <v>0.20647424280051241</v>
      </c>
      <c r="BK266" s="25" t="s">
        <v>23</v>
      </c>
      <c r="BL266" s="26">
        <f>(COUNT(BI249:BS249))-1</f>
        <v>10</v>
      </c>
      <c r="BM266" s="27" t="s">
        <v>24</v>
      </c>
      <c r="BN266" s="28">
        <f>BJ266/BL266</f>
        <v>2.064742428005124E-2</v>
      </c>
      <c r="BO266" s="29" t="s">
        <v>25</v>
      </c>
      <c r="BP266" s="30">
        <f>BN266/BN267</f>
        <v>5.2841803035817341</v>
      </c>
      <c r="BQ266" s="299"/>
      <c r="BR266" s="553">
        <f>FDIST(BP266,BL266,BL267)</f>
        <v>3.3222771016545115E-6</v>
      </c>
      <c r="BS266" s="3" t="s">
        <v>348</v>
      </c>
    </row>
    <row r="267" spans="1:76" ht="79.5" hidden="1" customHeight="1" x14ac:dyDescent="0.2">
      <c r="B267" s="22" t="s">
        <v>26</v>
      </c>
      <c r="C267" s="23" t="s">
        <v>27</v>
      </c>
      <c r="D267" s="31">
        <f>N263</f>
        <v>0.26427437641723356</v>
      </c>
      <c r="E267" s="25" t="s">
        <v>28</v>
      </c>
      <c r="F267" s="32">
        <f>N261-(COUNT(C249:M249))</f>
        <v>99</v>
      </c>
      <c r="G267" s="27" t="s">
        <v>29</v>
      </c>
      <c r="H267" s="33">
        <f>D267/F267</f>
        <v>2.6694381456286217E-3</v>
      </c>
      <c r="I267" s="34"/>
      <c r="J267" s="26"/>
      <c r="K267" s="300"/>
      <c r="X267" s="22" t="s">
        <v>26</v>
      </c>
      <c r="Y267" s="23" t="s">
        <v>27</v>
      </c>
      <c r="Z267" s="31">
        <f>AJ263</f>
        <v>0.59769351775794888</v>
      </c>
      <c r="AA267" s="25" t="s">
        <v>28</v>
      </c>
      <c r="AB267" s="32">
        <f>AJ261-(COUNT(Y249:AI249))</f>
        <v>99</v>
      </c>
      <c r="AC267" s="27" t="s">
        <v>29</v>
      </c>
      <c r="AD267" s="33">
        <f>Z267/AB267</f>
        <v>6.0373082601813018E-3</v>
      </c>
      <c r="AE267" s="34"/>
      <c r="AF267" s="26"/>
      <c r="AG267" s="300"/>
      <c r="AP267" s="22" t="s">
        <v>26</v>
      </c>
      <c r="AQ267" s="23" t="s">
        <v>27</v>
      </c>
      <c r="AR267" s="31">
        <f>BB263</f>
        <v>0.13325674740874002</v>
      </c>
      <c r="AS267" s="25" t="s">
        <v>28</v>
      </c>
      <c r="AT267" s="32">
        <f>BB261-(COUNT(AQ249:BA249))</f>
        <v>99</v>
      </c>
      <c r="AU267" s="27" t="s">
        <v>29</v>
      </c>
      <c r="AV267" s="33">
        <f>AR267/AT267</f>
        <v>1.3460277516034345E-3</v>
      </c>
      <c r="AW267" s="34"/>
      <c r="AX267" s="26"/>
      <c r="AY267" s="300"/>
      <c r="BH267" s="22" t="s">
        <v>26</v>
      </c>
      <c r="BI267" s="23" t="s">
        <v>27</v>
      </c>
      <c r="BJ267" s="31">
        <f>BT263</f>
        <v>0.38683294026502846</v>
      </c>
      <c r="BK267" s="25" t="s">
        <v>28</v>
      </c>
      <c r="BL267" s="32">
        <f>BT261-(COUNT(BI249:BS249))</f>
        <v>99</v>
      </c>
      <c r="BM267" s="27" t="s">
        <v>29</v>
      </c>
      <c r="BN267" s="33">
        <f>BJ267/BL267</f>
        <v>3.9074034370204895E-3</v>
      </c>
      <c r="BO267" s="34"/>
      <c r="BP267" s="26"/>
      <c r="BQ267" s="300"/>
    </row>
    <row r="268" spans="1:76" ht="28.5" hidden="1" customHeight="1" x14ac:dyDescent="0.2">
      <c r="B268" s="22" t="s">
        <v>10</v>
      </c>
      <c r="C268" s="23" t="s">
        <v>30</v>
      </c>
      <c r="D268" s="35">
        <f>P260</f>
        <v>0.41157720057720076</v>
      </c>
      <c r="E268" s="25" t="s">
        <v>31</v>
      </c>
      <c r="F268" s="26">
        <f>N261-1</f>
        <v>109</v>
      </c>
      <c r="G268" s="27" t="s">
        <v>32</v>
      </c>
      <c r="H268" s="28">
        <f>D268/F268</f>
        <v>3.7759376199743189E-3</v>
      </c>
      <c r="I268" s="34"/>
      <c r="J268" s="26"/>
      <c r="K268" s="300"/>
      <c r="X268" s="22" t="s">
        <v>10</v>
      </c>
      <c r="Y268" s="23" t="s">
        <v>30</v>
      </c>
      <c r="Z268" s="35">
        <f>AL260</f>
        <v>0.91821499385147098</v>
      </c>
      <c r="AA268" s="25" t="s">
        <v>31</v>
      </c>
      <c r="AB268" s="26">
        <f>AJ261-1</f>
        <v>109</v>
      </c>
      <c r="AC268" s="27" t="s">
        <v>32</v>
      </c>
      <c r="AD268" s="28">
        <f>Z268/AB268</f>
        <v>8.4239907692795508E-3</v>
      </c>
      <c r="AE268" s="34"/>
      <c r="AF268" s="26"/>
      <c r="AG268" s="300"/>
      <c r="AP268" s="22" t="s">
        <v>10</v>
      </c>
      <c r="AQ268" s="23" t="s">
        <v>30</v>
      </c>
      <c r="AR268" s="35">
        <f>BD260</f>
        <v>0.20559273561110014</v>
      </c>
      <c r="AS268" s="25" t="s">
        <v>31</v>
      </c>
      <c r="AT268" s="26">
        <f>BB261-1</f>
        <v>109</v>
      </c>
      <c r="AU268" s="27" t="s">
        <v>32</v>
      </c>
      <c r="AV268" s="28">
        <f>AR268/AT268</f>
        <v>1.8861718863403684E-3</v>
      </c>
      <c r="AW268" s="34"/>
      <c r="AX268" s="26"/>
      <c r="AY268" s="300"/>
      <c r="BH268" s="22" t="s">
        <v>10</v>
      </c>
      <c r="BI268" s="23" t="s">
        <v>30</v>
      </c>
      <c r="BJ268" s="35">
        <f>BV260</f>
        <v>0.59330718306554087</v>
      </c>
      <c r="BK268" s="25" t="s">
        <v>31</v>
      </c>
      <c r="BL268" s="26">
        <f>BT261-1</f>
        <v>109</v>
      </c>
      <c r="BM268" s="27" t="s">
        <v>32</v>
      </c>
      <c r="BN268" s="28">
        <f>BJ268/BL268</f>
        <v>5.4431851657389067E-3</v>
      </c>
      <c r="BO268" s="34"/>
      <c r="BP268" s="26"/>
      <c r="BQ268" s="300"/>
    </row>
    <row r="271" spans="1:76" ht="13.5" thickBot="1" x14ac:dyDescent="0.25"/>
    <row r="272" spans="1:76" ht="33" customHeight="1" thickBot="1" x14ac:dyDescent="0.25">
      <c r="B272" s="568" t="s">
        <v>259</v>
      </c>
      <c r="C272" s="569"/>
      <c r="D272" s="569"/>
      <c r="E272" s="569"/>
      <c r="F272" s="569"/>
      <c r="G272" s="569"/>
      <c r="H272" s="569"/>
      <c r="I272" s="569"/>
      <c r="J272" s="569"/>
      <c r="K272" s="569"/>
      <c r="L272" s="569"/>
      <c r="M272" s="570"/>
      <c r="N272" s="106"/>
      <c r="X272" s="568" t="s">
        <v>347</v>
      </c>
      <c r="Y272" s="569"/>
      <c r="Z272" s="569"/>
      <c r="AA272" s="569"/>
      <c r="AB272" s="569"/>
      <c r="AC272" s="569"/>
      <c r="AD272" s="569"/>
      <c r="AE272" s="569"/>
      <c r="AF272" s="569"/>
      <c r="AG272" s="569"/>
      <c r="AH272" s="569"/>
      <c r="AI272" s="570"/>
      <c r="AJ272" s="106"/>
      <c r="AP272" s="568" t="s">
        <v>351</v>
      </c>
      <c r="AQ272" s="569"/>
      <c r="AR272" s="569"/>
      <c r="AS272" s="569"/>
      <c r="AT272" s="569"/>
      <c r="AU272" s="569"/>
      <c r="AV272" s="569"/>
      <c r="AW272" s="569"/>
      <c r="AX272" s="569"/>
      <c r="AY272" s="569"/>
      <c r="AZ272" s="569"/>
      <c r="BA272" s="570"/>
      <c r="BB272" s="106"/>
      <c r="BH272" s="568" t="s">
        <v>165</v>
      </c>
      <c r="BI272" s="569"/>
      <c r="BJ272" s="569"/>
      <c r="BK272" s="569"/>
      <c r="BL272" s="569"/>
      <c r="BM272" s="569"/>
      <c r="BN272" s="569"/>
      <c r="BO272" s="569"/>
      <c r="BP272" s="569"/>
      <c r="BQ272" s="569"/>
      <c r="BR272" s="569"/>
      <c r="BS272" s="570"/>
      <c r="BT272" s="106"/>
    </row>
    <row r="273" spans="1:72" ht="27.75" customHeight="1" thickBot="1" x14ac:dyDescent="0.25">
      <c r="B273" s="7" t="s">
        <v>164</v>
      </c>
      <c r="C273" s="352" t="s">
        <v>326</v>
      </c>
      <c r="D273" s="352" t="s">
        <v>327</v>
      </c>
      <c r="E273" s="352" t="s">
        <v>328</v>
      </c>
      <c r="F273" s="352" t="s">
        <v>329</v>
      </c>
      <c r="G273" s="352" t="s">
        <v>330</v>
      </c>
      <c r="H273" s="352" t="s">
        <v>331</v>
      </c>
      <c r="I273" s="352" t="s">
        <v>332</v>
      </c>
      <c r="J273" s="352" t="s">
        <v>333</v>
      </c>
      <c r="K273" s="352" t="s">
        <v>334</v>
      </c>
      <c r="L273" s="352" t="s">
        <v>335</v>
      </c>
      <c r="M273" s="352" t="s">
        <v>336</v>
      </c>
      <c r="N273" s="106"/>
      <c r="X273" s="7" t="s">
        <v>266</v>
      </c>
      <c r="Y273" s="352" t="s">
        <v>326</v>
      </c>
      <c r="Z273" s="352" t="s">
        <v>327</v>
      </c>
      <c r="AA273" s="352" t="s">
        <v>328</v>
      </c>
      <c r="AB273" s="352" t="s">
        <v>329</v>
      </c>
      <c r="AC273" s="352" t="s">
        <v>330</v>
      </c>
      <c r="AD273" s="352" t="s">
        <v>331</v>
      </c>
      <c r="AE273" s="352" t="s">
        <v>332</v>
      </c>
      <c r="AF273" s="352" t="s">
        <v>333</v>
      </c>
      <c r="AG273" s="352" t="s">
        <v>334</v>
      </c>
      <c r="AH273" s="352" t="s">
        <v>335</v>
      </c>
      <c r="AI273" s="352" t="s">
        <v>336</v>
      </c>
      <c r="AJ273" s="106"/>
      <c r="AP273" s="7" t="s">
        <v>163</v>
      </c>
      <c r="AQ273" s="352" t="s">
        <v>326</v>
      </c>
      <c r="AR273" s="352" t="s">
        <v>327</v>
      </c>
      <c r="AS273" s="352" t="s">
        <v>328</v>
      </c>
      <c r="AT273" s="352" t="s">
        <v>329</v>
      </c>
      <c r="AU273" s="352" t="s">
        <v>330</v>
      </c>
      <c r="AV273" s="352" t="s">
        <v>331</v>
      </c>
      <c r="AW273" s="352" t="s">
        <v>332</v>
      </c>
      <c r="AX273" s="352" t="s">
        <v>333</v>
      </c>
      <c r="AY273" s="352" t="s">
        <v>334</v>
      </c>
      <c r="AZ273" s="352" t="s">
        <v>335</v>
      </c>
      <c r="BA273" s="352" t="s">
        <v>336</v>
      </c>
      <c r="BB273" s="106"/>
      <c r="BH273" s="7" t="s">
        <v>162</v>
      </c>
      <c r="BI273" s="352" t="s">
        <v>326</v>
      </c>
      <c r="BJ273" s="352" t="s">
        <v>327</v>
      </c>
      <c r="BK273" s="352" t="s">
        <v>328</v>
      </c>
      <c r="BL273" s="352" t="s">
        <v>329</v>
      </c>
      <c r="BM273" s="352" t="s">
        <v>330</v>
      </c>
      <c r="BN273" s="352" t="s">
        <v>331</v>
      </c>
      <c r="BO273" s="352" t="s">
        <v>332</v>
      </c>
      <c r="BP273" s="352" t="s">
        <v>333</v>
      </c>
      <c r="BQ273" s="352" t="s">
        <v>334</v>
      </c>
      <c r="BR273" s="352" t="s">
        <v>335</v>
      </c>
      <c r="BS273" s="352" t="s">
        <v>336</v>
      </c>
      <c r="BT273" s="106"/>
    </row>
    <row r="274" spans="1:72" x14ac:dyDescent="0.2">
      <c r="B274" s="7" t="s">
        <v>217</v>
      </c>
      <c r="C274" s="354">
        <f t="shared" ref="C274:L274" si="225">C32</f>
        <v>0.56190476190476191</v>
      </c>
      <c r="D274" s="355">
        <f t="shared" si="225"/>
        <v>0.45714285714285713</v>
      </c>
      <c r="E274" s="355">
        <f t="shared" si="225"/>
        <v>0.53809523809523807</v>
      </c>
      <c r="F274" s="355">
        <f t="shared" si="225"/>
        <v>0.56666666666666665</v>
      </c>
      <c r="G274" s="355">
        <f t="shared" si="225"/>
        <v>0.54761904761904767</v>
      </c>
      <c r="H274" s="355">
        <f t="shared" si="225"/>
        <v>0.60952380952380958</v>
      </c>
      <c r="I274" s="355">
        <f t="shared" si="225"/>
        <v>0.46666666666666667</v>
      </c>
      <c r="J274" s="355">
        <f t="shared" si="225"/>
        <v>0.54285714285714282</v>
      </c>
      <c r="K274" s="355">
        <f t="shared" si="225"/>
        <v>0.53333333333333333</v>
      </c>
      <c r="L274" s="355">
        <f t="shared" si="225"/>
        <v>0.48571428571428571</v>
      </c>
      <c r="M274" s="356">
        <f t="shared" ref="M274:M282" si="226">M32</f>
        <v>0.6</v>
      </c>
      <c r="N274" s="106"/>
      <c r="X274" s="7" t="s">
        <v>217</v>
      </c>
      <c r="Y274" s="354">
        <v>0.25005822529306732</v>
      </c>
      <c r="Z274" s="355">
        <v>0.17782814753760559</v>
      </c>
      <c r="AA274" s="355">
        <v>0.24418388928054613</v>
      </c>
      <c r="AB274" s="355">
        <v>0.29355661528224464</v>
      </c>
      <c r="AC274" s="355">
        <v>0.23230846192326934</v>
      </c>
      <c r="AD274" s="355">
        <v>0.29547500204565919</v>
      </c>
      <c r="AE274" s="355">
        <v>0.23325183374083133</v>
      </c>
      <c r="AF274" s="355">
        <v>0.25388601036269431</v>
      </c>
      <c r="AG274" s="355">
        <v>0.23882087509708916</v>
      </c>
      <c r="AH274" s="355">
        <v>0.18039895923677363</v>
      </c>
      <c r="AI274" s="356">
        <v>0.29321259716323422</v>
      </c>
      <c r="AJ274" s="106"/>
      <c r="AP274" s="7" t="s">
        <v>217</v>
      </c>
      <c r="AQ274" s="354">
        <f t="shared" ref="AQ274:AZ274" si="227">AQ32</f>
        <v>0.35061591223360833</v>
      </c>
      <c r="AR274" s="355">
        <f t="shared" si="227"/>
        <v>0.35269059191996238</v>
      </c>
      <c r="AS274" s="355">
        <f t="shared" si="227"/>
        <v>0.3772194727404462</v>
      </c>
      <c r="AT274" s="355">
        <f t="shared" si="227"/>
        <v>0.39860722671480597</v>
      </c>
      <c r="AU274" s="355">
        <f t="shared" si="227"/>
        <v>0.32439457773364033</v>
      </c>
      <c r="AV274" s="355">
        <f t="shared" si="227"/>
        <v>0.38491980585931934</v>
      </c>
      <c r="AW274" s="355">
        <f t="shared" si="227"/>
        <v>0.40180150784999041</v>
      </c>
      <c r="AX274" s="355">
        <f t="shared" si="227"/>
        <v>0.39535174407691109</v>
      </c>
      <c r="AY274" s="355">
        <f t="shared" si="227"/>
        <v>0.37513475889331721</v>
      </c>
      <c r="AZ274" s="355">
        <f t="shared" si="227"/>
        <v>0.30368959973298343</v>
      </c>
      <c r="BA274" s="356">
        <f t="shared" ref="BA274:BA282" si="228">BA32</f>
        <v>0.39499177449793144</v>
      </c>
      <c r="BB274" s="106"/>
      <c r="BH274" s="7" t="s">
        <v>217</v>
      </c>
      <c r="BI274" s="354">
        <v>0.26472799591784785</v>
      </c>
      <c r="BJ274" s="355">
        <v>0.26651624316829781</v>
      </c>
      <c r="BK274" s="355">
        <v>0.28801162407470837</v>
      </c>
      <c r="BL274" s="355">
        <v>0.30732874595397103</v>
      </c>
      <c r="BM274" s="355">
        <v>0.24249530149338475</v>
      </c>
      <c r="BN274" s="355">
        <v>0.29490156395980205</v>
      </c>
      <c r="BO274" s="355">
        <v>0.31026347044645652</v>
      </c>
      <c r="BP274" s="355">
        <v>0.30435147380930183</v>
      </c>
      <c r="BQ274" s="355">
        <v>0.286158397567083</v>
      </c>
      <c r="BR274" s="355">
        <v>0.22538571136385335</v>
      </c>
      <c r="BS274" s="356">
        <v>0.30402310551920569</v>
      </c>
      <c r="BT274" s="106"/>
    </row>
    <row r="275" spans="1:72" x14ac:dyDescent="0.2">
      <c r="A275" s="426">
        <v>1</v>
      </c>
      <c r="B275" s="372" t="s">
        <v>0</v>
      </c>
      <c r="C275" s="523">
        <f t="shared" ref="C275:L275" si="229">C33</f>
        <v>0.78095238095238095</v>
      </c>
      <c r="D275" s="518">
        <f t="shared" si="229"/>
        <v>0.60476190476190472</v>
      </c>
      <c r="E275" s="518">
        <f t="shared" si="229"/>
        <v>0.72857142857142854</v>
      </c>
      <c r="F275" s="518">
        <f t="shared" si="229"/>
        <v>0.78095238095238095</v>
      </c>
      <c r="G275" s="518">
        <f t="shared" si="229"/>
        <v>0.8</v>
      </c>
      <c r="H275" s="518">
        <f t="shared" si="229"/>
        <v>0.83809523809523812</v>
      </c>
      <c r="I275" s="518">
        <f t="shared" si="229"/>
        <v>0.6333333333333333</v>
      </c>
      <c r="J275" s="518">
        <f t="shared" si="229"/>
        <v>0.72857142857142854</v>
      </c>
      <c r="K275" s="518">
        <f t="shared" si="229"/>
        <v>0.73333333333333328</v>
      </c>
      <c r="L275" s="518">
        <f t="shared" si="229"/>
        <v>0.68571428571428572</v>
      </c>
      <c r="M275" s="522">
        <f t="shared" si="226"/>
        <v>0.80952380952380953</v>
      </c>
      <c r="N275" s="106"/>
      <c r="X275" s="372" t="s">
        <v>0</v>
      </c>
      <c r="Y275" s="523">
        <v>0.63098785239514088</v>
      </c>
      <c r="Z275" s="518">
        <v>0.37887534744494333</v>
      </c>
      <c r="AA275" s="518">
        <v>0.55133250871471939</v>
      </c>
      <c r="AB275" s="518">
        <v>0.64352928152330335</v>
      </c>
      <c r="AC275" s="518">
        <v>0.6628826969384245</v>
      </c>
      <c r="AD275" s="518">
        <v>0.71276852522326806</v>
      </c>
      <c r="AE275" s="518">
        <v>0.46019028542814222</v>
      </c>
      <c r="AF275" s="518">
        <v>0.55168539325842703</v>
      </c>
      <c r="AG275" s="518">
        <v>0.56009426551453256</v>
      </c>
      <c r="AH275" s="518">
        <v>0.49208443271767821</v>
      </c>
      <c r="AI275" s="522">
        <v>0.66642840123898017</v>
      </c>
      <c r="AJ275" s="106"/>
      <c r="AP275" s="372" t="s">
        <v>0</v>
      </c>
      <c r="AQ275" s="523">
        <f t="shared" ref="AQ275:AZ275" si="230">AQ33</f>
        <v>0.66224000144867112</v>
      </c>
      <c r="AR275" s="518">
        <f t="shared" si="230"/>
        <v>0.55246016244031493</v>
      </c>
      <c r="AS275" s="518">
        <f t="shared" si="230"/>
        <v>0.63789474841846683</v>
      </c>
      <c r="AT275" s="518">
        <f t="shared" si="230"/>
        <v>0.67892411022557941</v>
      </c>
      <c r="AU275" s="518">
        <f t="shared" si="230"/>
        <v>0.68964926051485742</v>
      </c>
      <c r="AV275" s="518">
        <f t="shared" si="230"/>
        <v>0.72406988838817199</v>
      </c>
      <c r="AW275" s="518">
        <f t="shared" si="230"/>
        <v>0.61076340483961944</v>
      </c>
      <c r="AX275" s="518">
        <f t="shared" si="230"/>
        <v>0.64020359807841276</v>
      </c>
      <c r="AY275" s="518">
        <f t="shared" si="230"/>
        <v>0.64675963957754401</v>
      </c>
      <c r="AZ275" s="518">
        <f t="shared" si="230"/>
        <v>0.59961344688587537</v>
      </c>
      <c r="BA275" s="522">
        <f t="shared" si="228"/>
        <v>0.69713725828225104</v>
      </c>
      <c r="BB275" s="106"/>
      <c r="BH275" s="372" t="s">
        <v>0</v>
      </c>
      <c r="BI275" s="523">
        <v>0.62495599789362699</v>
      </c>
      <c r="BJ275" s="518">
        <v>0.46866215665657235</v>
      </c>
      <c r="BK275" s="518">
        <v>0.58569783948467358</v>
      </c>
      <c r="BL275" s="518">
        <v>0.65386313688766917</v>
      </c>
      <c r="BM275" s="518">
        <v>0.67342402082375741</v>
      </c>
      <c r="BN275" s="518">
        <v>0.74231546326941455</v>
      </c>
      <c r="BO275" s="518">
        <v>0.54542532626217077</v>
      </c>
      <c r="BP275" s="518">
        <v>0.5892855946514719</v>
      </c>
      <c r="BQ275" s="518">
        <v>0.59962212025388006</v>
      </c>
      <c r="BR275" s="518">
        <v>0.52979651974158626</v>
      </c>
      <c r="BS275" s="522">
        <v>0.68757786565052903</v>
      </c>
      <c r="BT275" s="106"/>
    </row>
    <row r="276" spans="1:72" x14ac:dyDescent="0.2">
      <c r="A276" s="426">
        <v>2</v>
      </c>
      <c r="B276" s="7" t="s">
        <v>5</v>
      </c>
      <c r="C276" s="523">
        <f t="shared" ref="C276:L276" si="231">C34</f>
        <v>0.7857142857142857</v>
      </c>
      <c r="D276" s="518">
        <f t="shared" si="231"/>
        <v>0.60952380952380958</v>
      </c>
      <c r="E276" s="518">
        <f t="shared" si="231"/>
        <v>0.74285714285714288</v>
      </c>
      <c r="F276" s="518">
        <f t="shared" si="231"/>
        <v>0.76190476190476186</v>
      </c>
      <c r="G276" s="518">
        <f t="shared" si="231"/>
        <v>0.80952380952380953</v>
      </c>
      <c r="H276" s="518">
        <f t="shared" si="231"/>
        <v>0.85238095238095235</v>
      </c>
      <c r="I276" s="518">
        <f t="shared" si="231"/>
        <v>0.62857142857142856</v>
      </c>
      <c r="J276" s="518">
        <f t="shared" si="231"/>
        <v>0.72857142857142854</v>
      </c>
      <c r="K276" s="518">
        <f t="shared" si="231"/>
        <v>0.74285714285714288</v>
      </c>
      <c r="L276" s="518">
        <f t="shared" si="231"/>
        <v>0.69047619047619047</v>
      </c>
      <c r="M276" s="522">
        <f t="shared" si="226"/>
        <v>0.82380952380952377</v>
      </c>
      <c r="N276" s="106"/>
      <c r="X276" s="7" t="s">
        <v>5</v>
      </c>
      <c r="Y276" s="523">
        <v>0.63831904470300072</v>
      </c>
      <c r="Z276" s="518">
        <v>0.38392186326070626</v>
      </c>
      <c r="AA276" s="518">
        <v>0.57353991952164263</v>
      </c>
      <c r="AB276" s="518">
        <v>0.61175818080976152</v>
      </c>
      <c r="AC276" s="518">
        <v>0.67809925273040816</v>
      </c>
      <c r="AD276" s="518">
        <v>0.73723511604439962</v>
      </c>
      <c r="AE276" s="518">
        <v>0.45246690734055361</v>
      </c>
      <c r="AF276" s="518">
        <v>0.55015220414145594</v>
      </c>
      <c r="AG276" s="518">
        <v>0.57438822999549621</v>
      </c>
      <c r="AH276" s="518">
        <v>0.49829088102326602</v>
      </c>
      <c r="AI276" s="522">
        <v>0.6903518909656079</v>
      </c>
      <c r="AJ276" s="106"/>
      <c r="AP276" s="7" t="s">
        <v>5</v>
      </c>
      <c r="AQ276" s="523">
        <f t="shared" ref="AQ276:AZ276" si="232">AQ34</f>
        <v>0.6635004990332618</v>
      </c>
      <c r="AR276" s="518">
        <f t="shared" si="232"/>
        <v>0.55605932824252524</v>
      </c>
      <c r="AS276" s="518">
        <f t="shared" si="232"/>
        <v>0.6502207563673561</v>
      </c>
      <c r="AT276" s="518">
        <f t="shared" si="232"/>
        <v>0.65943180869307905</v>
      </c>
      <c r="AU276" s="518">
        <f t="shared" si="232"/>
        <v>0.69130563951512825</v>
      </c>
      <c r="AV276" s="518">
        <f t="shared" si="232"/>
        <v>0.73134469278204606</v>
      </c>
      <c r="AW276" s="518">
        <f t="shared" si="232"/>
        <v>0.6087716162969421</v>
      </c>
      <c r="AX276" s="518">
        <f t="shared" si="232"/>
        <v>0.63608618250347082</v>
      </c>
      <c r="AY276" s="518">
        <f t="shared" si="232"/>
        <v>0.65436831828740405</v>
      </c>
      <c r="AZ276" s="518">
        <f t="shared" si="232"/>
        <v>0.60288106514194084</v>
      </c>
      <c r="BA276" s="522">
        <f t="shared" si="228"/>
        <v>0.71093400665673634</v>
      </c>
      <c r="BB276" s="106"/>
      <c r="BH276" s="7" t="s">
        <v>5</v>
      </c>
      <c r="BI276" s="523">
        <v>0.62707946048306451</v>
      </c>
      <c r="BJ276" s="518">
        <v>0.47307564452874457</v>
      </c>
      <c r="BK276" s="518">
        <v>0.60517055825186783</v>
      </c>
      <c r="BL276" s="518">
        <v>0.62025910420877683</v>
      </c>
      <c r="BM276" s="518">
        <v>0.67651854432065961</v>
      </c>
      <c r="BN276" s="518">
        <v>0.75825910536614449</v>
      </c>
      <c r="BO276" s="518">
        <v>0.54259654272431945</v>
      </c>
      <c r="BP276" s="518">
        <v>0.58290610320823932</v>
      </c>
      <c r="BQ276" s="518">
        <v>0.61190554978704548</v>
      </c>
      <c r="BR276" s="518">
        <v>0.53432525224228622</v>
      </c>
      <c r="BS276" s="522">
        <v>0.71482405725705589</v>
      </c>
      <c r="BT276" s="106"/>
    </row>
    <row r="277" spans="1:72" x14ac:dyDescent="0.2">
      <c r="A277" s="426">
        <v>3</v>
      </c>
      <c r="B277" s="7" t="s">
        <v>9</v>
      </c>
      <c r="C277" s="523">
        <f t="shared" ref="C277:L277" si="233">C35</f>
        <v>0.75238095238095237</v>
      </c>
      <c r="D277" s="518">
        <f t="shared" si="233"/>
        <v>0.66190476190476188</v>
      </c>
      <c r="E277" s="518">
        <f t="shared" si="233"/>
        <v>0.80952380952380953</v>
      </c>
      <c r="F277" s="518">
        <f t="shared" si="233"/>
        <v>0.77142857142857146</v>
      </c>
      <c r="G277" s="518">
        <f t="shared" si="233"/>
        <v>0.83809523809523812</v>
      </c>
      <c r="H277" s="518">
        <f t="shared" si="233"/>
        <v>0.84761904761904761</v>
      </c>
      <c r="I277" s="518">
        <f t="shared" si="233"/>
        <v>0.67619047619047623</v>
      </c>
      <c r="J277" s="518">
        <f t="shared" si="233"/>
        <v>0.8</v>
      </c>
      <c r="K277" s="518">
        <f t="shared" si="233"/>
        <v>0.79047619047619044</v>
      </c>
      <c r="L277" s="518">
        <f t="shared" si="233"/>
        <v>0.73333333333333328</v>
      </c>
      <c r="M277" s="522">
        <f t="shared" si="226"/>
        <v>0.84285714285714286</v>
      </c>
      <c r="N277" s="106"/>
      <c r="X277" s="7" t="s">
        <v>9</v>
      </c>
      <c r="Y277" s="523">
        <v>0.56851588430535804</v>
      </c>
      <c r="Z277" s="518">
        <v>0.41556914393226735</v>
      </c>
      <c r="AA277" s="518">
        <v>0.66175404687122485</v>
      </c>
      <c r="AB277" s="518">
        <v>0.6128140124452639</v>
      </c>
      <c r="AC277" s="518">
        <v>0.71276852522326806</v>
      </c>
      <c r="AD277" s="518">
        <v>0.7119341563786008</v>
      </c>
      <c r="AE277" s="518">
        <v>0.50673575129533677</v>
      </c>
      <c r="AF277" s="518">
        <v>0.64406779661016944</v>
      </c>
      <c r="AG277" s="518">
        <v>0.62828867970070001</v>
      </c>
      <c r="AH277" s="518">
        <v>0.53968999530295914</v>
      </c>
      <c r="AI277" s="522">
        <v>0.70475460122699396</v>
      </c>
      <c r="AJ277" s="106"/>
      <c r="AP277" s="7" t="s">
        <v>9</v>
      </c>
      <c r="AQ277" s="523">
        <f t="shared" ref="AQ277:AZ277" si="234">AQ35</f>
        <v>0.62130476331871187</v>
      </c>
      <c r="AR277" s="518">
        <f t="shared" si="234"/>
        <v>0.54749418444586084</v>
      </c>
      <c r="AS277" s="518">
        <f t="shared" si="234"/>
        <v>0.68726927489820111</v>
      </c>
      <c r="AT277" s="518">
        <f t="shared" si="234"/>
        <v>0.65740735285219065</v>
      </c>
      <c r="AU277" s="518">
        <f t="shared" si="234"/>
        <v>0.70173512247506131</v>
      </c>
      <c r="AV277" s="518">
        <f t="shared" si="234"/>
        <v>0.69937331253514279</v>
      </c>
      <c r="AW277" s="518">
        <f t="shared" si="234"/>
        <v>0.66027563123559885</v>
      </c>
      <c r="AX277" s="518">
        <f t="shared" si="234"/>
        <v>0.68250459889362103</v>
      </c>
      <c r="AY277" s="518">
        <f t="shared" si="234"/>
        <v>0.66693494449720381</v>
      </c>
      <c r="AZ277" s="518">
        <f t="shared" si="234"/>
        <v>0.62007865940387985</v>
      </c>
      <c r="BA277" s="522">
        <f t="shared" si="228"/>
        <v>0.70012557090526195</v>
      </c>
      <c r="BB277" s="106"/>
      <c r="BH277" s="7" t="s">
        <v>9</v>
      </c>
      <c r="BI277" s="523">
        <v>0.56067660481963089</v>
      </c>
      <c r="BJ277" s="518">
        <v>0.46263439452783667</v>
      </c>
      <c r="BK277" s="518">
        <v>0.66901284451858845</v>
      </c>
      <c r="BL277" s="518">
        <v>0.61690161883215988</v>
      </c>
      <c r="BM277" s="518">
        <v>0.6964840529505365</v>
      </c>
      <c r="BN277" s="518">
        <v>0.69188815493142852</v>
      </c>
      <c r="BO277" s="518">
        <v>0.6216655828623231</v>
      </c>
      <c r="BP277" s="518">
        <v>0.66030370603646338</v>
      </c>
      <c r="BQ277" s="518">
        <v>0.63291387266270727</v>
      </c>
      <c r="BR277" s="518">
        <v>0.55887784277938291</v>
      </c>
      <c r="BS277" s="522">
        <v>0.69334713474693555</v>
      </c>
      <c r="BT277" s="106"/>
    </row>
    <row r="278" spans="1:72" x14ac:dyDescent="0.2">
      <c r="A278" s="426">
        <v>4</v>
      </c>
      <c r="B278" s="7" t="s">
        <v>4</v>
      </c>
      <c r="C278" s="523">
        <f t="shared" ref="C278:L278" si="235">C36</f>
        <v>0.66666666666666663</v>
      </c>
      <c r="D278" s="518">
        <f t="shared" si="235"/>
        <v>0.71904761904761905</v>
      </c>
      <c r="E278" s="518">
        <f t="shared" si="235"/>
        <v>0.76190476190476186</v>
      </c>
      <c r="F278" s="518">
        <f t="shared" si="235"/>
        <v>0.69047619047619047</v>
      </c>
      <c r="G278" s="518">
        <f t="shared" si="235"/>
        <v>0.75238095238095237</v>
      </c>
      <c r="H278" s="518">
        <f t="shared" si="235"/>
        <v>0.77619047619047621</v>
      </c>
      <c r="I278" s="518">
        <f t="shared" si="235"/>
        <v>0.6</v>
      </c>
      <c r="J278" s="518">
        <f t="shared" si="235"/>
        <v>0.77619047619047621</v>
      </c>
      <c r="K278" s="518">
        <f t="shared" si="235"/>
        <v>0.78095238095238095</v>
      </c>
      <c r="L278" s="518">
        <f t="shared" si="235"/>
        <v>0.70476190476190481</v>
      </c>
      <c r="M278" s="522">
        <f t="shared" si="226"/>
        <v>0.79047619047619044</v>
      </c>
      <c r="N278" s="106"/>
      <c r="X278" s="7" t="s">
        <v>4</v>
      </c>
      <c r="Y278" s="523">
        <v>0.39980401763841256</v>
      </c>
      <c r="Z278" s="518">
        <v>0.45145437641120995</v>
      </c>
      <c r="AA278" s="518">
        <v>0.54013927210616219</v>
      </c>
      <c r="AB278" s="518">
        <v>0.45240101095197971</v>
      </c>
      <c r="AC278" s="518">
        <v>0.53589187810786687</v>
      </c>
      <c r="AD278" s="518">
        <v>0.5476419634263715</v>
      </c>
      <c r="AE278" s="518">
        <v>0.36377407487556807</v>
      </c>
      <c r="AF278" s="518">
        <v>0.56498743884701841</v>
      </c>
      <c r="AG278" s="518">
        <v>0.57665001314751507</v>
      </c>
      <c r="AH278" s="518">
        <v>0.44902881807794853</v>
      </c>
      <c r="AI278" s="522">
        <v>0.57476183901698175</v>
      </c>
      <c r="AJ278" s="106"/>
      <c r="AP278" s="7" t="s">
        <v>4</v>
      </c>
      <c r="AQ278" s="523">
        <f t="shared" ref="AQ278:AZ278" si="236">AQ36</f>
        <v>0.53495562186662393</v>
      </c>
      <c r="AR278" s="518">
        <f t="shared" si="236"/>
        <v>0.5482248040706682</v>
      </c>
      <c r="AS278" s="518">
        <f t="shared" si="236"/>
        <v>0.61338442530946935</v>
      </c>
      <c r="AT278" s="518">
        <f t="shared" si="236"/>
        <v>0.58215300403923664</v>
      </c>
      <c r="AU278" s="518">
        <f t="shared" si="236"/>
        <v>0.62897051969035833</v>
      </c>
      <c r="AV278" s="518">
        <f t="shared" si="236"/>
        <v>0.61809889848410815</v>
      </c>
      <c r="AW278" s="518">
        <f t="shared" si="236"/>
        <v>0.594997702138229</v>
      </c>
      <c r="AX278" s="518">
        <f t="shared" si="236"/>
        <v>0.64054422736467487</v>
      </c>
      <c r="AY278" s="518">
        <f t="shared" si="236"/>
        <v>0.64385043462957459</v>
      </c>
      <c r="AZ278" s="518">
        <f t="shared" si="236"/>
        <v>0.56420708873997505</v>
      </c>
      <c r="BA278" s="522">
        <f t="shared" si="228"/>
        <v>0.64252452351715694</v>
      </c>
      <c r="BB278" s="106"/>
      <c r="BH278" s="7" t="s">
        <v>4</v>
      </c>
      <c r="BI278" s="523">
        <v>0.4477211873689661</v>
      </c>
      <c r="BJ278" s="518">
        <v>0.46351680171965909</v>
      </c>
      <c r="BK278" s="518">
        <v>0.54917295789730214</v>
      </c>
      <c r="BL278" s="518">
        <v>0.50627824134418087</v>
      </c>
      <c r="BM278" s="518">
        <v>0.5720769781661057</v>
      </c>
      <c r="BN278" s="518">
        <v>0.55598744561724978</v>
      </c>
      <c r="BO278" s="518">
        <v>0.52346966106470505</v>
      </c>
      <c r="BP278" s="518">
        <v>0.58981718363432689</v>
      </c>
      <c r="BQ278" s="518">
        <v>0.5950077680151673</v>
      </c>
      <c r="BR278" s="518">
        <v>0.48321046894270009</v>
      </c>
      <c r="BS278" s="522">
        <v>0.59291938888057549</v>
      </c>
      <c r="BT278" s="106"/>
    </row>
    <row r="279" spans="1:72" x14ac:dyDescent="0.2">
      <c r="A279" s="426">
        <v>5</v>
      </c>
      <c r="B279" s="7" t="s">
        <v>2</v>
      </c>
      <c r="C279" s="523">
        <f t="shared" ref="C279:L279" si="237">C37</f>
        <v>0.76666666666666672</v>
      </c>
      <c r="D279" s="518">
        <f t="shared" si="237"/>
        <v>0.70952380952380956</v>
      </c>
      <c r="E279" s="518">
        <f t="shared" si="237"/>
        <v>0.76666666666666672</v>
      </c>
      <c r="F279" s="518">
        <f t="shared" si="237"/>
        <v>0.77619047619047621</v>
      </c>
      <c r="G279" s="518">
        <f t="shared" si="237"/>
        <v>0.78095238095238095</v>
      </c>
      <c r="H279" s="518">
        <f t="shared" si="237"/>
        <v>0.75714285714285712</v>
      </c>
      <c r="I279" s="518">
        <f t="shared" si="237"/>
        <v>0.78095238095238095</v>
      </c>
      <c r="J279" s="518">
        <f t="shared" si="237"/>
        <v>0.75714285714285712</v>
      </c>
      <c r="K279" s="518">
        <f t="shared" si="237"/>
        <v>0.75238095238095237</v>
      </c>
      <c r="L279" s="518">
        <f t="shared" si="237"/>
        <v>0.74285714285714288</v>
      </c>
      <c r="M279" s="522">
        <f t="shared" si="226"/>
        <v>0.77142857142857146</v>
      </c>
      <c r="N279" s="106"/>
      <c r="X279" s="7" t="s">
        <v>2</v>
      </c>
      <c r="Y279" s="523">
        <v>0.62461695607763024</v>
      </c>
      <c r="Z279" s="518">
        <v>0.51833051325437107</v>
      </c>
      <c r="AA279" s="518">
        <v>0.61485196691245281</v>
      </c>
      <c r="AB279" s="518">
        <v>0.64211900358968788</v>
      </c>
      <c r="AC279" s="518">
        <v>0.6423944026949987</v>
      </c>
      <c r="AD279" s="518">
        <v>0.59313148197393917</v>
      </c>
      <c r="AE279" s="518">
        <v>0.66339117708551121</v>
      </c>
      <c r="AF279" s="518">
        <v>0.59822935814232681</v>
      </c>
      <c r="AG279" s="518">
        <v>0.59116435791838284</v>
      </c>
      <c r="AH279" s="518">
        <v>0.58060579163430603</v>
      </c>
      <c r="AI279" s="522">
        <v>0.61645295080095885</v>
      </c>
      <c r="AJ279" s="106"/>
      <c r="AP279" s="7" t="s">
        <v>2</v>
      </c>
      <c r="AQ279" s="523">
        <f t="shared" ref="AQ279:AZ279" si="238">AQ37</f>
        <v>0.66918008728778033</v>
      </c>
      <c r="AR279" s="518">
        <f t="shared" si="238"/>
        <v>0.61206358880444056</v>
      </c>
      <c r="AS279" s="518">
        <f t="shared" si="238"/>
        <v>0.6611655450602949</v>
      </c>
      <c r="AT279" s="518">
        <f t="shared" si="238"/>
        <v>0.6673510859575833</v>
      </c>
      <c r="AU279" s="518">
        <f t="shared" si="238"/>
        <v>0.67511233328052667</v>
      </c>
      <c r="AV279" s="518">
        <f t="shared" si="238"/>
        <v>0.66588032121083673</v>
      </c>
      <c r="AW279" s="518">
        <f t="shared" si="238"/>
        <v>0.69413799342074456</v>
      </c>
      <c r="AX279" s="518">
        <f t="shared" si="238"/>
        <v>0.65231253240352394</v>
      </c>
      <c r="AY279" s="518">
        <f t="shared" si="238"/>
        <v>0.64505278324596527</v>
      </c>
      <c r="AZ279" s="518">
        <f t="shared" si="238"/>
        <v>0.63221837270499304</v>
      </c>
      <c r="BA279" s="522">
        <f t="shared" si="228"/>
        <v>0.68079320671427068</v>
      </c>
      <c r="BB279" s="106"/>
      <c r="BH279" s="7" t="s">
        <v>2</v>
      </c>
      <c r="BI279" s="523">
        <v>0.63676706478514056</v>
      </c>
      <c r="BJ279" s="518">
        <v>0.54728077230026662</v>
      </c>
      <c r="BK279" s="518">
        <v>0.62315340909989736</v>
      </c>
      <c r="BL279" s="518">
        <v>0.63362570920037531</v>
      </c>
      <c r="BM279" s="518">
        <v>0.64710158484874625</v>
      </c>
      <c r="BN279" s="518">
        <v>0.63111464187417876</v>
      </c>
      <c r="BO279" s="518">
        <v>0.68185756056300206</v>
      </c>
      <c r="BP279" s="518">
        <v>0.60855538209589999</v>
      </c>
      <c r="BQ279" s="518">
        <v>0.59690944301622051</v>
      </c>
      <c r="BR279" s="518">
        <v>0.57698957799183681</v>
      </c>
      <c r="BS279" s="522">
        <v>0.65721430980705842</v>
      </c>
      <c r="BT279" s="106"/>
    </row>
    <row r="280" spans="1:72" x14ac:dyDescent="0.2">
      <c r="A280" s="426">
        <v>6</v>
      </c>
      <c r="B280" s="7"/>
      <c r="C280" s="523">
        <f t="shared" ref="C280:L280" si="239">C38</f>
        <v>0.62380952380952381</v>
      </c>
      <c r="D280" s="518">
        <f t="shared" si="239"/>
        <v>0.54285714285714282</v>
      </c>
      <c r="E280" s="518">
        <f t="shared" si="239"/>
        <v>0.62380952380952381</v>
      </c>
      <c r="F280" s="518">
        <f t="shared" si="239"/>
        <v>0.62380952380952381</v>
      </c>
      <c r="G280" s="518">
        <f t="shared" si="239"/>
        <v>0.62857142857142856</v>
      </c>
      <c r="H280" s="518">
        <f t="shared" si="239"/>
        <v>0.70952380952380956</v>
      </c>
      <c r="I280" s="518">
        <f t="shared" si="239"/>
        <v>0.53333333333333333</v>
      </c>
      <c r="J280" s="518">
        <f t="shared" si="239"/>
        <v>0.63809523809523805</v>
      </c>
      <c r="K280" s="518">
        <f t="shared" si="239"/>
        <v>0.62380952380952381</v>
      </c>
      <c r="L280" s="518">
        <f t="shared" si="239"/>
        <v>0.6333333333333333</v>
      </c>
      <c r="M280" s="522">
        <f t="shared" si="226"/>
        <v>0.67142857142857137</v>
      </c>
      <c r="N280" s="106"/>
      <c r="X280" s="7"/>
      <c r="Y280" s="523">
        <v>0.33464345873105</v>
      </c>
      <c r="Z280" s="518">
        <v>0.17908624480820903</v>
      </c>
      <c r="AA280" s="518">
        <v>0.31198938332020076</v>
      </c>
      <c r="AB280" s="518">
        <v>0.35207967193907436</v>
      </c>
      <c r="AC280" s="518">
        <v>0.32661870503597112</v>
      </c>
      <c r="AD280" s="518">
        <v>0.43543411194358744</v>
      </c>
      <c r="AE280" s="518">
        <v>0.28024341622075333</v>
      </c>
      <c r="AF280" s="518">
        <v>0.33588548601864182</v>
      </c>
      <c r="AG280" s="518">
        <v>0.31238861027065123</v>
      </c>
      <c r="AH280" s="518">
        <v>0.34997588036661847</v>
      </c>
      <c r="AI280" s="522">
        <v>0.36374813383683141</v>
      </c>
      <c r="AJ280" s="106"/>
      <c r="AP280" s="7"/>
      <c r="AQ280" s="523">
        <f t="shared" ref="AQ280:AZ280" si="240">AQ38</f>
        <v>0.44321716228982527</v>
      </c>
      <c r="AR280" s="518">
        <f t="shared" si="240"/>
        <v>0.28977644071109798</v>
      </c>
      <c r="AS280" s="518">
        <f t="shared" si="240"/>
        <v>0.41517814638465123</v>
      </c>
      <c r="AT280" s="518">
        <f t="shared" si="240"/>
        <v>0.46513386982128258</v>
      </c>
      <c r="AU280" s="518">
        <f t="shared" si="240"/>
        <v>0.43315610779554237</v>
      </c>
      <c r="AV280" s="518">
        <f t="shared" si="240"/>
        <v>0.50548033508752976</v>
      </c>
      <c r="AW280" s="518">
        <f t="shared" si="240"/>
        <v>0.47045695765822448</v>
      </c>
      <c r="AX280" s="518">
        <f t="shared" si="240"/>
        <v>0.47290485592995907</v>
      </c>
      <c r="AY280" s="518">
        <f t="shared" si="240"/>
        <v>0.42688654348478627</v>
      </c>
      <c r="AZ280" s="518">
        <f t="shared" si="240"/>
        <v>0.47689817752893782</v>
      </c>
      <c r="BA280" s="522">
        <f t="shared" si="228"/>
        <v>0.46292979076128549</v>
      </c>
      <c r="BB280" s="106"/>
      <c r="BH280" s="7"/>
      <c r="BI280" s="523">
        <v>0.34961721469795309</v>
      </c>
      <c r="BJ280" s="518">
        <v>0.21408848987775059</v>
      </c>
      <c r="BK280" s="518">
        <v>0.32270235483863297</v>
      </c>
      <c r="BL280" s="518">
        <v>0.37153673832974976</v>
      </c>
      <c r="BM280" s="518">
        <v>0.33982158377660932</v>
      </c>
      <c r="BN280" s="518">
        <v>0.41424754206832126</v>
      </c>
      <c r="BO280" s="518">
        <v>0.37698850365898512</v>
      </c>
      <c r="BP280" s="518">
        <v>0.37951323076268406</v>
      </c>
      <c r="BQ280" s="518">
        <v>0.33379701079148849</v>
      </c>
      <c r="BR280" s="518">
        <v>0.38365624433058965</v>
      </c>
      <c r="BS280" s="522">
        <v>0.36929451590463214</v>
      </c>
      <c r="BT280" s="106"/>
    </row>
    <row r="281" spans="1:72" x14ac:dyDescent="0.2">
      <c r="A281" s="426">
        <v>7</v>
      </c>
      <c r="B281" s="7"/>
      <c r="C281" s="523">
        <f t="shared" ref="C281:L281" si="241">C39</f>
        <v>0.78095238095238095</v>
      </c>
      <c r="D281" s="518">
        <f t="shared" si="241"/>
        <v>0.69047619047619047</v>
      </c>
      <c r="E281" s="518">
        <f t="shared" si="241"/>
        <v>0.77142857142857146</v>
      </c>
      <c r="F281" s="518">
        <f t="shared" si="241"/>
        <v>0.79523809523809519</v>
      </c>
      <c r="G281" s="518">
        <f t="shared" si="241"/>
        <v>0.82857142857142863</v>
      </c>
      <c r="H281" s="518">
        <f t="shared" si="241"/>
        <v>0.83809523809523812</v>
      </c>
      <c r="I281" s="518">
        <f t="shared" si="241"/>
        <v>0.67619047619047623</v>
      </c>
      <c r="J281" s="518">
        <f t="shared" si="241"/>
        <v>0.77619047619047621</v>
      </c>
      <c r="K281" s="518">
        <f t="shared" si="241"/>
        <v>0.77142857142857146</v>
      </c>
      <c r="L281" s="518">
        <f t="shared" si="241"/>
        <v>0.73809523809523814</v>
      </c>
      <c r="M281" s="522">
        <f t="shared" si="226"/>
        <v>0.87142857142857144</v>
      </c>
      <c r="N281" s="106"/>
      <c r="X281" s="7"/>
      <c r="Y281" s="523">
        <v>0.61566006206731905</v>
      </c>
      <c r="Z281" s="518">
        <v>0.45404367650587951</v>
      </c>
      <c r="AA281" s="518">
        <v>0.58798283261802586</v>
      </c>
      <c r="AB281" s="518">
        <v>0.65028465202741947</v>
      </c>
      <c r="AC281" s="518">
        <v>0.69264544456641053</v>
      </c>
      <c r="AD281" s="518">
        <v>0.68986187125358345</v>
      </c>
      <c r="AE281" s="518">
        <v>0.50328707085463831</v>
      </c>
      <c r="AF281" s="518">
        <v>0.59542547958681735</v>
      </c>
      <c r="AG281" s="518">
        <v>0.58828574929542943</v>
      </c>
      <c r="AH281" s="518">
        <v>0.54166666666666674</v>
      </c>
      <c r="AI281" s="522">
        <v>0.75486381322957197</v>
      </c>
      <c r="AJ281" s="106"/>
      <c r="AP281" s="7"/>
      <c r="AQ281" s="523">
        <f t="shared" ref="AQ281:AZ281" si="242">AQ39</f>
        <v>0.65703421474360268</v>
      </c>
      <c r="AR281" s="518">
        <f t="shared" si="242"/>
        <v>0.59071413344623203</v>
      </c>
      <c r="AS281" s="518">
        <f t="shared" si="242"/>
        <v>0.64372306610506913</v>
      </c>
      <c r="AT281" s="518">
        <f t="shared" si="242"/>
        <v>0.68352493893613087</v>
      </c>
      <c r="AU281" s="518">
        <f t="shared" si="242"/>
        <v>0.69709380672479193</v>
      </c>
      <c r="AV281" s="518">
        <f t="shared" si="242"/>
        <v>0.69199919273760169</v>
      </c>
      <c r="AW281" s="518">
        <f t="shared" si="242"/>
        <v>0.64841148430360018</v>
      </c>
      <c r="AX281" s="518">
        <f t="shared" si="242"/>
        <v>0.65086212757355066</v>
      </c>
      <c r="AY281" s="518">
        <f t="shared" si="242"/>
        <v>0.64123705752738047</v>
      </c>
      <c r="AZ281" s="518">
        <f t="shared" si="242"/>
        <v>0.61704129550148534</v>
      </c>
      <c r="BA281" s="522">
        <f t="shared" si="228"/>
        <v>0.72248195828149175</v>
      </c>
      <c r="BB281" s="106"/>
      <c r="BH281" s="7"/>
      <c r="BI281" s="523">
        <v>0.61628536108379217</v>
      </c>
      <c r="BJ281" s="518">
        <v>0.51766990796100776</v>
      </c>
      <c r="BK281" s="518">
        <v>0.5948067597990101</v>
      </c>
      <c r="BL281" s="518">
        <v>0.66215527575328748</v>
      </c>
      <c r="BM281" s="518">
        <v>0.6874944960472309</v>
      </c>
      <c r="BN281" s="518">
        <v>0.67782032418905824</v>
      </c>
      <c r="BO281" s="518">
        <v>0.60226211397724161</v>
      </c>
      <c r="BP281" s="518">
        <v>0.60620584694563873</v>
      </c>
      <c r="BQ281" s="518">
        <v>0.59090024345992598</v>
      </c>
      <c r="BR281" s="518">
        <v>0.55445040395242573</v>
      </c>
      <c r="BS281" s="522">
        <v>0.73890576777639561</v>
      </c>
      <c r="BT281" s="106"/>
    </row>
    <row r="282" spans="1:72" ht="13.5" thickBot="1" x14ac:dyDescent="0.25">
      <c r="A282" s="426">
        <v>8</v>
      </c>
      <c r="B282" s="7"/>
      <c r="C282" s="430">
        <f t="shared" ref="C282:L282" si="243">C40</f>
        <v>0.77619047619047621</v>
      </c>
      <c r="D282" s="431">
        <f t="shared" si="243"/>
        <v>0.61904761904761907</v>
      </c>
      <c r="E282" s="431">
        <f t="shared" si="243"/>
        <v>0.75714285714285712</v>
      </c>
      <c r="F282" s="431">
        <f t="shared" si="243"/>
        <v>0.75714285714285712</v>
      </c>
      <c r="G282" s="431">
        <f t="shared" si="243"/>
        <v>0.8</v>
      </c>
      <c r="H282" s="431">
        <f t="shared" si="243"/>
        <v>0.84285714285714286</v>
      </c>
      <c r="I282" s="431">
        <f t="shared" si="243"/>
        <v>0.61428571428571432</v>
      </c>
      <c r="J282" s="431">
        <f t="shared" si="243"/>
        <v>0.75238095238095237</v>
      </c>
      <c r="K282" s="431">
        <f t="shared" si="243"/>
        <v>0.75238095238095237</v>
      </c>
      <c r="L282" s="431">
        <f t="shared" si="243"/>
        <v>0.69523809523809521</v>
      </c>
      <c r="M282" s="432">
        <f t="shared" si="226"/>
        <v>0.83809523809523812</v>
      </c>
      <c r="N282" s="106"/>
      <c r="X282" s="7"/>
      <c r="Y282" s="430">
        <v>0.60195192773027906</v>
      </c>
      <c r="Z282" s="431">
        <v>0.35034802784222729</v>
      </c>
      <c r="AA282" s="431">
        <v>0.56615085473547755</v>
      </c>
      <c r="AB282" s="431">
        <v>0.58459390272282996</v>
      </c>
      <c r="AC282" s="431">
        <v>0.63932281017420456</v>
      </c>
      <c r="AD282" s="431">
        <v>0.69449832481043916</v>
      </c>
      <c r="AE282" s="431">
        <v>0.42012681529965235</v>
      </c>
      <c r="AF282" s="431">
        <v>0.55710577547047369</v>
      </c>
      <c r="AG282" s="431">
        <v>0.55843105539830162</v>
      </c>
      <c r="AH282" s="431">
        <v>0.4731890874882409</v>
      </c>
      <c r="AI282" s="432">
        <v>0.68886177444657481</v>
      </c>
      <c r="AJ282" s="106"/>
      <c r="AP282" s="7"/>
      <c r="AQ282" s="430">
        <f t="shared" ref="AQ282:AZ282" si="244">AQ40</f>
        <v>0.6399385953718616</v>
      </c>
      <c r="AR282" s="431">
        <f t="shared" si="244"/>
        <v>0.52014785727856605</v>
      </c>
      <c r="AS282" s="431">
        <f t="shared" si="244"/>
        <v>0.63847503768325142</v>
      </c>
      <c r="AT282" s="431">
        <f t="shared" si="244"/>
        <v>0.65041491406762542</v>
      </c>
      <c r="AU282" s="431">
        <f t="shared" si="244"/>
        <v>0.66075327190804545</v>
      </c>
      <c r="AV282" s="431">
        <f t="shared" si="244"/>
        <v>0.68472512539289165</v>
      </c>
      <c r="AW282" s="431">
        <f t="shared" si="244"/>
        <v>0.60911602895853056</v>
      </c>
      <c r="AX282" s="431">
        <f t="shared" si="244"/>
        <v>0.64058397180552229</v>
      </c>
      <c r="AY282" s="431">
        <f t="shared" si="244"/>
        <v>0.63475549436447554</v>
      </c>
      <c r="AZ282" s="431">
        <f t="shared" si="244"/>
        <v>0.58157276575964756</v>
      </c>
      <c r="BA282" s="432">
        <f t="shared" si="228"/>
        <v>0.68496791542498769</v>
      </c>
      <c r="BB282" s="106"/>
      <c r="BH282" s="7"/>
      <c r="BI282" s="430">
        <v>0.58887243657825483</v>
      </c>
      <c r="BJ282" s="431">
        <v>0.43064080722879344</v>
      </c>
      <c r="BK282" s="431">
        <v>0.58659703732703738</v>
      </c>
      <c r="BL282" s="431">
        <v>0.60548372671794648</v>
      </c>
      <c r="BM282" s="431">
        <v>0.62246356006369896</v>
      </c>
      <c r="BN282" s="431">
        <v>0.66434253471626281</v>
      </c>
      <c r="BO282" s="431">
        <v>0.54308451382742706</v>
      </c>
      <c r="BP282" s="431">
        <v>0.58987924758404309</v>
      </c>
      <c r="BQ282" s="431">
        <v>0.5808623429891544</v>
      </c>
      <c r="BR282" s="431">
        <v>0.50551553010707506</v>
      </c>
      <c r="BS282" s="432">
        <v>0.66478623755734256</v>
      </c>
      <c r="BT282" s="106"/>
    </row>
    <row r="283" spans="1:72" x14ac:dyDescent="0.2">
      <c r="A283" s="426">
        <v>9</v>
      </c>
      <c r="B283" s="7"/>
      <c r="C283" s="354">
        <f t="shared" ref="C283:L283" si="245">C57</f>
        <v>0.7</v>
      </c>
      <c r="D283" s="355">
        <f t="shared" si="245"/>
        <v>0.76190476190476186</v>
      </c>
      <c r="E283" s="355">
        <f t="shared" si="245"/>
        <v>0.82380952380952377</v>
      </c>
      <c r="F283" s="355">
        <f t="shared" si="245"/>
        <v>0.69523809523809521</v>
      </c>
      <c r="G283" s="355">
        <f t="shared" si="245"/>
        <v>0.77142857142857146</v>
      </c>
      <c r="H283" s="355">
        <f t="shared" si="245"/>
        <v>0.76666666666666672</v>
      </c>
      <c r="I283" s="355">
        <f t="shared" si="245"/>
        <v>0.66190476190476188</v>
      </c>
      <c r="J283" s="355">
        <f t="shared" si="245"/>
        <v>0.79047619047619044</v>
      </c>
      <c r="K283" s="355">
        <f t="shared" si="245"/>
        <v>0.81428571428571428</v>
      </c>
      <c r="L283" s="355">
        <f t="shared" si="245"/>
        <v>0.76190476190476186</v>
      </c>
      <c r="M283" s="356">
        <f t="shared" ref="M283:M290" si="246">M57</f>
        <v>0.76666666666666672</v>
      </c>
      <c r="N283" s="106"/>
      <c r="X283" s="7"/>
      <c r="Y283" s="354">
        <v>0.4833242208857299</v>
      </c>
      <c r="Z283" s="355">
        <v>0.54989711934156382</v>
      </c>
      <c r="AA283" s="355">
        <v>0.67509931005644996</v>
      </c>
      <c r="AB283" s="355">
        <v>0.47864540905388109</v>
      </c>
      <c r="AC283" s="355">
        <v>0.59195239444601866</v>
      </c>
      <c r="AD283" s="355">
        <v>0.56078197029195831</v>
      </c>
      <c r="AE283" s="355">
        <v>0.46136339005093746</v>
      </c>
      <c r="AF283" s="355">
        <v>0.61134011945823186</v>
      </c>
      <c r="AG283" s="355">
        <v>0.65713568049566706</v>
      </c>
      <c r="AH283" s="355">
        <v>0.57160342717258272</v>
      </c>
      <c r="AI283" s="356">
        <v>0.55760963026655208</v>
      </c>
      <c r="AJ283" s="106"/>
      <c r="AP283" s="7"/>
      <c r="AQ283" s="354">
        <f t="shared" ref="AQ283:AZ283" si="247">AQ57</f>
        <v>0.58689746092056583</v>
      </c>
      <c r="AR283" s="355">
        <f t="shared" si="247"/>
        <v>0.57299962825313067</v>
      </c>
      <c r="AS283" s="355">
        <f t="shared" si="247"/>
        <v>0.69398944210241853</v>
      </c>
      <c r="AT283" s="355">
        <f t="shared" si="247"/>
        <v>0.58126949236027325</v>
      </c>
      <c r="AU283" s="355">
        <f t="shared" si="247"/>
        <v>0.64871200670929474</v>
      </c>
      <c r="AV283" s="355">
        <f t="shared" si="247"/>
        <v>0.63145523760923705</v>
      </c>
      <c r="AW283" s="355">
        <f t="shared" si="247"/>
        <v>0.61249323603557937</v>
      </c>
      <c r="AX283" s="355">
        <f t="shared" si="247"/>
        <v>0.6424366822002322</v>
      </c>
      <c r="AY283" s="355">
        <f t="shared" si="247"/>
        <v>0.67835129229947078</v>
      </c>
      <c r="AZ283" s="355">
        <f t="shared" si="247"/>
        <v>0.62728069292520394</v>
      </c>
      <c r="BA283" s="356">
        <f t="shared" ref="BA283:BA290" si="248">BA57</f>
        <v>0.62201265634643832</v>
      </c>
      <c r="BB283" s="106"/>
      <c r="BH283" s="7"/>
      <c r="BI283" s="354">
        <v>0.5125590051248311</v>
      </c>
      <c r="BJ283" s="355">
        <v>0.49438001439332829</v>
      </c>
      <c r="BK283" s="355">
        <v>0.68157603331395755</v>
      </c>
      <c r="BL283" s="355">
        <v>0.50511734768005168</v>
      </c>
      <c r="BM283" s="355">
        <v>0.60274398467878187</v>
      </c>
      <c r="BN283" s="355">
        <v>0.57583077124516902</v>
      </c>
      <c r="BO283" s="355">
        <v>0.54789546357918806</v>
      </c>
      <c r="BP283" s="355">
        <v>0.59278135552192546</v>
      </c>
      <c r="BQ283" s="355">
        <v>0.65284084731871006</v>
      </c>
      <c r="BR283" s="355">
        <v>0.56954067009065967</v>
      </c>
      <c r="BS283" s="356">
        <v>0.56171817376254018</v>
      </c>
      <c r="BT283" s="106"/>
    </row>
    <row r="284" spans="1:72" x14ac:dyDescent="0.2">
      <c r="A284" s="426">
        <v>10</v>
      </c>
      <c r="B284" s="7"/>
      <c r="C284" s="523">
        <f t="shared" ref="C284:L284" si="249">C58</f>
        <v>0.75714285714285712</v>
      </c>
      <c r="D284" s="518">
        <f t="shared" si="249"/>
        <v>0.77142857142857146</v>
      </c>
      <c r="E284" s="518">
        <f t="shared" si="249"/>
        <v>0.85238095238095235</v>
      </c>
      <c r="F284" s="518">
        <f t="shared" si="249"/>
        <v>0.79523809523809519</v>
      </c>
      <c r="G284" s="518">
        <f t="shared" si="249"/>
        <v>0.84285714285714286</v>
      </c>
      <c r="H284" s="518">
        <f t="shared" si="249"/>
        <v>0.8</v>
      </c>
      <c r="I284" s="518">
        <f t="shared" si="249"/>
        <v>0.73333333333333328</v>
      </c>
      <c r="J284" s="518">
        <f t="shared" si="249"/>
        <v>0.81428571428571428</v>
      </c>
      <c r="K284" s="518">
        <f t="shared" si="249"/>
        <v>0.83809523809523812</v>
      </c>
      <c r="L284" s="518">
        <f t="shared" si="249"/>
        <v>0.8</v>
      </c>
      <c r="M284" s="522">
        <f t="shared" si="246"/>
        <v>0.85238095238095235</v>
      </c>
      <c r="N284" s="106"/>
      <c r="X284" s="7"/>
      <c r="Y284" s="523">
        <v>0.59094034069207857</v>
      </c>
      <c r="Z284" s="518">
        <v>0.58828574929542943</v>
      </c>
      <c r="AA284" s="518">
        <v>0.73819673449690348</v>
      </c>
      <c r="AB284" s="518">
        <v>0.65764331210191085</v>
      </c>
      <c r="AC284" s="518">
        <v>0.72782970701437433</v>
      </c>
      <c r="AD284" s="518">
        <v>0.63803504740017236</v>
      </c>
      <c r="AE284" s="518">
        <v>0.58097274184927838</v>
      </c>
      <c r="AF284" s="518">
        <v>0.66915774590991717</v>
      </c>
      <c r="AG284" s="518">
        <v>0.71264136515474719</v>
      </c>
      <c r="AH284" s="518">
        <v>0.65244118690152497</v>
      </c>
      <c r="AI284" s="522">
        <v>0.73157959840019793</v>
      </c>
      <c r="AJ284" s="106"/>
      <c r="AP284" s="7"/>
      <c r="AQ284" s="523">
        <f t="shared" ref="AQ284:AZ284" si="250">AQ58</f>
        <v>0.65139706101781025</v>
      </c>
      <c r="AR284" s="518">
        <f t="shared" si="250"/>
        <v>0.64058152319508133</v>
      </c>
      <c r="AS284" s="518">
        <f t="shared" si="250"/>
        <v>0.7266879304268159</v>
      </c>
      <c r="AT284" s="518">
        <f t="shared" si="250"/>
        <v>0.6804745247826256</v>
      </c>
      <c r="AU284" s="518">
        <f t="shared" si="250"/>
        <v>0.72269964444670665</v>
      </c>
      <c r="AV284" s="518">
        <f t="shared" si="250"/>
        <v>0.68395342974848694</v>
      </c>
      <c r="AW284" s="518">
        <f t="shared" si="250"/>
        <v>0.67698440593289344</v>
      </c>
      <c r="AX284" s="518">
        <f t="shared" si="250"/>
        <v>0.6843443142207345</v>
      </c>
      <c r="AY284" s="518">
        <f t="shared" si="250"/>
        <v>0.70884271021529799</v>
      </c>
      <c r="AZ284" s="518">
        <f t="shared" si="250"/>
        <v>0.6708944712237197</v>
      </c>
      <c r="BA284" s="522">
        <f t="shared" si="248"/>
        <v>0.72497902888232768</v>
      </c>
      <c r="BB284" s="106"/>
      <c r="BH284" s="7"/>
      <c r="BI284" s="523">
        <v>0.60707104780382015</v>
      </c>
      <c r="BJ284" s="518">
        <v>0.58987542366130374</v>
      </c>
      <c r="BK284" s="518">
        <v>0.74799142168279875</v>
      </c>
      <c r="BL284" s="518">
        <v>0.65664125054043221</v>
      </c>
      <c r="BM284" s="518">
        <v>0.73937174146364548</v>
      </c>
      <c r="BN284" s="518">
        <v>0.66293500946049988</v>
      </c>
      <c r="BO284" s="518">
        <v>0.65041030052848869</v>
      </c>
      <c r="BP284" s="518">
        <v>0.66364743443979246</v>
      </c>
      <c r="BQ284" s="518">
        <v>0.71059148732428434</v>
      </c>
      <c r="BR284" s="518">
        <v>0.6397305857046337</v>
      </c>
      <c r="BS284" s="522">
        <v>0.74427876936691406</v>
      </c>
      <c r="BT284" s="106"/>
    </row>
    <row r="285" spans="1:72" x14ac:dyDescent="0.2">
      <c r="A285" s="426">
        <v>11</v>
      </c>
      <c r="B285" s="7"/>
      <c r="C285" s="523">
        <f t="shared" ref="C285:L285" si="251">C59</f>
        <v>0.75238095238095237</v>
      </c>
      <c r="D285" s="518">
        <f t="shared" si="251"/>
        <v>0.74285714285714288</v>
      </c>
      <c r="E285" s="518">
        <f t="shared" si="251"/>
        <v>0.83809523809523812</v>
      </c>
      <c r="F285" s="518">
        <f t="shared" si="251"/>
        <v>0.76666666666666672</v>
      </c>
      <c r="G285" s="518">
        <f t="shared" si="251"/>
        <v>0.80476190476190479</v>
      </c>
      <c r="H285" s="518">
        <f t="shared" si="251"/>
        <v>0.74761904761904763</v>
      </c>
      <c r="I285" s="518">
        <f t="shared" si="251"/>
        <v>0.8</v>
      </c>
      <c r="J285" s="518">
        <f t="shared" si="251"/>
        <v>0.82857142857142863</v>
      </c>
      <c r="K285" s="518">
        <f t="shared" si="251"/>
        <v>0.81428571428571428</v>
      </c>
      <c r="L285" s="518">
        <f t="shared" si="251"/>
        <v>0.78095238095238095</v>
      </c>
      <c r="M285" s="522">
        <f t="shared" si="246"/>
        <v>0.76190476190476186</v>
      </c>
      <c r="N285" s="106"/>
      <c r="X285" s="7"/>
      <c r="Y285" s="523">
        <v>0.60617426428159271</v>
      </c>
      <c r="Z285" s="518">
        <v>0.55207963028794871</v>
      </c>
      <c r="AA285" s="518">
        <v>0.72819673379268346</v>
      </c>
      <c r="AB285" s="518">
        <v>0.62607652894363897</v>
      </c>
      <c r="AC285" s="518">
        <v>0.68173585184637564</v>
      </c>
      <c r="AD285" s="518">
        <v>0.5811538027320966</v>
      </c>
      <c r="AE285" s="518">
        <v>0.68387096774193556</v>
      </c>
      <c r="AF285" s="518">
        <v>0.71095392850315431</v>
      </c>
      <c r="AG285" s="518">
        <v>0.68773829495195971</v>
      </c>
      <c r="AH285" s="518">
        <v>0.63537538217642386</v>
      </c>
      <c r="AI285" s="522">
        <v>0.60116990162190909</v>
      </c>
      <c r="AJ285" s="106"/>
      <c r="AP285" s="7"/>
      <c r="AQ285" s="523">
        <f t="shared" ref="AQ285:AZ285" si="252">AQ59</f>
        <v>0.66975573503123287</v>
      </c>
      <c r="AR285" s="518">
        <f t="shared" si="252"/>
        <v>0.59524113856837702</v>
      </c>
      <c r="AS285" s="518">
        <f t="shared" si="252"/>
        <v>0.7264962178490133</v>
      </c>
      <c r="AT285" s="518">
        <f t="shared" si="252"/>
        <v>0.66422657106800664</v>
      </c>
      <c r="AU285" s="518">
        <f t="shared" si="252"/>
        <v>0.7100434417951853</v>
      </c>
      <c r="AV285" s="518">
        <f t="shared" si="252"/>
        <v>0.67412551279014898</v>
      </c>
      <c r="AW285" s="518">
        <f t="shared" si="252"/>
        <v>0.70978473551242438</v>
      </c>
      <c r="AX285" s="518">
        <f t="shared" si="252"/>
        <v>0.71313005639516436</v>
      </c>
      <c r="AY285" s="518">
        <f t="shared" si="252"/>
        <v>0.69817763592908666</v>
      </c>
      <c r="AZ285" s="518">
        <f t="shared" si="252"/>
        <v>0.66775658283119177</v>
      </c>
      <c r="BA285" s="522">
        <f t="shared" si="248"/>
        <v>0.67459308544294216</v>
      </c>
      <c r="BB285" s="106"/>
      <c r="BH285" s="7"/>
      <c r="BI285" s="523">
        <v>0.63776007660410694</v>
      </c>
      <c r="BJ285" s="518">
        <v>0.52380131898158344</v>
      </c>
      <c r="BK285" s="518">
        <v>0.74757346201814578</v>
      </c>
      <c r="BL285" s="518">
        <v>0.62830694201402881</v>
      </c>
      <c r="BM285" s="518">
        <v>0.71301699739485069</v>
      </c>
      <c r="BN285" s="518">
        <v>0.64536673763476693</v>
      </c>
      <c r="BO285" s="518">
        <v>0.71249334796951735</v>
      </c>
      <c r="BP285" s="518">
        <v>0.71930992363717106</v>
      </c>
      <c r="BQ285" s="518">
        <v>0.68957843063832536</v>
      </c>
      <c r="BR285" s="518">
        <v>0.63432036682317483</v>
      </c>
      <c r="BS285" s="522">
        <v>0.64618794570406146</v>
      </c>
      <c r="BT285" s="106"/>
    </row>
    <row r="286" spans="1:72" x14ac:dyDescent="0.2">
      <c r="A286" s="426">
        <v>12</v>
      </c>
      <c r="B286" s="7"/>
      <c r="C286" s="523">
        <f t="shared" ref="C286:L286" si="253">C60</f>
        <v>0.66190476190476188</v>
      </c>
      <c r="D286" s="518">
        <f t="shared" si="253"/>
        <v>0.66190476190476188</v>
      </c>
      <c r="E286" s="518">
        <f t="shared" si="253"/>
        <v>0.73809523809523814</v>
      </c>
      <c r="F286" s="518">
        <f t="shared" si="253"/>
        <v>0.72380952380952379</v>
      </c>
      <c r="G286" s="518">
        <f t="shared" si="253"/>
        <v>0.7142857142857143</v>
      </c>
      <c r="H286" s="518">
        <f t="shared" si="253"/>
        <v>0.70952380952380956</v>
      </c>
      <c r="I286" s="518">
        <f t="shared" si="253"/>
        <v>0.75238095238095237</v>
      </c>
      <c r="J286" s="518">
        <f t="shared" si="253"/>
        <v>0.71904761904761905</v>
      </c>
      <c r="K286" s="518">
        <f t="shared" si="253"/>
        <v>0.70476190476190481</v>
      </c>
      <c r="L286" s="518">
        <f t="shared" si="253"/>
        <v>0.66190476190476188</v>
      </c>
      <c r="M286" s="522">
        <f t="shared" si="246"/>
        <v>0.70952380952380956</v>
      </c>
      <c r="N286" s="106"/>
      <c r="X286" s="7"/>
      <c r="Y286" s="523">
        <v>0.46017378711078927</v>
      </c>
      <c r="Z286" s="518">
        <v>0.42801242950857404</v>
      </c>
      <c r="AA286" s="518">
        <v>0.56547910161393466</v>
      </c>
      <c r="AB286" s="518">
        <v>0.55874361482447565</v>
      </c>
      <c r="AC286" s="518">
        <v>0.53507250654957383</v>
      </c>
      <c r="AD286" s="518">
        <v>0.51716859522822356</v>
      </c>
      <c r="AE286" s="518">
        <v>0.61465170442515338</v>
      </c>
      <c r="AF286" s="518">
        <v>0.53239989432765977</v>
      </c>
      <c r="AG286" s="518">
        <v>0.50975224037954681</v>
      </c>
      <c r="AH286" s="518">
        <v>0.44463068499273672</v>
      </c>
      <c r="AI286" s="522">
        <v>0.5146440344030615</v>
      </c>
      <c r="AJ286" s="106"/>
      <c r="AP286" s="7"/>
      <c r="AQ286" s="523">
        <f t="shared" ref="AQ286:AZ286" si="254">AQ60</f>
        <v>0.56525476390080442</v>
      </c>
      <c r="AR286" s="518">
        <f t="shared" si="254"/>
        <v>0.55477260415868346</v>
      </c>
      <c r="AS286" s="518">
        <f t="shared" si="254"/>
        <v>0.63940699737510975</v>
      </c>
      <c r="AT286" s="518">
        <f t="shared" si="254"/>
        <v>0.62968338759452069</v>
      </c>
      <c r="AU286" s="518">
        <f t="shared" si="254"/>
        <v>0.6310612221190447</v>
      </c>
      <c r="AV286" s="518">
        <f t="shared" si="254"/>
        <v>0.63055271417029213</v>
      </c>
      <c r="AW286" s="518">
        <f t="shared" si="254"/>
        <v>0.66921827186576743</v>
      </c>
      <c r="AX286" s="518">
        <f t="shared" si="254"/>
        <v>0.63625092276732453</v>
      </c>
      <c r="AY286" s="518">
        <f t="shared" si="254"/>
        <v>0.61219578464669622</v>
      </c>
      <c r="AZ286" s="518">
        <f t="shared" si="254"/>
        <v>0.55797113911630536</v>
      </c>
      <c r="BA286" s="522">
        <f t="shared" si="248"/>
        <v>0.62135425055900939</v>
      </c>
      <c r="BB286" s="106"/>
      <c r="BH286" s="7"/>
      <c r="BI286" s="523">
        <v>0.48452846989988735</v>
      </c>
      <c r="BJ286" s="518">
        <v>0.47149341228733532</v>
      </c>
      <c r="BK286" s="518">
        <v>0.5880447096395599</v>
      </c>
      <c r="BL286" s="518">
        <v>0.57315095616670186</v>
      </c>
      <c r="BM286" s="518">
        <v>0.57523355614424543</v>
      </c>
      <c r="BN286" s="518">
        <v>0.57446389640815965</v>
      </c>
      <c r="BO286" s="518">
        <v>0.63683287008723977</v>
      </c>
      <c r="BP286" s="518">
        <v>0.58315972838184027</v>
      </c>
      <c r="BQ286" s="518">
        <v>0.547469820710628</v>
      </c>
      <c r="BR286" s="518">
        <v>0.47543562486455127</v>
      </c>
      <c r="BS286" s="522">
        <v>0.56074934579348901</v>
      </c>
      <c r="BT286" s="106"/>
    </row>
    <row r="287" spans="1:72" x14ac:dyDescent="0.2">
      <c r="A287" s="426">
        <v>13</v>
      </c>
      <c r="B287" s="7"/>
      <c r="C287" s="523">
        <f t="shared" ref="C287:L287" si="255">C61</f>
        <v>0.68571428571428572</v>
      </c>
      <c r="D287" s="518">
        <f t="shared" si="255"/>
        <v>0.64761904761904765</v>
      </c>
      <c r="E287" s="518">
        <f t="shared" si="255"/>
        <v>0.74761904761904763</v>
      </c>
      <c r="F287" s="518">
        <f t="shared" si="255"/>
        <v>0.67142857142857137</v>
      </c>
      <c r="G287" s="518">
        <f t="shared" si="255"/>
        <v>0.72380952380952379</v>
      </c>
      <c r="H287" s="518">
        <f t="shared" si="255"/>
        <v>0.70476190476190481</v>
      </c>
      <c r="I287" s="518">
        <f t="shared" si="255"/>
        <v>0.70952380952380956</v>
      </c>
      <c r="J287" s="518">
        <f t="shared" si="255"/>
        <v>0.7</v>
      </c>
      <c r="K287" s="518">
        <f t="shared" si="255"/>
        <v>0.68095238095238098</v>
      </c>
      <c r="L287" s="518">
        <f t="shared" si="255"/>
        <v>0.66190476190476188</v>
      </c>
      <c r="M287" s="522">
        <f t="shared" si="246"/>
        <v>0.7142857142857143</v>
      </c>
      <c r="N287" s="106"/>
      <c r="X287" s="7"/>
      <c r="Y287" s="523">
        <v>0.49193548387096764</v>
      </c>
      <c r="Z287" s="518">
        <v>0.42800353356890464</v>
      </c>
      <c r="AA287" s="518">
        <v>0.58661417322834652</v>
      </c>
      <c r="AB287" s="518">
        <v>0.47522816166883969</v>
      </c>
      <c r="AC287" s="518">
        <v>0.54895571026514589</v>
      </c>
      <c r="AD287" s="518">
        <v>0.50350823672971323</v>
      </c>
      <c r="AE287" s="518">
        <v>0.55906650144568371</v>
      </c>
      <c r="AF287" s="518">
        <v>0.50795894079143122</v>
      </c>
      <c r="AG287" s="518">
        <v>0.4775731471855042</v>
      </c>
      <c r="AH287" s="518">
        <v>0.45360598065083557</v>
      </c>
      <c r="AI287" s="522">
        <v>0.5204019488428745</v>
      </c>
      <c r="AJ287" s="106"/>
      <c r="AP287" s="7"/>
      <c r="AQ287" s="523">
        <f t="shared" ref="AQ287:AZ287" si="256">AQ61</f>
        <v>0.56754334184359034</v>
      </c>
      <c r="AR287" s="518">
        <f t="shared" si="256"/>
        <v>0.5483615617206069</v>
      </c>
      <c r="AS287" s="518">
        <f t="shared" si="256"/>
        <v>0.64677192908906145</v>
      </c>
      <c r="AT287" s="518">
        <f t="shared" si="256"/>
        <v>0.55224346299761506</v>
      </c>
      <c r="AU287" s="518">
        <f t="shared" si="256"/>
        <v>0.61010126174382107</v>
      </c>
      <c r="AV287" s="518">
        <f t="shared" si="256"/>
        <v>0.58740982800069863</v>
      </c>
      <c r="AW287" s="518">
        <f t="shared" si="256"/>
        <v>0.64300059572289125</v>
      </c>
      <c r="AX287" s="518">
        <f t="shared" si="256"/>
        <v>0.59839242316036434</v>
      </c>
      <c r="AY287" s="518">
        <f t="shared" si="256"/>
        <v>0.57019195376432263</v>
      </c>
      <c r="AZ287" s="518">
        <f t="shared" si="256"/>
        <v>0.55139906134356109</v>
      </c>
      <c r="BA287" s="522">
        <f t="shared" si="248"/>
        <v>0.59850616982035243</v>
      </c>
      <c r="BB287" s="106"/>
      <c r="BH287" s="7"/>
      <c r="BI287" s="523">
        <v>0.48741957025031735</v>
      </c>
      <c r="BJ287" s="518">
        <v>0.46368213940985881</v>
      </c>
      <c r="BK287" s="518">
        <v>0.59964170769591219</v>
      </c>
      <c r="BL287" s="518">
        <v>0.46839764042109433</v>
      </c>
      <c r="BM287" s="518">
        <v>0.54448311361524637</v>
      </c>
      <c r="BN287" s="518">
        <v>0.51324205931633737</v>
      </c>
      <c r="BO287" s="518">
        <v>0.59366817929494664</v>
      </c>
      <c r="BP287" s="518">
        <v>0.52811491508193442</v>
      </c>
      <c r="BQ287" s="518">
        <v>0.49078631243066911</v>
      </c>
      <c r="BR287" s="518">
        <v>0.46736821512929566</v>
      </c>
      <c r="BS287" s="522">
        <v>0.52827132517537556</v>
      </c>
      <c r="BT287" s="106"/>
    </row>
    <row r="288" spans="1:72" x14ac:dyDescent="0.2">
      <c r="A288" s="426">
        <v>14</v>
      </c>
      <c r="B288" s="7"/>
      <c r="C288" s="523">
        <f t="shared" ref="C288:L288" si="257">C62</f>
        <v>0.76666666666666672</v>
      </c>
      <c r="D288" s="518">
        <f t="shared" si="257"/>
        <v>0.71904761904761905</v>
      </c>
      <c r="E288" s="518">
        <f t="shared" si="257"/>
        <v>0.78095238095238095</v>
      </c>
      <c r="F288" s="518">
        <f t="shared" si="257"/>
        <v>0.72380952380952379</v>
      </c>
      <c r="G288" s="518">
        <f t="shared" si="257"/>
        <v>0.81428571428571428</v>
      </c>
      <c r="H288" s="518">
        <f t="shared" si="257"/>
        <v>0.78095238095238095</v>
      </c>
      <c r="I288" s="518">
        <f t="shared" si="257"/>
        <v>0.68571428571428572</v>
      </c>
      <c r="J288" s="518">
        <f t="shared" si="257"/>
        <v>0.79047619047619044</v>
      </c>
      <c r="K288" s="518">
        <f t="shared" si="257"/>
        <v>0.76666666666666672</v>
      </c>
      <c r="L288" s="518">
        <f t="shared" si="257"/>
        <v>0.72380952380952379</v>
      </c>
      <c r="M288" s="522">
        <f t="shared" si="246"/>
        <v>0.82380952380952377</v>
      </c>
      <c r="N288" s="106"/>
      <c r="X288" s="7"/>
      <c r="Y288" s="523">
        <v>0.5991429684456564</v>
      </c>
      <c r="Z288" s="518">
        <v>0.50102694212879073</v>
      </c>
      <c r="AA288" s="518">
        <v>0.60919168217493325</v>
      </c>
      <c r="AB288" s="518">
        <v>0.5337620578778135</v>
      </c>
      <c r="AC288" s="518">
        <v>0.67315827280708762</v>
      </c>
      <c r="AD288" s="518">
        <v>0.59280023605783416</v>
      </c>
      <c r="AE288" s="518">
        <v>0.51281240113888005</v>
      </c>
      <c r="AF288" s="518">
        <v>0.62486297754861753</v>
      </c>
      <c r="AG288" s="518">
        <v>0.58372102431328132</v>
      </c>
      <c r="AH288" s="518">
        <v>0.51935598437315023</v>
      </c>
      <c r="AI288" s="522">
        <v>0.67255257280121361</v>
      </c>
      <c r="AJ288" s="106"/>
      <c r="AP288" s="7"/>
      <c r="AQ288" s="523">
        <f t="shared" ref="AQ288:AZ288" si="258">AQ62</f>
        <v>0.65009670069031966</v>
      </c>
      <c r="AR288" s="518">
        <f t="shared" si="258"/>
        <v>0.58722059395679771</v>
      </c>
      <c r="AS288" s="518">
        <f t="shared" si="258"/>
        <v>0.64921206872180093</v>
      </c>
      <c r="AT288" s="518">
        <f t="shared" si="258"/>
        <v>0.60291381899090679</v>
      </c>
      <c r="AU288" s="518">
        <f t="shared" si="258"/>
        <v>0.69265782908368922</v>
      </c>
      <c r="AV288" s="518">
        <f t="shared" si="258"/>
        <v>0.64745816880665452</v>
      </c>
      <c r="AW288" s="518">
        <f t="shared" si="258"/>
        <v>0.62899110864571339</v>
      </c>
      <c r="AX288" s="518">
        <f t="shared" si="258"/>
        <v>0.65981114316753398</v>
      </c>
      <c r="AY288" s="518">
        <f t="shared" si="258"/>
        <v>0.62979416332264482</v>
      </c>
      <c r="AZ288" s="518">
        <f t="shared" si="258"/>
        <v>0.58539025979348558</v>
      </c>
      <c r="BA288" s="522">
        <f t="shared" si="248"/>
        <v>0.69406716584632233</v>
      </c>
      <c r="BB288" s="106"/>
      <c r="BH288" s="7"/>
      <c r="BI288" s="523">
        <v>0.60497056906868041</v>
      </c>
      <c r="BJ288" s="518">
        <v>0.51298967531373896</v>
      </c>
      <c r="BK288" s="518">
        <v>0.6035468854254038</v>
      </c>
      <c r="BL288" s="518">
        <v>0.53437085957921471</v>
      </c>
      <c r="BM288" s="518">
        <v>0.67905989991131133</v>
      </c>
      <c r="BN288" s="518">
        <v>0.60073673625226121</v>
      </c>
      <c r="BO288" s="518">
        <v>0.5721079631167123</v>
      </c>
      <c r="BP288" s="518">
        <v>0.62089086197256216</v>
      </c>
      <c r="BQ288" s="518">
        <v>0.57331806148525633</v>
      </c>
      <c r="BR288" s="518">
        <v>0.51055513797169405</v>
      </c>
      <c r="BS288" s="522">
        <v>0.68172331062410574</v>
      </c>
      <c r="BT288" s="106"/>
    </row>
    <row r="289" spans="1:72" x14ac:dyDescent="0.2">
      <c r="A289" s="426">
        <v>15</v>
      </c>
      <c r="B289" s="7"/>
      <c r="C289" s="523">
        <f t="shared" ref="C289:L289" si="259">C63</f>
        <v>0.74285714285714288</v>
      </c>
      <c r="D289" s="518">
        <f t="shared" si="259"/>
        <v>0.7</v>
      </c>
      <c r="E289" s="518">
        <f t="shared" si="259"/>
        <v>0.82857142857142863</v>
      </c>
      <c r="F289" s="518">
        <f t="shared" si="259"/>
        <v>0.76666666666666672</v>
      </c>
      <c r="G289" s="518">
        <f t="shared" si="259"/>
        <v>0.80952380952380953</v>
      </c>
      <c r="H289" s="518">
        <f t="shared" si="259"/>
        <v>0.81428571428571428</v>
      </c>
      <c r="I289" s="518">
        <f t="shared" si="259"/>
        <v>0.7</v>
      </c>
      <c r="J289" s="518">
        <f t="shared" si="259"/>
        <v>0.79523809523809519</v>
      </c>
      <c r="K289" s="518">
        <f t="shared" si="259"/>
        <v>0.81904761904761902</v>
      </c>
      <c r="L289" s="518">
        <f t="shared" si="259"/>
        <v>0.76666666666666672</v>
      </c>
      <c r="M289" s="522">
        <f t="shared" si="246"/>
        <v>0.84285714285714286</v>
      </c>
      <c r="N289" s="106"/>
      <c r="X289" s="7"/>
      <c r="Y289" s="523">
        <v>0.55954323001631334</v>
      </c>
      <c r="Z289" s="518">
        <v>0.46816208393632419</v>
      </c>
      <c r="AA289" s="518">
        <v>0.69502601960547017</v>
      </c>
      <c r="AB289" s="518">
        <v>0.60696688438180357</v>
      </c>
      <c r="AC289" s="518">
        <v>0.66583124477861311</v>
      </c>
      <c r="AD289" s="518">
        <v>0.65634441087613293</v>
      </c>
      <c r="AE289" s="518">
        <v>0.5348591920683472</v>
      </c>
      <c r="AF289" s="518">
        <v>0.63444255525868354</v>
      </c>
      <c r="AG289" s="518">
        <v>0.67808302069466286</v>
      </c>
      <c r="AH289" s="518">
        <v>0.59484998818804624</v>
      </c>
      <c r="AI289" s="522">
        <v>0.70921450151057397</v>
      </c>
      <c r="AJ289" s="106"/>
      <c r="AP289" s="7"/>
      <c r="AQ289" s="523">
        <f t="shared" ref="AQ289:AZ289" si="260">AQ63</f>
        <v>0.62004297081923676</v>
      </c>
      <c r="AR289" s="518">
        <f t="shared" si="260"/>
        <v>0.5621135551390597</v>
      </c>
      <c r="AS289" s="518">
        <f t="shared" si="260"/>
        <v>0.70166885219728636</v>
      </c>
      <c r="AT289" s="518">
        <f t="shared" si="260"/>
        <v>0.65513417557295872</v>
      </c>
      <c r="AU289" s="518">
        <f t="shared" si="260"/>
        <v>0.68252157164210336</v>
      </c>
      <c r="AV289" s="518">
        <f t="shared" si="260"/>
        <v>0.67104976245072268</v>
      </c>
      <c r="AW289" s="518">
        <f t="shared" si="260"/>
        <v>0.67226728633521715</v>
      </c>
      <c r="AX289" s="518">
        <f t="shared" si="260"/>
        <v>0.66775538137703894</v>
      </c>
      <c r="AY289" s="518">
        <f t="shared" si="260"/>
        <v>0.68817495303801235</v>
      </c>
      <c r="AZ289" s="518">
        <f t="shared" si="260"/>
        <v>0.64386099756904924</v>
      </c>
      <c r="BA289" s="522">
        <f t="shared" si="248"/>
        <v>0.70133983562896407</v>
      </c>
      <c r="BB289" s="106"/>
      <c r="BH289" s="7"/>
      <c r="BI289" s="523">
        <v>0.55882558556917683</v>
      </c>
      <c r="BJ289" s="518">
        <v>0.48058698932885319</v>
      </c>
      <c r="BK289" s="518">
        <v>0.69635448338670392</v>
      </c>
      <c r="BL289" s="518">
        <v>0.61315966045325887</v>
      </c>
      <c r="BM289" s="518">
        <v>0.66033444652437523</v>
      </c>
      <c r="BN289" s="518">
        <v>0.63999994320689724</v>
      </c>
      <c r="BO289" s="518">
        <v>0.64211710121497778</v>
      </c>
      <c r="BP289" s="518">
        <v>0.63431830710553128</v>
      </c>
      <c r="BQ289" s="518">
        <v>0.67068661572941102</v>
      </c>
      <c r="BR289" s="518">
        <v>0.59502444184180903</v>
      </c>
      <c r="BS289" s="522">
        <v>0.69571172726473685</v>
      </c>
      <c r="BT289" s="106"/>
    </row>
    <row r="290" spans="1:72" ht="13.5" thickBot="1" x14ac:dyDescent="0.25">
      <c r="A290" s="426">
        <v>16</v>
      </c>
      <c r="B290" s="7"/>
      <c r="C290" s="430">
        <f t="shared" ref="C290:L290" si="261">C64</f>
        <v>0.72380952380952379</v>
      </c>
      <c r="D290" s="431">
        <f t="shared" si="261"/>
        <v>0.61904761904761907</v>
      </c>
      <c r="E290" s="431">
        <f t="shared" si="261"/>
        <v>0.76190476190476186</v>
      </c>
      <c r="F290" s="431">
        <f t="shared" si="261"/>
        <v>0.75714285714285712</v>
      </c>
      <c r="G290" s="431">
        <f t="shared" si="261"/>
        <v>0.80952380952380953</v>
      </c>
      <c r="H290" s="431">
        <f t="shared" si="261"/>
        <v>0.80476190476190479</v>
      </c>
      <c r="I290" s="431">
        <f t="shared" si="261"/>
        <v>0.65238095238095239</v>
      </c>
      <c r="J290" s="431">
        <f t="shared" si="261"/>
        <v>0.75238095238095237</v>
      </c>
      <c r="K290" s="431">
        <f t="shared" si="261"/>
        <v>0.74285714285714288</v>
      </c>
      <c r="L290" s="431">
        <f t="shared" si="261"/>
        <v>0.7</v>
      </c>
      <c r="M290" s="432">
        <f t="shared" si="246"/>
        <v>0.79047619047619044</v>
      </c>
      <c r="N290" s="106"/>
      <c r="X290" s="7"/>
      <c r="Y290" s="430">
        <v>0.52433023510114818</v>
      </c>
      <c r="Z290" s="431">
        <v>0.36414215964573632</v>
      </c>
      <c r="AA290" s="431">
        <v>0.58797676973787472</v>
      </c>
      <c r="AB290" s="431">
        <v>0.59441036128152691</v>
      </c>
      <c r="AC290" s="431">
        <v>0.66814159292035391</v>
      </c>
      <c r="AD290" s="431">
        <v>0.63909963532715774</v>
      </c>
      <c r="AE290" s="431">
        <v>0.47702384607512011</v>
      </c>
      <c r="AF290" s="431">
        <v>0.57104136386848414</v>
      </c>
      <c r="AG290" s="431">
        <v>0.55562522042399787</v>
      </c>
      <c r="AH290" s="431">
        <v>0.49432404540763686</v>
      </c>
      <c r="AI290" s="432">
        <v>0.61607179955956282</v>
      </c>
      <c r="AJ290" s="106"/>
      <c r="AP290" s="7"/>
      <c r="AQ290" s="430">
        <f t="shared" ref="AQ290:AZ290" si="262">AQ64</f>
        <v>0.57715894050598093</v>
      </c>
      <c r="AR290" s="431">
        <f t="shared" si="262"/>
        <v>0.5131408141234246</v>
      </c>
      <c r="AS290" s="431">
        <f t="shared" si="262"/>
        <v>0.64548786145284487</v>
      </c>
      <c r="AT290" s="431">
        <f t="shared" si="262"/>
        <v>0.64186398636945718</v>
      </c>
      <c r="AU290" s="431">
        <f t="shared" si="262"/>
        <v>0.67367358754225626</v>
      </c>
      <c r="AV290" s="431">
        <f t="shared" si="262"/>
        <v>0.65061647947439072</v>
      </c>
      <c r="AW290" s="431">
        <f t="shared" si="262"/>
        <v>0.62709247702051274</v>
      </c>
      <c r="AX290" s="431">
        <f t="shared" si="262"/>
        <v>0.64027298375162678</v>
      </c>
      <c r="AY290" s="431">
        <f t="shared" si="262"/>
        <v>0.62437318624532667</v>
      </c>
      <c r="AZ290" s="431">
        <f t="shared" si="262"/>
        <v>0.58478376832635282</v>
      </c>
      <c r="BA290" s="432">
        <f t="shared" si="248"/>
        <v>0.64546445260074126</v>
      </c>
      <c r="BB290" s="106"/>
      <c r="BH290" s="7"/>
      <c r="BI290" s="430">
        <v>0.49975151849911004</v>
      </c>
      <c r="BJ290" s="431">
        <v>0.4227466783877592</v>
      </c>
      <c r="BK290" s="431">
        <v>0.59759944482678451</v>
      </c>
      <c r="BL290" s="431">
        <v>0.59188239862884928</v>
      </c>
      <c r="BM290" s="431">
        <v>0.64457436307028182</v>
      </c>
      <c r="BN290" s="431">
        <v>0.60580906114207389</v>
      </c>
      <c r="BO290" s="431">
        <v>0.56925899528356994</v>
      </c>
      <c r="BP290" s="431">
        <v>0.58939383071395746</v>
      </c>
      <c r="BQ290" s="431">
        <v>0.56520767039193676</v>
      </c>
      <c r="BR290" s="431">
        <v>0.50975106659343727</v>
      </c>
      <c r="BS290" s="432">
        <v>0.59756229476357126</v>
      </c>
      <c r="BT290" s="106"/>
    </row>
    <row r="291" spans="1:72" x14ac:dyDescent="0.2">
      <c r="A291" s="426">
        <v>17</v>
      </c>
      <c r="B291" s="7"/>
      <c r="C291" s="354">
        <f t="shared" ref="C291:L291" si="263">C82</f>
        <v>0.72857142857142854</v>
      </c>
      <c r="D291" s="355">
        <f t="shared" si="263"/>
        <v>0.74761904761904763</v>
      </c>
      <c r="E291" s="355">
        <f t="shared" si="263"/>
        <v>0.81904761904761902</v>
      </c>
      <c r="F291" s="355">
        <f t="shared" si="263"/>
        <v>0.76190476190476186</v>
      </c>
      <c r="G291" s="355">
        <f t="shared" si="263"/>
        <v>0.7857142857142857</v>
      </c>
      <c r="H291" s="355">
        <f t="shared" si="263"/>
        <v>0.7857142857142857</v>
      </c>
      <c r="I291" s="355">
        <f t="shared" si="263"/>
        <v>0.71904761904761905</v>
      </c>
      <c r="J291" s="355">
        <f t="shared" si="263"/>
        <v>0.80952380952380953</v>
      </c>
      <c r="K291" s="355">
        <f t="shared" si="263"/>
        <v>0.82380952380952377</v>
      </c>
      <c r="L291" s="355">
        <f t="shared" si="263"/>
        <v>0.76666666666666672</v>
      </c>
      <c r="M291" s="356">
        <f t="shared" ref="M291:M298" si="264">M82</f>
        <v>0.80476190476190479</v>
      </c>
      <c r="N291" s="106"/>
      <c r="X291" s="7"/>
      <c r="Y291" s="354">
        <v>0.536549481183212</v>
      </c>
      <c r="Z291" s="355">
        <v>0.53993055555555558</v>
      </c>
      <c r="AA291" s="355">
        <v>0.67420592798236301</v>
      </c>
      <c r="AB291" s="355">
        <v>0.59760864566567029</v>
      </c>
      <c r="AC291" s="355">
        <v>0.6231756918414546</v>
      </c>
      <c r="AD291" s="355">
        <v>0.60374035558537409</v>
      </c>
      <c r="AE291" s="355">
        <v>0.55828877005347599</v>
      </c>
      <c r="AF291" s="355">
        <v>0.65545529122231339</v>
      </c>
      <c r="AG291" s="355">
        <v>0.68257210556418024</v>
      </c>
      <c r="AH291" s="355">
        <v>0.58951651507898506</v>
      </c>
      <c r="AI291" s="356">
        <v>0.63750421017177505</v>
      </c>
      <c r="AJ291" s="106"/>
      <c r="AP291" s="7"/>
      <c r="AQ291" s="354">
        <f t="shared" ref="AQ291:AZ291" si="265">AQ82</f>
        <v>0.60869974498943635</v>
      </c>
      <c r="AR291" s="355">
        <f t="shared" si="265"/>
        <v>0.59114019236474835</v>
      </c>
      <c r="AS291" s="355">
        <f t="shared" si="265"/>
        <v>0.685933914229652</v>
      </c>
      <c r="AT291" s="355">
        <f t="shared" si="265"/>
        <v>0.64466998003676479</v>
      </c>
      <c r="AU291" s="355">
        <f t="shared" si="265"/>
        <v>0.66670965680865457</v>
      </c>
      <c r="AV291" s="355">
        <f t="shared" si="265"/>
        <v>0.65649351686490787</v>
      </c>
      <c r="AW291" s="355">
        <f t="shared" si="265"/>
        <v>0.66841906973255016</v>
      </c>
      <c r="AX291" s="355">
        <f t="shared" si="265"/>
        <v>0.67529503510030209</v>
      </c>
      <c r="AY291" s="355">
        <f t="shared" si="265"/>
        <v>0.69105029366597714</v>
      </c>
      <c r="AZ291" s="355">
        <f t="shared" si="265"/>
        <v>0.63216027584087242</v>
      </c>
      <c r="BA291" s="356">
        <f t="shared" ref="BA291:BA298" si="266">BA82</f>
        <v>0.66535167015667807</v>
      </c>
      <c r="BB291" s="106"/>
      <c r="BH291" s="7"/>
      <c r="BI291" s="354">
        <v>0.54249477545046942</v>
      </c>
      <c r="BJ291" s="355">
        <v>0.51824373143319635</v>
      </c>
      <c r="BK291" s="355">
        <v>0.66655575686948709</v>
      </c>
      <c r="BL291" s="355">
        <v>0.59630316778393466</v>
      </c>
      <c r="BM291" s="355">
        <v>0.63252894896844736</v>
      </c>
      <c r="BN291" s="355">
        <v>0.61539378301361691</v>
      </c>
      <c r="BO291" s="355">
        <v>0.63545746869086905</v>
      </c>
      <c r="BP291" s="355">
        <v>0.64742347658084709</v>
      </c>
      <c r="BQ291" s="355">
        <v>0.67604017044186915</v>
      </c>
      <c r="BR291" s="355">
        <v>0.57690126076991632</v>
      </c>
      <c r="BS291" s="356">
        <v>0.63021530236167078</v>
      </c>
      <c r="BT291" s="106"/>
    </row>
    <row r="292" spans="1:72" x14ac:dyDescent="0.2">
      <c r="A292" s="426">
        <v>18</v>
      </c>
      <c r="B292" s="7"/>
      <c r="C292" s="523">
        <f t="shared" ref="C292:L292" si="267">C83</f>
        <v>0.76666666666666672</v>
      </c>
      <c r="D292" s="518">
        <f t="shared" si="267"/>
        <v>0.68095238095238098</v>
      </c>
      <c r="E292" s="518">
        <f t="shared" si="267"/>
        <v>0.81428571428571428</v>
      </c>
      <c r="F292" s="518">
        <f t="shared" si="267"/>
        <v>0.77619047619047621</v>
      </c>
      <c r="G292" s="518">
        <f t="shared" si="267"/>
        <v>0.81428571428571428</v>
      </c>
      <c r="H292" s="518">
        <f t="shared" si="267"/>
        <v>0.77619047619047621</v>
      </c>
      <c r="I292" s="518">
        <f t="shared" si="267"/>
        <v>0.72380952380952379</v>
      </c>
      <c r="J292" s="518">
        <f t="shared" si="267"/>
        <v>0.79047619047619044</v>
      </c>
      <c r="K292" s="518">
        <f t="shared" si="267"/>
        <v>0.81428571428571428</v>
      </c>
      <c r="L292" s="518">
        <f t="shared" si="267"/>
        <v>0.75238095238095237</v>
      </c>
      <c r="M292" s="522">
        <f t="shared" si="264"/>
        <v>0.80952380952380953</v>
      </c>
      <c r="N292" s="106"/>
      <c r="X292" s="7"/>
      <c r="Y292" s="523">
        <v>0.60868573167021589</v>
      </c>
      <c r="Z292" s="518">
        <v>0.46085756983561327</v>
      </c>
      <c r="AA292" s="518">
        <v>0.68202818651240438</v>
      </c>
      <c r="AB292" s="518">
        <v>0.63137254901960782</v>
      </c>
      <c r="AC292" s="518">
        <v>0.68360054085377642</v>
      </c>
      <c r="AD292" s="518">
        <v>0.60113154172560102</v>
      </c>
      <c r="AE292" s="518">
        <v>0.57813798836242725</v>
      </c>
      <c r="AF292" s="518">
        <v>0.64050889001283906</v>
      </c>
      <c r="AG292" s="518">
        <v>0.68216392424712824</v>
      </c>
      <c r="AH292" s="518">
        <v>0.5846171402487732</v>
      </c>
      <c r="AI292" s="522">
        <v>0.66144049010519534</v>
      </c>
      <c r="AJ292" s="106"/>
      <c r="AP292" s="7"/>
      <c r="AQ292" s="523">
        <f t="shared" ref="AQ292:AZ292" si="268">AQ83</f>
        <v>0.64231295516474074</v>
      </c>
      <c r="AR292" s="518">
        <f t="shared" si="268"/>
        <v>0.56827458246371099</v>
      </c>
      <c r="AS292" s="518">
        <f t="shared" si="268"/>
        <v>0.69767615567601915</v>
      </c>
      <c r="AT292" s="518">
        <f t="shared" si="268"/>
        <v>0.65939300727996819</v>
      </c>
      <c r="AU292" s="518">
        <f t="shared" si="268"/>
        <v>0.69476447187909884</v>
      </c>
      <c r="AV292" s="518">
        <f t="shared" si="268"/>
        <v>0.64078947082264093</v>
      </c>
      <c r="AW292" s="518">
        <f t="shared" si="268"/>
        <v>0.68085215719171577</v>
      </c>
      <c r="AX292" s="518">
        <f t="shared" si="268"/>
        <v>0.6747094219025882</v>
      </c>
      <c r="AY292" s="518">
        <f t="shared" si="268"/>
        <v>0.6981009329356237</v>
      </c>
      <c r="AZ292" s="518">
        <f t="shared" si="268"/>
        <v>0.64092839158208437</v>
      </c>
      <c r="BA292" s="522">
        <f t="shared" si="266"/>
        <v>0.67978422633767177</v>
      </c>
      <c r="BB292" s="106"/>
      <c r="BH292" s="7"/>
      <c r="BI292" s="523">
        <v>0.59258699902496714</v>
      </c>
      <c r="BJ292" s="518">
        <v>0.48834682977629551</v>
      </c>
      <c r="BK292" s="518">
        <v>0.68861306369790509</v>
      </c>
      <c r="BL292" s="518">
        <v>0.62019453019046478</v>
      </c>
      <c r="BM292" s="518">
        <v>0.68304668406338243</v>
      </c>
      <c r="BN292" s="518">
        <v>0.59020027814161047</v>
      </c>
      <c r="BO292" s="518">
        <v>0.65732039174599843</v>
      </c>
      <c r="BP292" s="518">
        <v>0.64639249150931921</v>
      </c>
      <c r="BQ292" s="518">
        <v>0.68943064662383557</v>
      </c>
      <c r="BR292" s="518">
        <v>0.59041742206722647</v>
      </c>
      <c r="BS292" s="522">
        <v>0.65540232122995545</v>
      </c>
      <c r="BT292" s="106"/>
    </row>
    <row r="293" spans="1:72" x14ac:dyDescent="0.2">
      <c r="A293" s="426">
        <v>19</v>
      </c>
      <c r="B293" s="7"/>
      <c r="C293" s="523">
        <f t="shared" ref="C293:L293" si="269">C84</f>
        <v>0.75714285714285712</v>
      </c>
      <c r="D293" s="518">
        <f t="shared" si="269"/>
        <v>0.76666666666666672</v>
      </c>
      <c r="E293" s="518">
        <f t="shared" si="269"/>
        <v>0.8</v>
      </c>
      <c r="F293" s="518">
        <f t="shared" si="269"/>
        <v>0.78095238095238095</v>
      </c>
      <c r="G293" s="518">
        <f t="shared" si="269"/>
        <v>0.80476190476190479</v>
      </c>
      <c r="H293" s="518">
        <f t="shared" si="269"/>
        <v>0.83809523809523812</v>
      </c>
      <c r="I293" s="518">
        <f t="shared" si="269"/>
        <v>0.66666666666666663</v>
      </c>
      <c r="J293" s="518">
        <f t="shared" si="269"/>
        <v>0.80476190476190479</v>
      </c>
      <c r="K293" s="518">
        <f t="shared" si="269"/>
        <v>0.8</v>
      </c>
      <c r="L293" s="518">
        <f t="shared" si="269"/>
        <v>0.76666666666666672</v>
      </c>
      <c r="M293" s="522">
        <f t="shared" si="264"/>
        <v>0.85238095238095235</v>
      </c>
      <c r="N293" s="106"/>
      <c r="X293" s="7"/>
      <c r="Y293" s="523">
        <v>0.57657942595081835</v>
      </c>
      <c r="Z293" s="518">
        <v>0.5733830845771144</v>
      </c>
      <c r="AA293" s="518">
        <v>0.63431319706455491</v>
      </c>
      <c r="AB293" s="518">
        <v>0.6247523598648177</v>
      </c>
      <c r="AC293" s="518">
        <v>0.64958691139961744</v>
      </c>
      <c r="AD293" s="518">
        <v>0.69112303166637834</v>
      </c>
      <c r="AE293" s="518">
        <v>0.47911130009567343</v>
      </c>
      <c r="AF293" s="518">
        <v>0.64145914882984933</v>
      </c>
      <c r="AG293" s="518">
        <v>0.63425253991291719</v>
      </c>
      <c r="AH293" s="518">
        <v>0.58504718122429233</v>
      </c>
      <c r="AI293" s="522">
        <v>0.71808418499913385</v>
      </c>
      <c r="AJ293" s="106"/>
      <c r="AP293" s="7"/>
      <c r="AQ293" s="523">
        <f t="shared" ref="AQ293:AZ293" si="270">AQ84</f>
        <v>0.64175758628272372</v>
      </c>
      <c r="AR293" s="518">
        <f t="shared" si="270"/>
        <v>0.64243632305028875</v>
      </c>
      <c r="AS293" s="518">
        <f t="shared" si="270"/>
        <v>0.6588600825702341</v>
      </c>
      <c r="AT293" s="518">
        <f t="shared" si="270"/>
        <v>0.66623094358625434</v>
      </c>
      <c r="AU293" s="518">
        <f t="shared" si="270"/>
        <v>0.66918576796624696</v>
      </c>
      <c r="AV293" s="518">
        <f t="shared" si="270"/>
        <v>0.69767206426113382</v>
      </c>
      <c r="AW293" s="518">
        <f t="shared" si="270"/>
        <v>0.62193195555771841</v>
      </c>
      <c r="AX293" s="518">
        <f t="shared" si="270"/>
        <v>0.66405146015259275</v>
      </c>
      <c r="AY293" s="518">
        <f t="shared" si="270"/>
        <v>0.65821118671158796</v>
      </c>
      <c r="AZ293" s="518">
        <f t="shared" si="270"/>
        <v>0.63078278413688438</v>
      </c>
      <c r="BA293" s="522">
        <f t="shared" si="266"/>
        <v>0.71374321434022814</v>
      </c>
      <c r="BB293" s="106"/>
      <c r="BH293" s="7"/>
      <c r="BI293" s="523">
        <v>0.59171556884902321</v>
      </c>
      <c r="BJ293" s="518">
        <v>0.5927807912373787</v>
      </c>
      <c r="BK293" s="518">
        <v>0.61930851340456061</v>
      </c>
      <c r="BL293" s="518">
        <v>0.63171206118510426</v>
      </c>
      <c r="BM293" s="518">
        <v>0.63677685399048101</v>
      </c>
      <c r="BN293" s="518">
        <v>0.68860519570382384</v>
      </c>
      <c r="BO293" s="518">
        <v>0.56159932019937686</v>
      </c>
      <c r="BP293" s="518">
        <v>0.62801061278140291</v>
      </c>
      <c r="BQ293" s="518">
        <v>0.61823191208762196</v>
      </c>
      <c r="BR293" s="518">
        <v>0.57481196984386118</v>
      </c>
      <c r="BS293" s="522">
        <v>0.72057008031456049</v>
      </c>
      <c r="BT293" s="106"/>
    </row>
    <row r="294" spans="1:72" x14ac:dyDescent="0.2">
      <c r="A294" s="426">
        <v>20</v>
      </c>
      <c r="B294" s="7"/>
      <c r="C294" s="523">
        <f t="shared" ref="C294:L294" si="271">C85</f>
        <v>0.80952380952380953</v>
      </c>
      <c r="D294" s="518">
        <f t="shared" si="271"/>
        <v>0.69047619047619047</v>
      </c>
      <c r="E294" s="518">
        <f t="shared" si="271"/>
        <v>0.80476190476190479</v>
      </c>
      <c r="F294" s="518">
        <f t="shared" si="271"/>
        <v>0.79523809523809519</v>
      </c>
      <c r="G294" s="518">
        <f t="shared" si="271"/>
        <v>0.8571428571428571</v>
      </c>
      <c r="H294" s="518">
        <f t="shared" si="271"/>
        <v>0.82857142857142863</v>
      </c>
      <c r="I294" s="518">
        <f t="shared" si="271"/>
        <v>0.71904761904761905</v>
      </c>
      <c r="J294" s="518">
        <f t="shared" si="271"/>
        <v>0.8</v>
      </c>
      <c r="K294" s="518">
        <f t="shared" si="271"/>
        <v>0.80476190476190479</v>
      </c>
      <c r="L294" s="518">
        <f t="shared" si="271"/>
        <v>0.74285714285714288</v>
      </c>
      <c r="M294" s="522">
        <f t="shared" si="264"/>
        <v>0.85238095238095235</v>
      </c>
      <c r="N294" s="106"/>
      <c r="X294" s="7"/>
      <c r="Y294" s="523">
        <v>0.67557546732581497</v>
      </c>
      <c r="Z294" s="518">
        <v>0.46876824284880336</v>
      </c>
      <c r="AA294" s="518">
        <v>0.65964343598055097</v>
      </c>
      <c r="AB294" s="518">
        <v>0.65845909451945972</v>
      </c>
      <c r="AC294" s="518">
        <v>0.75229033145912783</v>
      </c>
      <c r="AD294" s="518">
        <v>0.68686575819078</v>
      </c>
      <c r="AE294" s="518">
        <v>0.57006037892983552</v>
      </c>
      <c r="AF294" s="518">
        <v>0.65051313547569045</v>
      </c>
      <c r="AG294" s="518">
        <v>0.65981825365468194</v>
      </c>
      <c r="AH294" s="518">
        <v>0.56214525657361292</v>
      </c>
      <c r="AI294" s="522">
        <v>0.73122497006729692</v>
      </c>
      <c r="AJ294" s="106"/>
      <c r="AP294" s="7"/>
      <c r="AQ294" s="523">
        <f t="shared" ref="AQ294:AZ294" si="272">AQ85</f>
        <v>0.68783799933613421</v>
      </c>
      <c r="AR294" s="518">
        <f t="shared" si="272"/>
        <v>0.58118941600903451</v>
      </c>
      <c r="AS294" s="518">
        <f t="shared" si="272"/>
        <v>0.68548424933575702</v>
      </c>
      <c r="AT294" s="518">
        <f t="shared" si="272"/>
        <v>0.67943908041277978</v>
      </c>
      <c r="AU294" s="518">
        <f t="shared" si="272"/>
        <v>0.72519117733375982</v>
      </c>
      <c r="AV294" s="518">
        <f t="shared" si="272"/>
        <v>0.69569437512826604</v>
      </c>
      <c r="AW294" s="518">
        <f t="shared" si="272"/>
        <v>0.68301520856262399</v>
      </c>
      <c r="AX294" s="518">
        <f t="shared" si="272"/>
        <v>0.68240163419306699</v>
      </c>
      <c r="AY294" s="518">
        <f t="shared" si="272"/>
        <v>0.68163179854069289</v>
      </c>
      <c r="AZ294" s="518">
        <f t="shared" si="272"/>
        <v>0.63003801949051907</v>
      </c>
      <c r="BA294" s="522">
        <f t="shared" si="266"/>
        <v>0.72196435430893324</v>
      </c>
      <c r="BB294" s="106"/>
      <c r="BH294" s="7"/>
      <c r="BI294" s="523">
        <v>0.67006320285504173</v>
      </c>
      <c r="BJ294" s="518">
        <v>0.5050122646118993</v>
      </c>
      <c r="BK294" s="518">
        <v>0.66573123456189653</v>
      </c>
      <c r="BL294" s="518">
        <v>0.65478407791336402</v>
      </c>
      <c r="BM294" s="518">
        <v>0.74473808550434006</v>
      </c>
      <c r="BN294" s="518">
        <v>0.68481728628944871</v>
      </c>
      <c r="BO294" s="518">
        <v>0.66122938167964629</v>
      </c>
      <c r="BP294" s="518">
        <v>0.66011726258665426</v>
      </c>
      <c r="BQ294" s="518">
        <v>0.65872560802352431</v>
      </c>
      <c r="BR294" s="518">
        <v>0.5736861231579603</v>
      </c>
      <c r="BS294" s="522">
        <v>0.73779964176688884</v>
      </c>
      <c r="BT294" s="106"/>
    </row>
    <row r="295" spans="1:72" x14ac:dyDescent="0.2">
      <c r="A295" s="426">
        <v>21</v>
      </c>
      <c r="B295" s="7"/>
      <c r="C295" s="523">
        <f t="shared" ref="C295:L295" si="273">C86</f>
        <v>0.76190476190476186</v>
      </c>
      <c r="D295" s="518">
        <f t="shared" si="273"/>
        <v>0.64761904761904765</v>
      </c>
      <c r="E295" s="518">
        <f t="shared" si="273"/>
        <v>0.7857142857142857</v>
      </c>
      <c r="F295" s="518">
        <f t="shared" si="273"/>
        <v>0.75238095238095237</v>
      </c>
      <c r="G295" s="518">
        <f t="shared" si="273"/>
        <v>0.79523809523809519</v>
      </c>
      <c r="H295" s="518">
        <f t="shared" si="273"/>
        <v>0.78095238095238095</v>
      </c>
      <c r="I295" s="518">
        <f t="shared" si="273"/>
        <v>0.74285714285714288</v>
      </c>
      <c r="J295" s="518">
        <f t="shared" si="273"/>
        <v>0.77619047619047621</v>
      </c>
      <c r="K295" s="518">
        <f t="shared" si="273"/>
        <v>0.78095238095238095</v>
      </c>
      <c r="L295" s="518">
        <f t="shared" si="273"/>
        <v>0.72857142857142854</v>
      </c>
      <c r="M295" s="522">
        <f t="shared" si="264"/>
        <v>0.81904761904761902</v>
      </c>
      <c r="N295" s="106"/>
      <c r="X295" s="7"/>
      <c r="Y295" s="523">
        <v>0.60263396911898259</v>
      </c>
      <c r="Z295" s="518">
        <v>0.40253748558246832</v>
      </c>
      <c r="AA295" s="518">
        <v>0.63363572923935807</v>
      </c>
      <c r="AB295" s="518">
        <v>0.59311424100156485</v>
      </c>
      <c r="AC295" s="518">
        <v>0.65250519510505656</v>
      </c>
      <c r="AD295" s="518">
        <v>0.61214165261382791</v>
      </c>
      <c r="AE295" s="518">
        <v>0.6059216013344455</v>
      </c>
      <c r="AF295" s="518">
        <v>0.61646071345301934</v>
      </c>
      <c r="AG295" s="518">
        <v>0.62558139534883728</v>
      </c>
      <c r="AH295" s="518">
        <v>0.54483230663928817</v>
      </c>
      <c r="AI295" s="522">
        <v>0.68005773394274716</v>
      </c>
      <c r="AJ295" s="106"/>
      <c r="AP295" s="7"/>
      <c r="AQ295" s="523">
        <f t="shared" ref="AQ295:AZ295" si="274">AQ86</f>
        <v>0.64771916991608602</v>
      </c>
      <c r="AR295" s="518">
        <f t="shared" si="274"/>
        <v>0.53624895744303869</v>
      </c>
      <c r="AS295" s="518">
        <f t="shared" si="274"/>
        <v>0.66831054919065591</v>
      </c>
      <c r="AT295" s="518">
        <f t="shared" si="274"/>
        <v>0.64444602599417478</v>
      </c>
      <c r="AU295" s="518">
        <f t="shared" si="274"/>
        <v>0.6782941071966937</v>
      </c>
      <c r="AV295" s="518">
        <f t="shared" si="274"/>
        <v>0.66703241714125872</v>
      </c>
      <c r="AW295" s="518">
        <f t="shared" si="274"/>
        <v>0.68280052359451637</v>
      </c>
      <c r="AX295" s="518">
        <f t="shared" si="274"/>
        <v>0.67407417576780859</v>
      </c>
      <c r="AY295" s="518">
        <f t="shared" si="274"/>
        <v>0.67385057011211735</v>
      </c>
      <c r="AZ295" s="518">
        <f t="shared" si="274"/>
        <v>0.61741460923196467</v>
      </c>
      <c r="BA295" s="522">
        <f t="shared" si="266"/>
        <v>0.70099379494842129</v>
      </c>
      <c r="BB295" s="106"/>
      <c r="BH295" s="7"/>
      <c r="BI295" s="523">
        <v>0.6011538739069936</v>
      </c>
      <c r="BJ295" s="518">
        <v>0.44923978730920766</v>
      </c>
      <c r="BK295" s="518">
        <v>0.63527101562961164</v>
      </c>
      <c r="BL295" s="518">
        <v>0.59594883035791635</v>
      </c>
      <c r="BM295" s="518">
        <v>0.65273891214103141</v>
      </c>
      <c r="BN295" s="518">
        <v>0.63308051005356913</v>
      </c>
      <c r="BO295" s="518">
        <v>0.66083996195018901</v>
      </c>
      <c r="BP295" s="518">
        <v>0.64527666003764284</v>
      </c>
      <c r="BQ295" s="518">
        <v>0.64488451412854331</v>
      </c>
      <c r="BR295" s="518">
        <v>0.55499239465143435</v>
      </c>
      <c r="BS295" s="522">
        <v>0.69503665751728871</v>
      </c>
      <c r="BT295" s="106"/>
    </row>
    <row r="296" spans="1:72" x14ac:dyDescent="0.2">
      <c r="A296" s="426">
        <v>22</v>
      </c>
      <c r="B296" s="7"/>
      <c r="C296" s="523">
        <f t="shared" ref="C296:L296" si="275">C87</f>
        <v>0.68571428571428572</v>
      </c>
      <c r="D296" s="518">
        <f t="shared" si="275"/>
        <v>0.70952380952380956</v>
      </c>
      <c r="E296" s="518">
        <f t="shared" si="275"/>
        <v>0.7857142857142857</v>
      </c>
      <c r="F296" s="518">
        <f t="shared" si="275"/>
        <v>0.7142857142857143</v>
      </c>
      <c r="G296" s="518">
        <f t="shared" si="275"/>
        <v>0.71904761904761905</v>
      </c>
      <c r="H296" s="518">
        <f t="shared" si="275"/>
        <v>0.64761904761904765</v>
      </c>
      <c r="I296" s="518">
        <f t="shared" si="275"/>
        <v>0.80476190476190479</v>
      </c>
      <c r="J296" s="518">
        <f t="shared" si="275"/>
        <v>0.74761904761904763</v>
      </c>
      <c r="K296" s="518">
        <f t="shared" si="275"/>
        <v>0.77142857142857146</v>
      </c>
      <c r="L296" s="518">
        <f t="shared" si="275"/>
        <v>0.73333333333333328</v>
      </c>
      <c r="M296" s="522">
        <f t="shared" si="264"/>
        <v>0.69047619047619047</v>
      </c>
      <c r="N296" s="106"/>
      <c r="X296" s="7"/>
      <c r="Y296" s="523">
        <v>0.50742767787333853</v>
      </c>
      <c r="Z296" s="518">
        <v>0.4873949579831931</v>
      </c>
      <c r="AA296" s="518">
        <v>0.64154307172931768</v>
      </c>
      <c r="AB296" s="518">
        <v>0.54530691783046459</v>
      </c>
      <c r="AC296" s="518">
        <v>0.54726495414184972</v>
      </c>
      <c r="AD296" s="518">
        <v>0.4261871353666643</v>
      </c>
      <c r="AE296" s="518">
        <v>0.68767004026553469</v>
      </c>
      <c r="AF296" s="518">
        <v>0.57564434955009913</v>
      </c>
      <c r="AG296" s="518">
        <v>0.61680288918456583</v>
      </c>
      <c r="AH296" s="518">
        <v>0.55615942028985499</v>
      </c>
      <c r="AI296" s="522">
        <v>0.48941422907159426</v>
      </c>
      <c r="AJ296" s="106"/>
      <c r="AP296" s="7"/>
      <c r="AQ296" s="523">
        <f t="shared" ref="AQ296:AZ296" si="276">AQ87</f>
        <v>0.62136594591656236</v>
      </c>
      <c r="AR296" s="518">
        <f t="shared" si="276"/>
        <v>0.54975412553366843</v>
      </c>
      <c r="AS296" s="518">
        <f t="shared" si="276"/>
        <v>0.70686579908496261</v>
      </c>
      <c r="AT296" s="518">
        <f t="shared" si="276"/>
        <v>0.63398971077495569</v>
      </c>
      <c r="AU296" s="518">
        <f t="shared" si="276"/>
        <v>0.6491124677464214</v>
      </c>
      <c r="AV296" s="518">
        <f t="shared" si="276"/>
        <v>0.59209606781778901</v>
      </c>
      <c r="AW296" s="518">
        <f t="shared" si="276"/>
        <v>0.71046416146305003</v>
      </c>
      <c r="AX296" s="518">
        <f t="shared" si="276"/>
        <v>0.65404587200331421</v>
      </c>
      <c r="AY296" s="518">
        <f t="shared" si="276"/>
        <v>0.68987759101705703</v>
      </c>
      <c r="AZ296" s="518">
        <f t="shared" si="276"/>
        <v>0.64662518122892609</v>
      </c>
      <c r="BA296" s="522">
        <f t="shared" si="266"/>
        <v>0.6173459727791234</v>
      </c>
      <c r="BB296" s="106"/>
      <c r="BH296" s="7"/>
      <c r="BI296" s="523">
        <v>0.56076653832054779</v>
      </c>
      <c r="BJ296" s="518">
        <v>0.46536876185290493</v>
      </c>
      <c r="BK296" s="518">
        <v>0.70662506319577767</v>
      </c>
      <c r="BL296" s="518">
        <v>0.57969012985476931</v>
      </c>
      <c r="BM296" s="518">
        <v>0.60338685812780934</v>
      </c>
      <c r="BN296" s="518">
        <v>0.51953354991788303</v>
      </c>
      <c r="BO296" s="518">
        <v>0.71386982346674244</v>
      </c>
      <c r="BP296" s="518">
        <v>0.61137852202914522</v>
      </c>
      <c r="BQ296" s="518">
        <v>0.67384939450056536</v>
      </c>
      <c r="BR296" s="518">
        <v>0.59940786839089821</v>
      </c>
      <c r="BS296" s="522">
        <v>0.55489270028694349</v>
      </c>
      <c r="BT296" s="106"/>
    </row>
    <row r="297" spans="1:72" x14ac:dyDescent="0.2">
      <c r="A297" s="426">
        <v>23</v>
      </c>
      <c r="B297" s="7"/>
      <c r="C297" s="523">
        <f t="shared" ref="C297:L297" si="277">C88</f>
        <v>0.71904761904761905</v>
      </c>
      <c r="D297" s="518">
        <f t="shared" si="277"/>
        <v>0.6333333333333333</v>
      </c>
      <c r="E297" s="518">
        <f t="shared" si="277"/>
        <v>0.76190476190476186</v>
      </c>
      <c r="F297" s="518">
        <f t="shared" si="277"/>
        <v>0.75238095238095237</v>
      </c>
      <c r="G297" s="518">
        <f t="shared" si="277"/>
        <v>0.74285714285714288</v>
      </c>
      <c r="H297" s="518">
        <f t="shared" si="277"/>
        <v>0.76190476190476186</v>
      </c>
      <c r="I297" s="518">
        <f t="shared" si="277"/>
        <v>0.65238095238095239</v>
      </c>
      <c r="J297" s="518">
        <f t="shared" si="277"/>
        <v>0.74285714285714288</v>
      </c>
      <c r="K297" s="518">
        <f t="shared" si="277"/>
        <v>0.74285714285714288</v>
      </c>
      <c r="L297" s="518">
        <f t="shared" si="277"/>
        <v>0.68095238095238098</v>
      </c>
      <c r="M297" s="522">
        <f t="shared" si="264"/>
        <v>0.7857142857142857</v>
      </c>
      <c r="N297" s="106"/>
      <c r="X297" s="7"/>
      <c r="Y297" s="523">
        <v>0.51950670906693552</v>
      </c>
      <c r="Z297" s="518">
        <v>0.38287153652392941</v>
      </c>
      <c r="AA297" s="518">
        <v>0.588025267783576</v>
      </c>
      <c r="AB297" s="518">
        <v>0.58753541076487248</v>
      </c>
      <c r="AC297" s="518">
        <v>0.55415765677216433</v>
      </c>
      <c r="AD297" s="518">
        <v>0.56377233070211885</v>
      </c>
      <c r="AE297" s="518">
        <v>0.47368421052631587</v>
      </c>
      <c r="AF297" s="518">
        <v>0.55438541339201508</v>
      </c>
      <c r="AG297" s="518">
        <v>0.55552071492964383</v>
      </c>
      <c r="AH297" s="518">
        <v>0.46141479099678456</v>
      </c>
      <c r="AI297" s="522">
        <v>0.60992322298357149</v>
      </c>
      <c r="AJ297" s="106"/>
      <c r="AP297" s="7"/>
      <c r="AQ297" s="523">
        <f t="shared" ref="AQ297:AZ297" si="278">AQ88</f>
        <v>0.58500963195289224</v>
      </c>
      <c r="AR297" s="518">
        <f t="shared" si="278"/>
        <v>0.53158413371491886</v>
      </c>
      <c r="AS297" s="518">
        <f t="shared" si="278"/>
        <v>0.64671443180146337</v>
      </c>
      <c r="AT297" s="518">
        <f t="shared" si="278"/>
        <v>0.63516541176611041</v>
      </c>
      <c r="AU297" s="518">
        <f t="shared" si="278"/>
        <v>0.60977306470568027</v>
      </c>
      <c r="AV297" s="518">
        <f t="shared" si="278"/>
        <v>0.60517424137403186</v>
      </c>
      <c r="AW297" s="518">
        <f t="shared" si="278"/>
        <v>0.61101308224678541</v>
      </c>
      <c r="AX297" s="518">
        <f t="shared" si="278"/>
        <v>0.62497508309509098</v>
      </c>
      <c r="AY297" s="518">
        <f t="shared" si="278"/>
        <v>0.62620547410661231</v>
      </c>
      <c r="AZ297" s="518">
        <f t="shared" si="278"/>
        <v>0.561001174722775</v>
      </c>
      <c r="BA297" s="522">
        <f t="shared" si="266"/>
        <v>0.64157532638439119</v>
      </c>
      <c r="BB297" s="106"/>
      <c r="BH297" s="7"/>
      <c r="BI297" s="523">
        <v>0.51005035892798767</v>
      </c>
      <c r="BJ297" s="518">
        <v>0.44378312523550073</v>
      </c>
      <c r="BK297" s="518">
        <v>0.59955007346927458</v>
      </c>
      <c r="BL297" s="518">
        <v>0.5814909955235491</v>
      </c>
      <c r="BM297" s="518">
        <v>0.54401677170675267</v>
      </c>
      <c r="BN297" s="518">
        <v>0.53752863704879061</v>
      </c>
      <c r="BO297" s="518">
        <v>0.54578108421914884</v>
      </c>
      <c r="BP297" s="518">
        <v>0.56610148009802308</v>
      </c>
      <c r="BQ297" s="518">
        <v>0.56793375826304104</v>
      </c>
      <c r="BR297" s="518">
        <v>0.47919853187173972</v>
      </c>
      <c r="BS297" s="522">
        <v>0.59142992981463616</v>
      </c>
      <c r="BT297" s="106"/>
    </row>
    <row r="298" spans="1:72" ht="13.5" thickBot="1" x14ac:dyDescent="0.25">
      <c r="A298" s="426">
        <v>24</v>
      </c>
      <c r="B298" s="7"/>
      <c r="C298" s="430">
        <f t="shared" ref="C298:L298" si="279">C89</f>
        <v>0.7857142857142857</v>
      </c>
      <c r="D298" s="431">
        <f t="shared" si="279"/>
        <v>0.73333333333333328</v>
      </c>
      <c r="E298" s="431">
        <f t="shared" si="279"/>
        <v>0.79047619047619044</v>
      </c>
      <c r="F298" s="431">
        <f t="shared" si="279"/>
        <v>0.76190476190476186</v>
      </c>
      <c r="G298" s="431">
        <f t="shared" si="279"/>
        <v>0.79047619047619044</v>
      </c>
      <c r="H298" s="431">
        <f t="shared" si="279"/>
        <v>0.79047619047619044</v>
      </c>
      <c r="I298" s="431">
        <f t="shared" si="279"/>
        <v>0.7142857142857143</v>
      </c>
      <c r="J298" s="431">
        <f t="shared" si="279"/>
        <v>0.80476190476190479</v>
      </c>
      <c r="K298" s="431">
        <f t="shared" si="279"/>
        <v>0.77619047619047621</v>
      </c>
      <c r="L298" s="431">
        <f t="shared" si="279"/>
        <v>0.76190476190476186</v>
      </c>
      <c r="M298" s="432">
        <f t="shared" si="264"/>
        <v>0.81904761904761902</v>
      </c>
      <c r="N298" s="106"/>
      <c r="X298" s="7"/>
      <c r="Y298" s="430">
        <v>0.63898227383863071</v>
      </c>
      <c r="Z298" s="431">
        <v>0.53355544978581626</v>
      </c>
      <c r="AA298" s="431">
        <v>0.63379835129993667</v>
      </c>
      <c r="AB298" s="431">
        <v>0.60407239819004532</v>
      </c>
      <c r="AC298" s="431">
        <v>0.63906250000000009</v>
      </c>
      <c r="AD298" s="431">
        <v>0.62224039247751417</v>
      </c>
      <c r="AE298" s="431">
        <v>0.55714888232813164</v>
      </c>
      <c r="AF298" s="431">
        <v>0.6576268490536028</v>
      </c>
      <c r="AG298" s="431">
        <v>0.60876803551609315</v>
      </c>
      <c r="AH298" s="431">
        <v>0.59245458779692595</v>
      </c>
      <c r="AI298" s="432">
        <v>0.67343264036667205</v>
      </c>
      <c r="AJ298" s="106"/>
      <c r="AP298" s="7"/>
      <c r="AQ298" s="430">
        <f t="shared" ref="AQ298:AZ298" si="280">AQ89</f>
        <v>0.66948231846719264</v>
      </c>
      <c r="AR298" s="431">
        <f t="shared" si="280"/>
        <v>0.60776291288526541</v>
      </c>
      <c r="AS298" s="431">
        <f t="shared" si="280"/>
        <v>0.67241929469137329</v>
      </c>
      <c r="AT298" s="431">
        <f t="shared" si="280"/>
        <v>0.64516536677709901</v>
      </c>
      <c r="AU298" s="431">
        <f t="shared" si="280"/>
        <v>0.66550777779716963</v>
      </c>
      <c r="AV298" s="431">
        <f t="shared" si="280"/>
        <v>0.66570999403357212</v>
      </c>
      <c r="AW298" s="431">
        <f t="shared" si="280"/>
        <v>0.67350712867990981</v>
      </c>
      <c r="AX298" s="431">
        <f t="shared" si="280"/>
        <v>0.67622795994733764</v>
      </c>
      <c r="AY298" s="431">
        <f t="shared" si="280"/>
        <v>0.65390629770331643</v>
      </c>
      <c r="AZ298" s="431">
        <f t="shared" si="280"/>
        <v>0.64230456951526149</v>
      </c>
      <c r="BA298" s="432">
        <f t="shared" si="266"/>
        <v>0.69204335145103246</v>
      </c>
      <c r="BB298" s="106"/>
      <c r="BH298" s="7"/>
      <c r="BI298" s="430">
        <v>0.63728816436543245</v>
      </c>
      <c r="BJ298" s="431">
        <v>0.54117019075544381</v>
      </c>
      <c r="BK298" s="431">
        <v>0.64238209502534649</v>
      </c>
      <c r="BL298" s="431">
        <v>0.59708789668682283</v>
      </c>
      <c r="BM298" s="431">
        <v>0.63048069487926262</v>
      </c>
      <c r="BN298" s="431">
        <v>0.63082469564487964</v>
      </c>
      <c r="BO298" s="431">
        <v>0.64428283946765486</v>
      </c>
      <c r="BP298" s="431">
        <v>0.64907056504492666</v>
      </c>
      <c r="BQ298" s="431">
        <v>0.61115057315203247</v>
      </c>
      <c r="BR298" s="431">
        <v>0.5925738292898528</v>
      </c>
      <c r="BS298" s="432">
        <v>0.6779033305941975</v>
      </c>
      <c r="BT298" s="106"/>
    </row>
    <row r="299" spans="1:72" x14ac:dyDescent="0.2">
      <c r="A299" s="426">
        <v>25</v>
      </c>
      <c r="B299" s="7"/>
      <c r="C299" s="354">
        <f t="shared" ref="C299:L299" si="281">C107</f>
        <v>0.72380952380952379</v>
      </c>
      <c r="D299" s="355">
        <f t="shared" si="281"/>
        <v>0.72857142857142854</v>
      </c>
      <c r="E299" s="355">
        <f t="shared" si="281"/>
        <v>0.83333333333333337</v>
      </c>
      <c r="F299" s="355">
        <f t="shared" si="281"/>
        <v>0.73333333333333328</v>
      </c>
      <c r="G299" s="355">
        <f t="shared" si="281"/>
        <v>0.77619047619047621</v>
      </c>
      <c r="H299" s="355">
        <f t="shared" si="281"/>
        <v>0.73809523809523814</v>
      </c>
      <c r="I299" s="355">
        <f t="shared" si="281"/>
        <v>0.77619047619047621</v>
      </c>
      <c r="J299" s="355">
        <f t="shared" si="281"/>
        <v>0.79523809523809519</v>
      </c>
      <c r="K299" s="355">
        <f t="shared" si="281"/>
        <v>0.8</v>
      </c>
      <c r="L299" s="355">
        <f t="shared" si="281"/>
        <v>0.74761904761904763</v>
      </c>
      <c r="M299" s="356">
        <f t="shared" ref="M299:M305" si="282">M107</f>
        <v>0.76190476190476186</v>
      </c>
      <c r="N299" s="106"/>
      <c r="X299" s="7"/>
      <c r="Y299" s="354">
        <v>0.54528485029493012</v>
      </c>
      <c r="Z299" s="355">
        <v>0.52741916380433496</v>
      </c>
      <c r="AA299" s="355">
        <v>0.71376275410857526</v>
      </c>
      <c r="AB299" s="355">
        <v>0.56327985739750441</v>
      </c>
      <c r="AC299" s="355">
        <v>0.62308103566791406</v>
      </c>
      <c r="AD299" s="355">
        <v>0.54349630449389352</v>
      </c>
      <c r="AE299" s="355">
        <v>0.65092838196286462</v>
      </c>
      <c r="AF299" s="355">
        <v>0.6470588235294118</v>
      </c>
      <c r="AG299" s="355">
        <v>0.6562877518413156</v>
      </c>
      <c r="AH299" s="355">
        <v>0.57341612050132218</v>
      </c>
      <c r="AI299" s="356">
        <v>0.5833167982856462</v>
      </c>
      <c r="AJ299" s="106"/>
      <c r="AP299" s="7"/>
      <c r="AQ299" s="354">
        <f t="shared" ref="AQ299:AZ299" si="283">AQ107</f>
        <v>0.61598985361838798</v>
      </c>
      <c r="AR299" s="355">
        <f t="shared" si="283"/>
        <v>0.5940183316666956</v>
      </c>
      <c r="AS299" s="355">
        <f t="shared" si="283"/>
        <v>0.71481215172609636</v>
      </c>
      <c r="AT299" s="355">
        <f t="shared" si="283"/>
        <v>0.62125896592330188</v>
      </c>
      <c r="AU299" s="355">
        <f t="shared" si="283"/>
        <v>0.67040869772971501</v>
      </c>
      <c r="AV299" s="355">
        <f t="shared" si="283"/>
        <v>0.6203646961313003</v>
      </c>
      <c r="AW299" s="355">
        <f t="shared" si="283"/>
        <v>0.70583046856641629</v>
      </c>
      <c r="AX299" s="355">
        <f t="shared" si="283"/>
        <v>0.67906138813709538</v>
      </c>
      <c r="AY299" s="355">
        <f t="shared" si="283"/>
        <v>0.68075605658997385</v>
      </c>
      <c r="AZ299" s="355">
        <f t="shared" si="283"/>
        <v>0.63269924342096018</v>
      </c>
      <c r="BA299" s="356">
        <f t="shared" ref="BA299:BA305" si="284">BA107</f>
        <v>0.64762106080951343</v>
      </c>
      <c r="BB299" s="106"/>
      <c r="BH299" s="7"/>
      <c r="BI299" s="354">
        <v>0.55292712573137559</v>
      </c>
      <c r="BJ299" s="355">
        <v>0.52213761624046906</v>
      </c>
      <c r="BK299" s="355">
        <v>0.72277503695220979</v>
      </c>
      <c r="BL299" s="355">
        <v>0.56060929726044628</v>
      </c>
      <c r="BM299" s="355">
        <v>0.63888898374772596</v>
      </c>
      <c r="BN299" s="355">
        <v>0.55929687741117629</v>
      </c>
      <c r="BO299" s="355">
        <v>0.70456104224174321</v>
      </c>
      <c r="BP299" s="355">
        <v>0.65410846096905195</v>
      </c>
      <c r="BQ299" s="355">
        <v>0.65714747003623686</v>
      </c>
      <c r="BR299" s="355">
        <v>0.57772120721954312</v>
      </c>
      <c r="BS299" s="356">
        <v>0.60099703106338143</v>
      </c>
      <c r="BT299" s="106"/>
    </row>
    <row r="300" spans="1:72" x14ac:dyDescent="0.2">
      <c r="A300" s="426">
        <v>26</v>
      </c>
      <c r="B300" s="7"/>
      <c r="C300" s="523">
        <f t="shared" ref="C300:L300" si="285">C108</f>
        <v>0.69047619047619047</v>
      </c>
      <c r="D300" s="518">
        <f t="shared" si="285"/>
        <v>0.58571428571428574</v>
      </c>
      <c r="E300" s="518">
        <f t="shared" si="285"/>
        <v>0.70952380952380956</v>
      </c>
      <c r="F300" s="518">
        <f t="shared" si="285"/>
        <v>0.68571428571428572</v>
      </c>
      <c r="G300" s="518">
        <f t="shared" si="285"/>
        <v>0.70952380952380956</v>
      </c>
      <c r="H300" s="518">
        <f t="shared" si="285"/>
        <v>0.69047619047619047</v>
      </c>
      <c r="I300" s="518">
        <f t="shared" si="285"/>
        <v>0.75238095238095237</v>
      </c>
      <c r="J300" s="518">
        <f t="shared" si="285"/>
        <v>0.67619047619047623</v>
      </c>
      <c r="K300" s="518">
        <f t="shared" si="285"/>
        <v>0.66666666666666663</v>
      </c>
      <c r="L300" s="518">
        <f t="shared" si="285"/>
        <v>0.67619047619047623</v>
      </c>
      <c r="M300" s="522">
        <f t="shared" si="282"/>
        <v>0.70952380952380956</v>
      </c>
      <c r="N300" s="106"/>
      <c r="X300" s="7"/>
      <c r="Y300" s="523">
        <v>0.5227272727272726</v>
      </c>
      <c r="Z300" s="518">
        <v>0.33861859252823628</v>
      </c>
      <c r="AA300" s="518">
        <v>0.54236924835667344</v>
      </c>
      <c r="AB300" s="518">
        <v>0.51429772918418837</v>
      </c>
      <c r="AC300" s="518">
        <v>0.54754167844023749</v>
      </c>
      <c r="AD300" s="518">
        <v>0.51375035622684528</v>
      </c>
      <c r="AE300" s="518">
        <v>0.62051709758131779</v>
      </c>
      <c r="AF300" s="518">
        <v>0.48897795591182358</v>
      </c>
      <c r="AG300" s="518">
        <v>0.47454961395481843</v>
      </c>
      <c r="AH300" s="518">
        <v>0.49188727583262171</v>
      </c>
      <c r="AI300" s="522">
        <v>0.54210752073205604</v>
      </c>
      <c r="AJ300" s="106"/>
      <c r="AP300" s="7"/>
      <c r="AQ300" s="523">
        <f t="shared" ref="AQ300:AZ300" si="286">AQ108</f>
        <v>0.62428235878403693</v>
      </c>
      <c r="AR300" s="518">
        <f t="shared" si="286"/>
        <v>0.49094285451399289</v>
      </c>
      <c r="AS300" s="518">
        <f t="shared" si="286"/>
        <v>0.642155402157635</v>
      </c>
      <c r="AT300" s="518">
        <f t="shared" si="286"/>
        <v>0.60395598273463402</v>
      </c>
      <c r="AU300" s="518">
        <f t="shared" si="286"/>
        <v>0.64129709733171947</v>
      </c>
      <c r="AV300" s="518">
        <f t="shared" si="286"/>
        <v>0.63775378531669524</v>
      </c>
      <c r="AW300" s="518">
        <f t="shared" si="286"/>
        <v>0.67620993717740596</v>
      </c>
      <c r="AX300" s="518">
        <f t="shared" si="286"/>
        <v>0.60493992091835636</v>
      </c>
      <c r="AY300" s="518">
        <f t="shared" si="286"/>
        <v>0.58739569248405143</v>
      </c>
      <c r="AZ300" s="518">
        <f t="shared" si="286"/>
        <v>0.58933442572013572</v>
      </c>
      <c r="BA300" s="522">
        <f t="shared" si="284"/>
        <v>0.65711308354172537</v>
      </c>
      <c r="BB300" s="106"/>
      <c r="BH300" s="7"/>
      <c r="BI300" s="523">
        <v>0.56507293613208387</v>
      </c>
      <c r="BJ300" s="518">
        <v>0.39847600777696768</v>
      </c>
      <c r="BK300" s="518">
        <v>0.59233962117728278</v>
      </c>
      <c r="BL300" s="518">
        <v>0.53582421751649867</v>
      </c>
      <c r="BM300" s="518">
        <v>0.59099421547321263</v>
      </c>
      <c r="BN300" s="518">
        <v>0.5854796617222312</v>
      </c>
      <c r="BO300" s="518">
        <v>0.64903869128634328</v>
      </c>
      <c r="BP300" s="518">
        <v>0.53720034678460127</v>
      </c>
      <c r="BQ300" s="518">
        <v>0.51322320214641459</v>
      </c>
      <c r="BR300" s="518">
        <v>0.51581624897995981</v>
      </c>
      <c r="BS300" s="522">
        <v>0.6164155506631438</v>
      </c>
      <c r="BT300" s="106"/>
    </row>
    <row r="301" spans="1:72" x14ac:dyDescent="0.2">
      <c r="A301" s="426">
        <v>27</v>
      </c>
      <c r="B301" s="7"/>
      <c r="C301" s="523">
        <f t="shared" ref="C301:L301" si="287">C109</f>
        <v>0.76190476190476186</v>
      </c>
      <c r="D301" s="518">
        <f t="shared" si="287"/>
        <v>0.68571428571428572</v>
      </c>
      <c r="E301" s="518">
        <f t="shared" si="287"/>
        <v>0.74761904761904763</v>
      </c>
      <c r="F301" s="518">
        <f t="shared" si="287"/>
        <v>0.73333333333333328</v>
      </c>
      <c r="G301" s="518">
        <f t="shared" si="287"/>
        <v>0.78095238095238095</v>
      </c>
      <c r="H301" s="518">
        <f t="shared" si="287"/>
        <v>0.80476190476190479</v>
      </c>
      <c r="I301" s="518">
        <f t="shared" si="287"/>
        <v>0.63809523809523805</v>
      </c>
      <c r="J301" s="518">
        <f t="shared" si="287"/>
        <v>0.77619047619047621</v>
      </c>
      <c r="K301" s="518">
        <f t="shared" si="287"/>
        <v>0.76190476190476186</v>
      </c>
      <c r="L301" s="518">
        <f t="shared" si="287"/>
        <v>0.71904761904761905</v>
      </c>
      <c r="M301" s="522">
        <f t="shared" si="282"/>
        <v>0.79523809523809519</v>
      </c>
      <c r="N301" s="106"/>
      <c r="X301" s="7"/>
      <c r="Y301" s="523">
        <v>0.57973102785782904</v>
      </c>
      <c r="Z301" s="518">
        <v>0.43816125501641739</v>
      </c>
      <c r="AA301" s="518">
        <v>0.54010164869220278</v>
      </c>
      <c r="AB301" s="518">
        <v>0.54168128142172345</v>
      </c>
      <c r="AC301" s="518">
        <v>0.60398474972328131</v>
      </c>
      <c r="AD301" s="518">
        <v>0.62192069556053231</v>
      </c>
      <c r="AE301" s="518">
        <v>0.44258172673931273</v>
      </c>
      <c r="AF301" s="518">
        <v>0.59084690958835961</v>
      </c>
      <c r="AG301" s="518">
        <v>0.56640237859266596</v>
      </c>
      <c r="AH301" s="518">
        <v>0.5035460992907802</v>
      </c>
      <c r="AI301" s="522">
        <v>0.60503870883086197</v>
      </c>
      <c r="AJ301" s="106"/>
      <c r="AP301" s="7"/>
      <c r="AQ301" s="523">
        <f t="shared" ref="AQ301:AZ301" si="288">AQ109</f>
        <v>0.62957206894077111</v>
      </c>
      <c r="AR301" s="518">
        <f t="shared" si="288"/>
        <v>0.55428745058831652</v>
      </c>
      <c r="AS301" s="518">
        <f t="shared" si="288"/>
        <v>0.62175397012955202</v>
      </c>
      <c r="AT301" s="518">
        <f t="shared" si="288"/>
        <v>0.62643282841175596</v>
      </c>
      <c r="AU301" s="518">
        <f t="shared" si="288"/>
        <v>0.64903125087476465</v>
      </c>
      <c r="AV301" s="518">
        <f t="shared" si="288"/>
        <v>0.64089652518464968</v>
      </c>
      <c r="AW301" s="518">
        <f t="shared" si="288"/>
        <v>0.62548642615352912</v>
      </c>
      <c r="AX301" s="518">
        <f t="shared" si="288"/>
        <v>0.65188138447186927</v>
      </c>
      <c r="AY301" s="518">
        <f t="shared" si="288"/>
        <v>0.63071580370870461</v>
      </c>
      <c r="AZ301" s="518">
        <f t="shared" si="288"/>
        <v>0.60134359160493844</v>
      </c>
      <c r="BA301" s="522">
        <f t="shared" si="284"/>
        <v>0.64153759706942604</v>
      </c>
      <c r="BB301" s="106"/>
      <c r="BH301" s="7"/>
      <c r="BI301" s="523">
        <v>0.572983090203807</v>
      </c>
      <c r="BJ301" s="518">
        <v>0.47089810942942067</v>
      </c>
      <c r="BK301" s="518">
        <v>0.5613372920313997</v>
      </c>
      <c r="BL301" s="518">
        <v>0.56827309296794892</v>
      </c>
      <c r="BM301" s="518">
        <v>0.6032564079732341</v>
      </c>
      <c r="BN301" s="518">
        <v>0.59036760371650054</v>
      </c>
      <c r="BO301" s="518">
        <v>0.56686211981878831</v>
      </c>
      <c r="BP301" s="518">
        <v>0.60785574833895617</v>
      </c>
      <c r="BQ301" s="518">
        <v>0.57471060902206073</v>
      </c>
      <c r="BR301" s="518">
        <v>0.53218919317710212</v>
      </c>
      <c r="BS301" s="522">
        <v>0.5913708214353105</v>
      </c>
      <c r="BT301" s="106"/>
    </row>
    <row r="302" spans="1:72" x14ac:dyDescent="0.2">
      <c r="A302" s="426">
        <v>28</v>
      </c>
      <c r="B302" s="7"/>
      <c r="C302" s="523">
        <f t="shared" ref="C302:L302" si="289">C110</f>
        <v>0.73809523809523814</v>
      </c>
      <c r="D302" s="518">
        <f t="shared" si="289"/>
        <v>0.65238095238095239</v>
      </c>
      <c r="E302" s="518">
        <f t="shared" si="289"/>
        <v>0.77142857142857146</v>
      </c>
      <c r="F302" s="518">
        <f t="shared" si="289"/>
        <v>0.77142857142857146</v>
      </c>
      <c r="G302" s="518">
        <f t="shared" si="289"/>
        <v>0.77142857142857146</v>
      </c>
      <c r="H302" s="518">
        <f t="shared" si="289"/>
        <v>0.7142857142857143</v>
      </c>
      <c r="I302" s="518">
        <f t="shared" si="289"/>
        <v>0.76190476190476186</v>
      </c>
      <c r="J302" s="518">
        <f t="shared" si="289"/>
        <v>0.75714285714285712</v>
      </c>
      <c r="K302" s="518">
        <f t="shared" si="289"/>
        <v>0.75238095238095237</v>
      </c>
      <c r="L302" s="518">
        <f t="shared" si="289"/>
        <v>0.7142857142857143</v>
      </c>
      <c r="M302" s="522">
        <f t="shared" si="282"/>
        <v>0.77619047619047621</v>
      </c>
      <c r="N302" s="106"/>
      <c r="X302" s="7"/>
      <c r="Y302" s="523">
        <v>0.58236910616141158</v>
      </c>
      <c r="Z302" s="518">
        <v>0.450123749058431</v>
      </c>
      <c r="AA302" s="518">
        <v>0.63376085455800601</v>
      </c>
      <c r="AB302" s="518">
        <v>0.63990997749437373</v>
      </c>
      <c r="AC302" s="518">
        <v>0.6333345458513695</v>
      </c>
      <c r="AD302" s="518">
        <v>0.53039394729976519</v>
      </c>
      <c r="AE302" s="518">
        <v>0.64139344262295084</v>
      </c>
      <c r="AF302" s="518">
        <v>0.61061625159061983</v>
      </c>
      <c r="AG302" s="518">
        <v>0.60342823939570023</v>
      </c>
      <c r="AH302" s="518">
        <v>0.54726743559340296</v>
      </c>
      <c r="AI302" s="522">
        <v>0.63320822029804169</v>
      </c>
      <c r="AJ302" s="106"/>
      <c r="AP302" s="7"/>
      <c r="AQ302" s="523">
        <f t="shared" ref="AQ302:AZ302" si="290">AQ110</f>
        <v>0.63570293853818682</v>
      </c>
      <c r="AR302" s="518">
        <f t="shared" si="290"/>
        <v>0.58532498045048742</v>
      </c>
      <c r="AS302" s="518">
        <f t="shared" si="290"/>
        <v>0.68066311698324833</v>
      </c>
      <c r="AT302" s="518">
        <f t="shared" si="290"/>
        <v>0.66788739086810567</v>
      </c>
      <c r="AU302" s="518">
        <f t="shared" si="290"/>
        <v>0.67462523819879716</v>
      </c>
      <c r="AV302" s="518">
        <f t="shared" si="290"/>
        <v>0.62400297319259579</v>
      </c>
      <c r="AW302" s="518">
        <f t="shared" si="290"/>
        <v>0.69563562062719897</v>
      </c>
      <c r="AX302" s="518">
        <f t="shared" si="290"/>
        <v>0.66967353710724176</v>
      </c>
      <c r="AY302" s="518">
        <f t="shared" si="290"/>
        <v>0.66202471803537222</v>
      </c>
      <c r="AZ302" s="518">
        <f t="shared" si="290"/>
        <v>0.62189795264810233</v>
      </c>
      <c r="BA302" s="522">
        <f t="shared" si="284"/>
        <v>0.69072970039881854</v>
      </c>
      <c r="BB302" s="106"/>
      <c r="BH302" s="7"/>
      <c r="BI302" s="523">
        <v>0.58231659932139912</v>
      </c>
      <c r="BJ302" s="518">
        <v>0.51046852969866274</v>
      </c>
      <c r="BK302" s="518">
        <v>0.65698029631766253</v>
      </c>
      <c r="BL302" s="518">
        <v>0.63454467162544259</v>
      </c>
      <c r="BM302" s="518">
        <v>0.64624446868140484</v>
      </c>
      <c r="BN302" s="518">
        <v>0.56465872837337561</v>
      </c>
      <c r="BO302" s="518">
        <v>0.6847052165899814</v>
      </c>
      <c r="BP302" s="518">
        <v>0.63761815501022878</v>
      </c>
      <c r="BQ302" s="518">
        <v>0.62459427392288325</v>
      </c>
      <c r="BR302" s="518">
        <v>0.56154925053088089</v>
      </c>
      <c r="BS302" s="522">
        <v>0.67544024561114591</v>
      </c>
      <c r="BT302" s="106"/>
    </row>
    <row r="303" spans="1:72" x14ac:dyDescent="0.2">
      <c r="A303" s="426">
        <v>29</v>
      </c>
      <c r="B303" s="7"/>
      <c r="C303" s="523">
        <f t="shared" ref="C303:L303" si="291">C111</f>
        <v>0.7142857142857143</v>
      </c>
      <c r="D303" s="518">
        <f t="shared" si="291"/>
        <v>0.7</v>
      </c>
      <c r="E303" s="518">
        <f t="shared" si="291"/>
        <v>0.81904761904761902</v>
      </c>
      <c r="F303" s="518">
        <f t="shared" si="291"/>
        <v>0.75714285714285712</v>
      </c>
      <c r="G303" s="518">
        <f t="shared" si="291"/>
        <v>0.76190476190476186</v>
      </c>
      <c r="H303" s="518">
        <f t="shared" si="291"/>
        <v>0.74285714285714288</v>
      </c>
      <c r="I303" s="518">
        <f t="shared" si="291"/>
        <v>0.84285714285714286</v>
      </c>
      <c r="J303" s="518">
        <f t="shared" si="291"/>
        <v>0.77619047619047621</v>
      </c>
      <c r="K303" s="518">
        <f t="shared" si="291"/>
        <v>0.78095238095238095</v>
      </c>
      <c r="L303" s="518">
        <f t="shared" si="291"/>
        <v>0.72857142857142854</v>
      </c>
      <c r="M303" s="522">
        <f t="shared" si="282"/>
        <v>0.77619047619047621</v>
      </c>
      <c r="N303" s="106"/>
      <c r="X303" s="7"/>
      <c r="Y303" s="523">
        <v>0.54004526538658104</v>
      </c>
      <c r="Z303" s="518">
        <v>0.48499357701740048</v>
      </c>
      <c r="AA303" s="518">
        <v>0.69595366913053425</v>
      </c>
      <c r="AB303" s="518">
        <v>0.60889570552147232</v>
      </c>
      <c r="AC303" s="518">
        <v>0.60847192184353804</v>
      </c>
      <c r="AD303" s="518">
        <v>0.56672907194437006</v>
      </c>
      <c r="AE303" s="518">
        <v>0.75449038154958026</v>
      </c>
      <c r="AF303" s="518">
        <v>0.62260543723473405</v>
      </c>
      <c r="AG303" s="518">
        <v>0.63159299797871937</v>
      </c>
      <c r="AH303" s="518">
        <v>0.54910159340038422</v>
      </c>
      <c r="AI303" s="522">
        <v>0.62072013219075428</v>
      </c>
      <c r="AJ303" s="106"/>
      <c r="AP303" s="7"/>
      <c r="AQ303" s="523">
        <f t="shared" ref="AQ303:AZ303" si="292">AQ111</f>
        <v>0.63233605446993835</v>
      </c>
      <c r="AR303" s="518">
        <f t="shared" si="292"/>
        <v>0.5672006571051712</v>
      </c>
      <c r="AS303" s="518">
        <f t="shared" si="292"/>
        <v>0.7158295844617516</v>
      </c>
      <c r="AT303" s="518">
        <f t="shared" si="292"/>
        <v>0.65366204669939654</v>
      </c>
      <c r="AU303" s="518">
        <f t="shared" si="292"/>
        <v>0.66776993843040877</v>
      </c>
      <c r="AV303" s="518">
        <f t="shared" si="292"/>
        <v>0.66152281173676863</v>
      </c>
      <c r="AW303" s="518">
        <f t="shared" si="292"/>
        <v>0.74702039857031188</v>
      </c>
      <c r="AX303" s="518">
        <f t="shared" si="292"/>
        <v>0.68532290648399574</v>
      </c>
      <c r="AY303" s="518">
        <f t="shared" si="292"/>
        <v>0.67917316068699773</v>
      </c>
      <c r="AZ303" s="518">
        <f t="shared" si="292"/>
        <v>0.63516060251248063</v>
      </c>
      <c r="BA303" s="522">
        <f t="shared" si="284"/>
        <v>0.68944998273260494</v>
      </c>
      <c r="BB303" s="106"/>
      <c r="BH303" s="7"/>
      <c r="BI303" s="523">
        <v>0.57716852419592757</v>
      </c>
      <c r="BJ303" s="518">
        <v>0.48698561021615477</v>
      </c>
      <c r="BK303" s="518">
        <v>0.72488337342133824</v>
      </c>
      <c r="BL303" s="518">
        <v>0.61075193141917461</v>
      </c>
      <c r="BM303" s="518">
        <v>0.63434326364964455</v>
      </c>
      <c r="BN303" s="518">
        <v>0.62375202787343964</v>
      </c>
      <c r="BO303" s="518">
        <v>0.79455821693209605</v>
      </c>
      <c r="BP303" s="518">
        <v>0.66543574087307944</v>
      </c>
      <c r="BQ303" s="518">
        <v>0.65430829944840552</v>
      </c>
      <c r="BR303" s="518">
        <v>0.58148361524416758</v>
      </c>
      <c r="BS303" s="522">
        <v>0.67305308464914559</v>
      </c>
      <c r="BT303" s="106"/>
    </row>
    <row r="304" spans="1:72" x14ac:dyDescent="0.2">
      <c r="A304" s="426">
        <v>30</v>
      </c>
      <c r="B304" s="7"/>
      <c r="C304" s="523">
        <f t="shared" ref="C304:L304" si="293">C112</f>
        <v>0.6428571428571429</v>
      </c>
      <c r="D304" s="518">
        <f t="shared" si="293"/>
        <v>0.5</v>
      </c>
      <c r="E304" s="518">
        <f t="shared" si="293"/>
        <v>0.61904761904761907</v>
      </c>
      <c r="F304" s="518">
        <f t="shared" si="293"/>
        <v>0.67142857142857137</v>
      </c>
      <c r="G304" s="518">
        <f t="shared" si="293"/>
        <v>0.63809523809523805</v>
      </c>
      <c r="H304" s="518">
        <f t="shared" si="293"/>
        <v>0.61904761904761907</v>
      </c>
      <c r="I304" s="518">
        <f t="shared" si="293"/>
        <v>0.66190476190476188</v>
      </c>
      <c r="J304" s="518">
        <f t="shared" si="293"/>
        <v>0.580952380952381</v>
      </c>
      <c r="K304" s="518">
        <f t="shared" si="293"/>
        <v>0.580952380952381</v>
      </c>
      <c r="L304" s="518">
        <f t="shared" si="293"/>
        <v>0.53809523809523807</v>
      </c>
      <c r="M304" s="522">
        <f t="shared" si="282"/>
        <v>0.60476190476190472</v>
      </c>
      <c r="N304" s="106"/>
      <c r="X304" s="7"/>
      <c r="Y304" s="523">
        <v>0.45091340119927498</v>
      </c>
      <c r="Z304" s="518">
        <v>0.25981873111782483</v>
      </c>
      <c r="AA304" s="518">
        <v>0.42355201756793859</v>
      </c>
      <c r="AB304" s="518">
        <v>0.50082678792889623</v>
      </c>
      <c r="AC304" s="518">
        <v>0.44614103275957795</v>
      </c>
      <c r="AD304" s="518">
        <v>0.41023660745629437</v>
      </c>
      <c r="AE304" s="518">
        <v>0.50110419594458944</v>
      </c>
      <c r="AF304" s="518">
        <v>0.36655926509906089</v>
      </c>
      <c r="AG304" s="518">
        <v>0.36647240315392526</v>
      </c>
      <c r="AH304" s="518">
        <v>0.30473069834118371</v>
      </c>
      <c r="AI304" s="522">
        <v>0.39145311081628376</v>
      </c>
      <c r="AJ304" s="106"/>
      <c r="AP304" s="7"/>
      <c r="AQ304" s="523">
        <f t="shared" ref="AQ304:AZ304" si="294">AQ112</f>
        <v>0.54803992844144278</v>
      </c>
      <c r="AR304" s="518">
        <f t="shared" si="294"/>
        <v>0.4462686073170431</v>
      </c>
      <c r="AS304" s="518">
        <f t="shared" si="294"/>
        <v>0.55259985047646654</v>
      </c>
      <c r="AT304" s="518">
        <f t="shared" si="294"/>
        <v>0.59064326220763586</v>
      </c>
      <c r="AU304" s="518">
        <f t="shared" si="294"/>
        <v>0.56025530192783546</v>
      </c>
      <c r="AV304" s="518">
        <f t="shared" si="294"/>
        <v>0.54514366396445069</v>
      </c>
      <c r="AW304" s="518">
        <f t="shared" si="294"/>
        <v>0.60370608992164609</v>
      </c>
      <c r="AX304" s="518">
        <f t="shared" si="294"/>
        <v>0.50814530334620933</v>
      </c>
      <c r="AY304" s="518">
        <f t="shared" si="294"/>
        <v>0.50273576595747504</v>
      </c>
      <c r="AZ304" s="518">
        <f t="shared" si="294"/>
        <v>0.44496239350861105</v>
      </c>
      <c r="BA304" s="522">
        <f t="shared" si="284"/>
        <v>0.52404179843614407</v>
      </c>
      <c r="BB304" s="106"/>
      <c r="BH304" s="7"/>
      <c r="BI304" s="523">
        <v>0.46329337470241727</v>
      </c>
      <c r="BJ304" s="518">
        <v>0.35262028095686432</v>
      </c>
      <c r="BK304" s="518">
        <v>0.46883274067394115</v>
      </c>
      <c r="BL304" s="518">
        <v>0.51757452192339881</v>
      </c>
      <c r="BM304" s="518">
        <v>0.4782696670604189</v>
      </c>
      <c r="BN304" s="518">
        <v>0.45980576691608255</v>
      </c>
      <c r="BO304" s="518">
        <v>0.53547533420618554</v>
      </c>
      <c r="BP304" s="518">
        <v>0.41718906222941848</v>
      </c>
      <c r="BQ304" s="518">
        <v>0.41123480300734</v>
      </c>
      <c r="BR304" s="518">
        <v>0.35133290996643335</v>
      </c>
      <c r="BS304" s="522">
        <v>0.43507896234574545</v>
      </c>
      <c r="BT304" s="106"/>
    </row>
    <row r="305" spans="1:76" x14ac:dyDescent="0.2">
      <c r="A305" s="426">
        <v>31</v>
      </c>
      <c r="B305" s="7"/>
      <c r="C305" s="523">
        <f t="shared" ref="C305:L305" si="295">C113</f>
        <v>0.65714285714285714</v>
      </c>
      <c r="D305" s="518">
        <f t="shared" si="295"/>
        <v>0.60952380952380958</v>
      </c>
      <c r="E305" s="518">
        <f t="shared" si="295"/>
        <v>0.73809523809523814</v>
      </c>
      <c r="F305" s="518">
        <f t="shared" si="295"/>
        <v>0.72380952380952379</v>
      </c>
      <c r="G305" s="518">
        <f t="shared" si="295"/>
        <v>0.7142857142857143</v>
      </c>
      <c r="H305" s="518">
        <f t="shared" si="295"/>
        <v>0.64761904761904765</v>
      </c>
      <c r="I305" s="518">
        <f t="shared" si="295"/>
        <v>0.81904761904761902</v>
      </c>
      <c r="J305" s="518">
        <f t="shared" si="295"/>
        <v>0.70952380952380956</v>
      </c>
      <c r="K305" s="518">
        <f t="shared" si="295"/>
        <v>0.72380952380952379</v>
      </c>
      <c r="L305" s="518">
        <f t="shared" si="295"/>
        <v>0.67142857142857137</v>
      </c>
      <c r="M305" s="522">
        <f t="shared" si="282"/>
        <v>0.69047619047619047</v>
      </c>
      <c r="N305" s="106"/>
      <c r="X305" s="7"/>
      <c r="Y305" s="523">
        <v>0.47880041365046538</v>
      </c>
      <c r="Z305" s="518">
        <v>0.36916144631278169</v>
      </c>
      <c r="AA305" s="518">
        <v>0.58876308481093798</v>
      </c>
      <c r="AB305" s="518">
        <v>0.57602339181286533</v>
      </c>
      <c r="AC305" s="518">
        <v>0.55984070425487309</v>
      </c>
      <c r="AD305" s="518">
        <v>0.45628214548126389</v>
      </c>
      <c r="AE305" s="518">
        <v>0.71943887775551107</v>
      </c>
      <c r="AF305" s="518">
        <v>0.54277759931470182</v>
      </c>
      <c r="AG305" s="518">
        <v>0.56582183723665924</v>
      </c>
      <c r="AH305" s="518">
        <v>0.4844700608389369</v>
      </c>
      <c r="AI305" s="522">
        <v>0.5190783215304936</v>
      </c>
      <c r="AJ305" s="106"/>
      <c r="AP305" s="7"/>
      <c r="AQ305" s="523">
        <f t="shared" ref="AQ305:AZ305" si="296">AQ113</f>
        <v>0.59502198303957876</v>
      </c>
      <c r="AR305" s="518">
        <f t="shared" si="296"/>
        <v>0.50192537048959152</v>
      </c>
      <c r="AS305" s="518">
        <f t="shared" si="296"/>
        <v>0.68377308920492152</v>
      </c>
      <c r="AT305" s="518">
        <f t="shared" si="296"/>
        <v>0.64434294846563966</v>
      </c>
      <c r="AU305" s="518">
        <f t="shared" si="296"/>
        <v>0.65693396024795991</v>
      </c>
      <c r="AV305" s="518">
        <f t="shared" si="296"/>
        <v>0.61167317419091394</v>
      </c>
      <c r="AW305" s="518">
        <f t="shared" si="296"/>
        <v>0.72438171545262453</v>
      </c>
      <c r="AX305" s="518">
        <f t="shared" si="296"/>
        <v>0.64992493413802244</v>
      </c>
      <c r="AY305" s="518">
        <f t="shared" si="296"/>
        <v>0.65975289704235596</v>
      </c>
      <c r="AZ305" s="518">
        <f t="shared" si="296"/>
        <v>0.60398386682092897</v>
      </c>
      <c r="BA305" s="522">
        <f t="shared" si="284"/>
        <v>0.64546939932799663</v>
      </c>
      <c r="BB305" s="106"/>
      <c r="BH305" s="7"/>
      <c r="BI305" s="523">
        <v>0.52350273135848036</v>
      </c>
      <c r="BJ305" s="518">
        <v>0.41034841794437449</v>
      </c>
      <c r="BK305" s="518">
        <v>0.66260668313527604</v>
      </c>
      <c r="BL305" s="518">
        <v>0.59578583048794354</v>
      </c>
      <c r="BM305" s="518">
        <v>0.61611992129938786</v>
      </c>
      <c r="BN305" s="518">
        <v>0.54672288275741998</v>
      </c>
      <c r="BO305" s="518">
        <v>0.74298793994479884</v>
      </c>
      <c r="BP305" s="518">
        <v>0.60469380386066585</v>
      </c>
      <c r="BQ305" s="518">
        <v>0.62079380213344548</v>
      </c>
      <c r="BR305" s="518">
        <v>0.53586316279707003</v>
      </c>
      <c r="BS305" s="522">
        <v>0.59757014502459249</v>
      </c>
      <c r="BT305" s="106"/>
    </row>
    <row r="306" spans="1:76" x14ac:dyDescent="0.2">
      <c r="A306" s="426">
        <v>32</v>
      </c>
      <c r="B306" s="7"/>
      <c r="C306" s="523"/>
      <c r="D306" s="518"/>
      <c r="E306" s="518"/>
      <c r="F306" s="518"/>
      <c r="G306" s="518"/>
      <c r="H306" s="518"/>
      <c r="I306" s="518"/>
      <c r="J306" s="518"/>
      <c r="K306" s="518"/>
      <c r="L306" s="518"/>
      <c r="M306" s="522"/>
      <c r="N306" s="106"/>
      <c r="X306" s="7"/>
      <c r="Y306" s="523"/>
      <c r="Z306" s="518"/>
      <c r="AA306" s="518"/>
      <c r="AB306" s="518"/>
      <c r="AC306" s="518"/>
      <c r="AD306" s="518"/>
      <c r="AE306" s="518"/>
      <c r="AF306" s="518"/>
      <c r="AG306" s="518"/>
      <c r="AH306" s="518"/>
      <c r="AI306" s="522"/>
      <c r="AJ306" s="106"/>
      <c r="AP306" s="7"/>
      <c r="AQ306" s="523"/>
      <c r="AR306" s="518"/>
      <c r="AS306" s="518"/>
      <c r="AT306" s="518"/>
      <c r="AU306" s="518"/>
      <c r="AV306" s="518"/>
      <c r="AW306" s="518"/>
      <c r="AX306" s="518"/>
      <c r="AY306" s="518"/>
      <c r="AZ306" s="518"/>
      <c r="BA306" s="522"/>
      <c r="BB306" s="106"/>
      <c r="BH306" s="7"/>
      <c r="BI306" s="523"/>
      <c r="BJ306" s="518"/>
      <c r="BK306" s="518"/>
      <c r="BL306" s="518"/>
      <c r="BM306" s="518"/>
      <c r="BN306" s="518"/>
      <c r="BO306" s="518"/>
      <c r="BP306" s="518"/>
      <c r="BQ306" s="518"/>
      <c r="BR306" s="518"/>
      <c r="BS306" s="522"/>
      <c r="BT306" s="106"/>
    </row>
    <row r="307" spans="1:76" x14ac:dyDescent="0.2">
      <c r="A307" s="426">
        <v>33</v>
      </c>
      <c r="B307" s="7"/>
      <c r="C307" s="523"/>
      <c r="D307" s="518"/>
      <c r="E307" s="518"/>
      <c r="F307" s="518"/>
      <c r="G307" s="518"/>
      <c r="H307" s="518"/>
      <c r="I307" s="518"/>
      <c r="J307" s="518"/>
      <c r="K307" s="518"/>
      <c r="L307" s="518"/>
      <c r="M307" s="522"/>
      <c r="N307" s="106"/>
      <c r="X307" s="7"/>
      <c r="Y307" s="523"/>
      <c r="Z307" s="518"/>
      <c r="AA307" s="518"/>
      <c r="AB307" s="518"/>
      <c r="AC307" s="518"/>
      <c r="AD307" s="518"/>
      <c r="AE307" s="518"/>
      <c r="AF307" s="518"/>
      <c r="AG307" s="518"/>
      <c r="AH307" s="518"/>
      <c r="AI307" s="522"/>
      <c r="AJ307" s="106"/>
      <c r="AP307" s="7"/>
      <c r="AQ307" s="523"/>
      <c r="AR307" s="518"/>
      <c r="AS307" s="518"/>
      <c r="AT307" s="518"/>
      <c r="AU307" s="518"/>
      <c r="AV307" s="518"/>
      <c r="AW307" s="518"/>
      <c r="AX307" s="518"/>
      <c r="AY307" s="518"/>
      <c r="AZ307" s="518"/>
      <c r="BA307" s="522"/>
      <c r="BB307" s="106"/>
      <c r="BH307" s="7"/>
      <c r="BI307" s="523"/>
      <c r="BJ307" s="518"/>
      <c r="BK307" s="518"/>
      <c r="BL307" s="518"/>
      <c r="BM307" s="518"/>
      <c r="BN307" s="518"/>
      <c r="BO307" s="518"/>
      <c r="BP307" s="518"/>
      <c r="BQ307" s="518"/>
      <c r="BR307" s="518"/>
      <c r="BS307" s="522"/>
      <c r="BT307" s="106"/>
    </row>
    <row r="308" spans="1:76" x14ac:dyDescent="0.2">
      <c r="A308" s="426">
        <v>34</v>
      </c>
      <c r="B308" s="7"/>
      <c r="C308" s="523"/>
      <c r="D308" s="518"/>
      <c r="E308" s="518"/>
      <c r="F308" s="518"/>
      <c r="G308" s="518"/>
      <c r="H308" s="518"/>
      <c r="I308" s="518"/>
      <c r="J308" s="518"/>
      <c r="K308" s="518"/>
      <c r="L308" s="518"/>
      <c r="M308" s="522"/>
      <c r="N308" s="106"/>
      <c r="X308" s="7"/>
      <c r="Y308" s="523"/>
      <c r="Z308" s="518"/>
      <c r="AA308" s="518"/>
      <c r="AB308" s="518"/>
      <c r="AC308" s="518"/>
      <c r="AD308" s="518"/>
      <c r="AE308" s="518"/>
      <c r="AF308" s="518"/>
      <c r="AG308" s="518"/>
      <c r="AH308" s="518"/>
      <c r="AI308" s="522"/>
      <c r="AJ308" s="106"/>
      <c r="AP308" s="7"/>
      <c r="AQ308" s="523"/>
      <c r="AR308" s="518"/>
      <c r="AS308" s="518"/>
      <c r="AT308" s="518"/>
      <c r="AU308" s="518"/>
      <c r="AV308" s="518"/>
      <c r="AW308" s="518"/>
      <c r="AX308" s="518"/>
      <c r="AY308" s="518"/>
      <c r="AZ308" s="518"/>
      <c r="BA308" s="522"/>
      <c r="BB308" s="106"/>
      <c r="BH308" s="7"/>
      <c r="BI308" s="523"/>
      <c r="BJ308" s="518"/>
      <c r="BK308" s="518"/>
      <c r="BL308" s="518"/>
      <c r="BM308" s="518"/>
      <c r="BN308" s="518"/>
      <c r="BO308" s="518"/>
      <c r="BP308" s="518"/>
      <c r="BQ308" s="518"/>
      <c r="BR308" s="518"/>
      <c r="BS308" s="522"/>
      <c r="BT308" s="106"/>
    </row>
    <row r="309" spans="1:76" ht="13.5" thickBot="1" x14ac:dyDescent="0.25">
      <c r="A309" s="426">
        <v>35</v>
      </c>
      <c r="B309" s="7"/>
      <c r="C309" s="351"/>
      <c r="D309" s="520"/>
      <c r="E309" s="520"/>
      <c r="F309" s="520"/>
      <c r="G309" s="520"/>
      <c r="H309" s="520"/>
      <c r="I309" s="520"/>
      <c r="J309" s="520"/>
      <c r="K309" s="520"/>
      <c r="L309" s="520"/>
      <c r="M309" s="353"/>
      <c r="N309" s="524" t="s">
        <v>10</v>
      </c>
      <c r="Q309" s="4" t="s">
        <v>168</v>
      </c>
      <c r="S309" s="426" t="s">
        <v>124</v>
      </c>
      <c r="T309" s="426" t="s">
        <v>123</v>
      </c>
      <c r="U309" s="426" t="s">
        <v>169</v>
      </c>
      <c r="X309" s="7"/>
      <c r="Y309" s="351"/>
      <c r="Z309" s="520"/>
      <c r="AA309" s="520"/>
      <c r="AB309" s="520"/>
      <c r="AC309" s="520"/>
      <c r="AD309" s="520"/>
      <c r="AE309" s="520"/>
      <c r="AF309" s="520"/>
      <c r="AG309" s="520"/>
      <c r="AH309" s="520"/>
      <c r="AI309" s="353"/>
      <c r="AJ309" s="524" t="s">
        <v>10</v>
      </c>
      <c r="AP309" s="7"/>
      <c r="AQ309" s="351"/>
      <c r="AR309" s="520"/>
      <c r="AS309" s="520"/>
      <c r="AT309" s="520"/>
      <c r="AU309" s="520"/>
      <c r="AV309" s="520"/>
      <c r="AW309" s="520"/>
      <c r="AX309" s="520"/>
      <c r="AY309" s="520"/>
      <c r="AZ309" s="520"/>
      <c r="BA309" s="353"/>
      <c r="BB309" s="524" t="s">
        <v>10</v>
      </c>
      <c r="BH309" s="7"/>
      <c r="BI309" s="351"/>
      <c r="BJ309" s="520"/>
      <c r="BK309" s="520"/>
      <c r="BL309" s="520"/>
      <c r="BM309" s="520"/>
      <c r="BN309" s="520"/>
      <c r="BO309" s="520"/>
      <c r="BP309" s="520"/>
      <c r="BQ309" s="520"/>
      <c r="BR309" s="520"/>
      <c r="BS309" s="353"/>
      <c r="BT309" s="524" t="s">
        <v>10</v>
      </c>
    </row>
    <row r="310" spans="1:76" ht="15" thickBot="1" x14ac:dyDescent="0.25">
      <c r="A310" s="426">
        <v>36</v>
      </c>
      <c r="B310" s="8" t="s">
        <v>11</v>
      </c>
      <c r="C310" s="469">
        <f t="shared" ref="C310:M310" si="297">AVERAGE(C274:C309)</f>
        <v>0.72589285714285723</v>
      </c>
      <c r="D310" s="469">
        <f t="shared" si="297"/>
        <v>0.66592261904761896</v>
      </c>
      <c r="E310" s="469">
        <f t="shared" si="297"/>
        <v>0.76473214285714297</v>
      </c>
      <c r="F310" s="362">
        <f t="shared" si="297"/>
        <v>0.7373511904761908</v>
      </c>
      <c r="G310" s="362">
        <f t="shared" si="297"/>
        <v>0.76681547619047641</v>
      </c>
      <c r="H310" s="362">
        <f t="shared" si="297"/>
        <v>0.76145833333333357</v>
      </c>
      <c r="I310" s="362">
        <f t="shared" si="297"/>
        <v>0.69687500000000002</v>
      </c>
      <c r="J310" s="362">
        <f t="shared" si="297"/>
        <v>0.75119047619047619</v>
      </c>
      <c r="K310" s="362">
        <f t="shared" si="297"/>
        <v>0.75133928571428599</v>
      </c>
      <c r="L310" s="362">
        <f t="shared" si="297"/>
        <v>0.7092261904761904</v>
      </c>
      <c r="M310" s="362">
        <f t="shared" si="297"/>
        <v>0.77589285714285716</v>
      </c>
      <c r="N310" s="363">
        <f>AVERAGE(C274:M309)</f>
        <v>0.73697240259740238</v>
      </c>
      <c r="O310" s="3"/>
      <c r="P310" s="3"/>
      <c r="Q310" s="426" t="str">
        <f>B275</f>
        <v>GI</v>
      </c>
      <c r="R310" s="426" t="s">
        <v>218</v>
      </c>
      <c r="S310" s="435">
        <f>N310</f>
        <v>0.73697240259740238</v>
      </c>
      <c r="T310" s="435">
        <f>N311</f>
        <v>7.3919585240723826E-2</v>
      </c>
      <c r="U310" s="436">
        <f>M312</f>
        <v>32</v>
      </c>
      <c r="X310" s="8" t="s">
        <v>11</v>
      </c>
      <c r="Y310" s="469">
        <f t="shared" ref="Y310:AI310" si="298">AVERAGE(Y274:Y309)</f>
        <v>0.54206043852035146</v>
      </c>
      <c r="Z310" s="469">
        <f t="shared" si="298"/>
        <v>0.43458319957058167</v>
      </c>
      <c r="AA310" s="469">
        <f t="shared" si="298"/>
        <v>0.59759880136262455</v>
      </c>
      <c r="AB310" s="362">
        <f t="shared" si="298"/>
        <v>0.56755465653259307</v>
      </c>
      <c r="AC310" s="362">
        <f t="shared" si="298"/>
        <v>0.60436402837925629</v>
      </c>
      <c r="AD310" s="362">
        <f t="shared" si="298"/>
        <v>0.57990261920419883</v>
      </c>
      <c r="AE310" s="362">
        <f t="shared" si="298"/>
        <v>0.53589266728088403</v>
      </c>
      <c r="AF310" s="362">
        <f t="shared" si="298"/>
        <v>0.5742212031675733</v>
      </c>
      <c r="AG310" s="362">
        <f t="shared" si="298"/>
        <v>0.57565052845154108</v>
      </c>
      <c r="AH310" s="362">
        <f t="shared" si="298"/>
        <v>0.51255386484451693</v>
      </c>
      <c r="AI310" s="362">
        <f t="shared" si="298"/>
        <v>0.60539639011636881</v>
      </c>
      <c r="AJ310" s="363">
        <f>AVERAGE(Y274:AI309)</f>
        <v>0.55725258158458979</v>
      </c>
      <c r="AK310" s="3"/>
      <c r="AL310" s="3"/>
      <c r="AM310" s="409" t="s">
        <v>33</v>
      </c>
      <c r="AN310" s="389" t="s">
        <v>123</v>
      </c>
      <c r="AP310" s="8" t="s">
        <v>11</v>
      </c>
      <c r="AQ310" s="469">
        <f t="shared" ref="AQ310:BA310" si="299">AVERAGE(AQ274:AQ309)</f>
        <v>0.60985201156817503</v>
      </c>
      <c r="AR310" s="469">
        <f t="shared" si="299"/>
        <v>0.54663816893971251</v>
      </c>
      <c r="AS310" s="469">
        <f t="shared" si="299"/>
        <v>0.64962823168441697</v>
      </c>
      <c r="AT310" s="362">
        <f t="shared" si="299"/>
        <v>0.62710752134320147</v>
      </c>
      <c r="AU310" s="362">
        <f t="shared" si="299"/>
        <v>0.64851566190296805</v>
      </c>
      <c r="AV310" s="362">
        <f t="shared" si="299"/>
        <v>0.63889164008403931</v>
      </c>
      <c r="AW310" s="362">
        <f t="shared" si="299"/>
        <v>0.64527619960220273</v>
      </c>
      <c r="AX310" s="362">
        <f t="shared" si="299"/>
        <v>0.63838993007608003</v>
      </c>
      <c r="AY310" s="362">
        <f t="shared" si="299"/>
        <v>0.63501468416457574</v>
      </c>
      <c r="AZ310" s="362">
        <f t="shared" si="299"/>
        <v>0.59431795395356346</v>
      </c>
      <c r="BA310" s="362">
        <f t="shared" si="299"/>
        <v>0.65337397447472445</v>
      </c>
      <c r="BB310" s="363">
        <f>AVERAGE(AQ274:BA309)</f>
        <v>0.62609145252669629</v>
      </c>
      <c r="BC310" s="3"/>
      <c r="BD310" s="3"/>
      <c r="BE310" s="409" t="s">
        <v>33</v>
      </c>
      <c r="BF310" s="389" t="s">
        <v>123</v>
      </c>
      <c r="BH310" s="8" t="s">
        <v>11</v>
      </c>
      <c r="BI310" s="469">
        <f t="shared" ref="BI310:BS310" si="300">AVERAGE(BI274:BI309)</f>
        <v>0.55165540718106754</v>
      </c>
      <c r="BJ310" s="469">
        <f t="shared" si="300"/>
        <v>0.46748502888148225</v>
      </c>
      <c r="BK310" s="469">
        <f t="shared" si="300"/>
        <v>0.61563891852637354</v>
      </c>
      <c r="BL310" s="362">
        <f t="shared" si="300"/>
        <v>0.57590733141901651</v>
      </c>
      <c r="BM310" s="362">
        <f t="shared" si="300"/>
        <v>0.61414153008000016</v>
      </c>
      <c r="BN310" s="362">
        <f t="shared" si="300"/>
        <v>0.59622901485130853</v>
      </c>
      <c r="BO310" s="362">
        <f t="shared" si="300"/>
        <v>0.60721769777815138</v>
      </c>
      <c r="BP310" s="362">
        <f t="shared" si="300"/>
        <v>0.59438457857239835</v>
      </c>
      <c r="BQ310" s="362">
        <f t="shared" si="300"/>
        <v>0.59140046973467841</v>
      </c>
      <c r="BR310" s="362">
        <f t="shared" si="300"/>
        <v>0.52974620776340742</v>
      </c>
      <c r="BS310" s="362">
        <f t="shared" si="300"/>
        <v>0.62163347125728552</v>
      </c>
      <c r="BT310" s="363">
        <f>AVERAGE(BI274:BS309)</f>
        <v>0.57867633236774285</v>
      </c>
      <c r="BU310" s="3"/>
      <c r="BV310" s="3"/>
      <c r="BW310" s="409" t="s">
        <v>33</v>
      </c>
      <c r="BX310" s="389" t="s">
        <v>123</v>
      </c>
    </row>
    <row r="311" spans="1:76" ht="15.75" thickBot="1" x14ac:dyDescent="0.25">
      <c r="B311" s="8" t="s">
        <v>160</v>
      </c>
      <c r="C311" s="10">
        <f t="shared" ref="C311:M311" si="301">_xlfn.STDEV.S(C274:C309)</f>
        <v>5.5650474834268007E-2</v>
      </c>
      <c r="D311" s="10">
        <f t="shared" si="301"/>
        <v>7.49818633131311E-2</v>
      </c>
      <c r="E311" s="10">
        <f t="shared" si="301"/>
        <v>6.7157065910587288E-2</v>
      </c>
      <c r="F311" s="10">
        <f t="shared" si="301"/>
        <v>5.1686633856121683E-2</v>
      </c>
      <c r="G311" s="10">
        <f t="shared" si="301"/>
        <v>6.6628081603312447E-2</v>
      </c>
      <c r="H311" s="10">
        <f t="shared" si="301"/>
        <v>6.7531794758786345E-2</v>
      </c>
      <c r="I311" s="10">
        <f t="shared" si="301"/>
        <v>8.1178949003992126E-2</v>
      </c>
      <c r="J311" s="10">
        <f t="shared" si="301"/>
        <v>6.5470953567976539E-2</v>
      </c>
      <c r="K311" s="10">
        <f t="shared" si="301"/>
        <v>6.9836160236448008E-2</v>
      </c>
      <c r="L311" s="10">
        <f t="shared" si="301"/>
        <v>6.5134213770688232E-2</v>
      </c>
      <c r="M311" s="10">
        <f t="shared" si="301"/>
        <v>6.9712488330182759E-2</v>
      </c>
      <c r="N311" s="11">
        <f>STDEV(C274:M309)</f>
        <v>7.3919585240723826E-2</v>
      </c>
      <c r="O311" s="12" t="s">
        <v>12</v>
      </c>
      <c r="P311" s="13">
        <f>N311^2*(N312-1)</f>
        <v>1.9179008838383831</v>
      </c>
      <c r="X311" s="8" t="s">
        <v>160</v>
      </c>
      <c r="Y311" s="10">
        <f t="shared" ref="Y311:AI311" si="302">_xlfn.STDEV.S(Y274:Y309)</f>
        <v>9.1451239285816582E-2</v>
      </c>
      <c r="Z311" s="10">
        <f t="shared" si="302"/>
        <v>0.10116700639802763</v>
      </c>
      <c r="AA311" s="10">
        <f t="shared" si="302"/>
        <v>0.10712074025632563</v>
      </c>
      <c r="AB311" s="10">
        <f t="shared" si="302"/>
        <v>8.4830481570957697E-2</v>
      </c>
      <c r="AC311" s="10">
        <f t="shared" si="302"/>
        <v>0.10843157440602781</v>
      </c>
      <c r="AD311" s="10">
        <f t="shared" si="302"/>
        <v>0.10108944075025217</v>
      </c>
      <c r="AE311" s="10">
        <f t="shared" si="302"/>
        <v>0.11817350840880284</v>
      </c>
      <c r="AF311" s="10">
        <f t="shared" si="302"/>
        <v>9.8261117700378486E-2</v>
      </c>
      <c r="AG311" s="10">
        <f t="shared" si="302"/>
        <v>0.10669679891769715</v>
      </c>
      <c r="AH311" s="10">
        <f t="shared" si="302"/>
        <v>9.5725926084660934E-2</v>
      </c>
      <c r="AI311" s="10">
        <f t="shared" si="302"/>
        <v>0.10943009226038446</v>
      </c>
      <c r="AJ311" s="11">
        <f>STDEV(Y274:AI309)</f>
        <v>0.1117286437437111</v>
      </c>
      <c r="AK311" s="12" t="s">
        <v>12</v>
      </c>
      <c r="AL311" s="13">
        <f>AJ311^2*(AJ312-1)</f>
        <v>4.3816347313159989</v>
      </c>
      <c r="AM311" s="466">
        <f>AJ310</f>
        <v>0.55725258158458979</v>
      </c>
      <c r="AN311" s="373">
        <f>AJ311</f>
        <v>0.1117286437437111</v>
      </c>
      <c r="AP311" s="8" t="s">
        <v>160</v>
      </c>
      <c r="AQ311" s="10">
        <f t="shared" ref="AQ311:BA311" si="303">_xlfn.STDEV.S(AQ274:AQ309)</f>
        <v>6.8424933463138535E-2</v>
      </c>
      <c r="AR311" s="10">
        <f t="shared" si="303"/>
        <v>7.226806264246638E-2</v>
      </c>
      <c r="AS311" s="10">
        <f t="shared" si="303"/>
        <v>7.601905779646688E-2</v>
      </c>
      <c r="AT311" s="10">
        <f t="shared" si="303"/>
        <v>6.0884268065389095E-2</v>
      </c>
      <c r="AU311" s="10">
        <f t="shared" si="303"/>
        <v>7.9736195687374445E-2</v>
      </c>
      <c r="AV311" s="10">
        <f t="shared" si="303"/>
        <v>6.6618829692739551E-2</v>
      </c>
      <c r="AW311" s="10">
        <f t="shared" si="303"/>
        <v>6.8215838672034582E-2</v>
      </c>
      <c r="AX311" s="10">
        <f t="shared" si="303"/>
        <v>6.5018550725219837E-2</v>
      </c>
      <c r="AY311" s="10">
        <f t="shared" si="303"/>
        <v>7.4392725694965939E-2</v>
      </c>
      <c r="AZ311" s="10">
        <f t="shared" si="303"/>
        <v>7.17163130555796E-2</v>
      </c>
      <c r="BA311" s="10">
        <f t="shared" si="303"/>
        <v>7.3125550003648718E-2</v>
      </c>
      <c r="BB311" s="11">
        <f>STDEV(AQ274:BA309)</f>
        <v>7.6099484022152358E-2</v>
      </c>
      <c r="BC311" s="12" t="s">
        <v>12</v>
      </c>
      <c r="BD311" s="13">
        <f>BB311^2*(BB312-1)</f>
        <v>2.0326871454216757</v>
      </c>
      <c r="BE311" s="466">
        <f>BB310</f>
        <v>0.62609145252669629</v>
      </c>
      <c r="BF311" s="373">
        <f>BB311</f>
        <v>7.6099484022152358E-2</v>
      </c>
      <c r="BG311" s="367"/>
      <c r="BH311" s="8" t="s">
        <v>160</v>
      </c>
      <c r="BI311" s="10">
        <f t="shared" ref="BI311:BS311" si="304">_xlfn.STDEV.S(BI274:BI309)</f>
        <v>8.4993656274537907E-2</v>
      </c>
      <c r="BJ311" s="10">
        <f t="shared" si="304"/>
        <v>7.8485050985213842E-2</v>
      </c>
      <c r="BK311" s="10">
        <f t="shared" si="304"/>
        <v>0.10199352782094988</v>
      </c>
      <c r="BL311" s="10">
        <f t="shared" si="304"/>
        <v>7.8757857803408618E-2</v>
      </c>
      <c r="BM311" s="10">
        <f t="shared" si="304"/>
        <v>0.10250211614674523</v>
      </c>
      <c r="BN311" s="10">
        <f t="shared" si="304"/>
        <v>9.2363400212525051E-2</v>
      </c>
      <c r="BO311" s="10">
        <f t="shared" si="304"/>
        <v>9.7181494831610066E-2</v>
      </c>
      <c r="BP311" s="10">
        <f t="shared" si="304"/>
        <v>8.5288681712975045E-2</v>
      </c>
      <c r="BQ311" s="10">
        <f t="shared" si="304"/>
        <v>9.681915224672609E-2</v>
      </c>
      <c r="BR311" s="10">
        <f t="shared" si="304"/>
        <v>8.3636178922767881E-2</v>
      </c>
      <c r="BS311" s="10">
        <f t="shared" si="304"/>
        <v>0.10199243382944333</v>
      </c>
      <c r="BT311" s="11">
        <f>STDEV(BI274:BS309)</f>
        <v>0.10065168938980974</v>
      </c>
      <c r="BU311" s="12" t="s">
        <v>12</v>
      </c>
      <c r="BV311" s="13">
        <f>BT311^2*(BT312-1)</f>
        <v>3.5558976645349811</v>
      </c>
      <c r="BW311" s="466">
        <f>BT310</f>
        <v>0.57867633236774285</v>
      </c>
      <c r="BX311" s="373">
        <f>BT311</f>
        <v>0.10065168938980974</v>
      </c>
    </row>
    <row r="312" spans="1:76" ht="14.25" x14ac:dyDescent="0.2">
      <c r="B312" s="8" t="s">
        <v>13</v>
      </c>
      <c r="C312" s="14">
        <f t="shared" ref="C312:M312" si="305">COUNT(C274:C309)</f>
        <v>32</v>
      </c>
      <c r="D312" s="14">
        <f t="shared" si="305"/>
        <v>32</v>
      </c>
      <c r="E312" s="14">
        <f t="shared" si="305"/>
        <v>32</v>
      </c>
      <c r="F312" s="14">
        <f t="shared" si="305"/>
        <v>32</v>
      </c>
      <c r="G312" s="14">
        <f t="shared" si="305"/>
        <v>32</v>
      </c>
      <c r="H312" s="14">
        <f t="shared" si="305"/>
        <v>32</v>
      </c>
      <c r="I312" s="14">
        <f t="shared" si="305"/>
        <v>32</v>
      </c>
      <c r="J312" s="14">
        <f t="shared" si="305"/>
        <v>32</v>
      </c>
      <c r="K312" s="14">
        <f t="shared" si="305"/>
        <v>32</v>
      </c>
      <c r="L312" s="14">
        <f t="shared" si="305"/>
        <v>32</v>
      </c>
      <c r="M312" s="14">
        <f t="shared" si="305"/>
        <v>32</v>
      </c>
      <c r="N312" s="467">
        <f>COUNT(C274:M309)</f>
        <v>352</v>
      </c>
      <c r="O312" s="3"/>
      <c r="P312" s="3"/>
      <c r="X312" s="8" t="s">
        <v>13</v>
      </c>
      <c r="Y312" s="14">
        <f t="shared" ref="Y312:AI312" si="306">COUNT(Y274:Y309)</f>
        <v>32</v>
      </c>
      <c r="Z312" s="14">
        <f t="shared" si="306"/>
        <v>32</v>
      </c>
      <c r="AA312" s="14">
        <f t="shared" si="306"/>
        <v>32</v>
      </c>
      <c r="AB312" s="14">
        <f t="shared" si="306"/>
        <v>32</v>
      </c>
      <c r="AC312" s="14">
        <f t="shared" si="306"/>
        <v>32</v>
      </c>
      <c r="AD312" s="14">
        <f t="shared" si="306"/>
        <v>32</v>
      </c>
      <c r="AE312" s="14">
        <f t="shared" si="306"/>
        <v>32</v>
      </c>
      <c r="AF312" s="14">
        <f t="shared" si="306"/>
        <v>32</v>
      </c>
      <c r="AG312" s="14">
        <f t="shared" si="306"/>
        <v>32</v>
      </c>
      <c r="AH312" s="14">
        <f t="shared" si="306"/>
        <v>32</v>
      </c>
      <c r="AI312" s="14">
        <f t="shared" si="306"/>
        <v>32</v>
      </c>
      <c r="AJ312" s="467">
        <f>COUNT(Y274:AI309)</f>
        <v>352</v>
      </c>
      <c r="AK312" s="3"/>
      <c r="AL312" s="3"/>
      <c r="AM312" s="3"/>
      <c r="AP312" s="8" t="s">
        <v>13</v>
      </c>
      <c r="AQ312" s="14">
        <f t="shared" ref="AQ312:BA312" si="307">COUNT(AQ274:AQ309)</f>
        <v>32</v>
      </c>
      <c r="AR312" s="14">
        <f t="shared" si="307"/>
        <v>32</v>
      </c>
      <c r="AS312" s="14">
        <f t="shared" si="307"/>
        <v>32</v>
      </c>
      <c r="AT312" s="14">
        <f t="shared" si="307"/>
        <v>32</v>
      </c>
      <c r="AU312" s="14">
        <f t="shared" si="307"/>
        <v>32</v>
      </c>
      <c r="AV312" s="14">
        <f t="shared" si="307"/>
        <v>32</v>
      </c>
      <c r="AW312" s="14">
        <f t="shared" si="307"/>
        <v>32</v>
      </c>
      <c r="AX312" s="14">
        <f t="shared" si="307"/>
        <v>32</v>
      </c>
      <c r="AY312" s="14">
        <f t="shared" si="307"/>
        <v>32</v>
      </c>
      <c r="AZ312" s="14">
        <f t="shared" si="307"/>
        <v>32</v>
      </c>
      <c r="BA312" s="14">
        <f t="shared" si="307"/>
        <v>32</v>
      </c>
      <c r="BB312" s="467">
        <f>COUNT(AQ274:BA309)</f>
        <v>352</v>
      </c>
      <c r="BC312" s="3"/>
      <c r="BD312" s="3"/>
      <c r="BE312" s="3"/>
      <c r="BF312" s="3"/>
      <c r="BH312" s="8" t="s">
        <v>13</v>
      </c>
      <c r="BI312" s="14">
        <f t="shared" ref="BI312:BS312" si="308">COUNT(BI274:BI309)</f>
        <v>32</v>
      </c>
      <c r="BJ312" s="14">
        <f t="shared" si="308"/>
        <v>32</v>
      </c>
      <c r="BK312" s="14">
        <f t="shared" si="308"/>
        <v>32</v>
      </c>
      <c r="BL312" s="14">
        <f t="shared" si="308"/>
        <v>32</v>
      </c>
      <c r="BM312" s="14">
        <f t="shared" si="308"/>
        <v>32</v>
      </c>
      <c r="BN312" s="14">
        <f t="shared" si="308"/>
        <v>32</v>
      </c>
      <c r="BO312" s="14">
        <f t="shared" si="308"/>
        <v>32</v>
      </c>
      <c r="BP312" s="14">
        <f t="shared" si="308"/>
        <v>32</v>
      </c>
      <c r="BQ312" s="14">
        <f t="shared" si="308"/>
        <v>32</v>
      </c>
      <c r="BR312" s="14">
        <f t="shared" si="308"/>
        <v>32</v>
      </c>
      <c r="BS312" s="14">
        <f t="shared" si="308"/>
        <v>32</v>
      </c>
      <c r="BT312" s="467">
        <f>COUNT(BI274:BS309)</f>
        <v>352</v>
      </c>
      <c r="BU312" s="3"/>
      <c r="BV312" s="3"/>
      <c r="BW312" s="3"/>
    </row>
    <row r="313" spans="1:76" ht="12.75" hidden="1" customHeight="1" x14ac:dyDescent="0.2">
      <c r="B313" s="15" t="s">
        <v>14</v>
      </c>
      <c r="C313" s="16">
        <f>C312-1</f>
        <v>31</v>
      </c>
      <c r="D313" s="16">
        <f t="shared" ref="D313:M313" si="309">D312-1</f>
        <v>31</v>
      </c>
      <c r="E313" s="16">
        <f t="shared" si="309"/>
        <v>31</v>
      </c>
      <c r="F313" s="16">
        <f t="shared" si="309"/>
        <v>31</v>
      </c>
      <c r="G313" s="16">
        <f t="shared" si="309"/>
        <v>31</v>
      </c>
      <c r="H313" s="16">
        <f t="shared" si="309"/>
        <v>31</v>
      </c>
      <c r="I313" s="16">
        <f t="shared" si="309"/>
        <v>31</v>
      </c>
      <c r="J313" s="16">
        <f t="shared" si="309"/>
        <v>31</v>
      </c>
      <c r="K313" s="16">
        <f t="shared" si="309"/>
        <v>31</v>
      </c>
      <c r="L313" s="16">
        <f t="shared" si="309"/>
        <v>31</v>
      </c>
      <c r="M313" s="16">
        <f t="shared" si="309"/>
        <v>31</v>
      </c>
      <c r="N313" s="556">
        <f>N312-1</f>
        <v>351</v>
      </c>
      <c r="O313" s="3"/>
      <c r="X313" s="15" t="s">
        <v>14</v>
      </c>
      <c r="Y313" s="16">
        <f>Y312-1</f>
        <v>31</v>
      </c>
      <c r="Z313" s="16">
        <f t="shared" ref="Z313:AI313" si="310">Z312-1</f>
        <v>31</v>
      </c>
      <c r="AA313" s="16">
        <f t="shared" si="310"/>
        <v>31</v>
      </c>
      <c r="AB313" s="16">
        <f t="shared" si="310"/>
        <v>31</v>
      </c>
      <c r="AC313" s="16">
        <f t="shared" si="310"/>
        <v>31</v>
      </c>
      <c r="AD313" s="16">
        <f t="shared" si="310"/>
        <v>31</v>
      </c>
      <c r="AE313" s="16">
        <f t="shared" si="310"/>
        <v>31</v>
      </c>
      <c r="AF313" s="16">
        <f t="shared" si="310"/>
        <v>31</v>
      </c>
      <c r="AG313" s="16">
        <f t="shared" si="310"/>
        <v>31</v>
      </c>
      <c r="AH313" s="16">
        <f t="shared" si="310"/>
        <v>31</v>
      </c>
      <c r="AI313" s="16">
        <f t="shared" si="310"/>
        <v>31</v>
      </c>
      <c r="AJ313" s="556">
        <f>AJ312-1</f>
        <v>351</v>
      </c>
      <c r="AK313" s="3"/>
      <c r="AP313" s="15" t="s">
        <v>14</v>
      </c>
      <c r="AQ313" s="16">
        <f>AQ312-1</f>
        <v>31</v>
      </c>
      <c r="AR313" s="16">
        <f t="shared" ref="AR313:BA313" si="311">AR312-1</f>
        <v>31</v>
      </c>
      <c r="AS313" s="16">
        <f t="shared" si="311"/>
        <v>31</v>
      </c>
      <c r="AT313" s="16">
        <f t="shared" si="311"/>
        <v>31</v>
      </c>
      <c r="AU313" s="16">
        <f t="shared" si="311"/>
        <v>31</v>
      </c>
      <c r="AV313" s="16">
        <f t="shared" si="311"/>
        <v>31</v>
      </c>
      <c r="AW313" s="16">
        <f t="shared" si="311"/>
        <v>31</v>
      </c>
      <c r="AX313" s="16">
        <f t="shared" si="311"/>
        <v>31</v>
      </c>
      <c r="AY313" s="16">
        <f t="shared" si="311"/>
        <v>31</v>
      </c>
      <c r="AZ313" s="16">
        <f t="shared" si="311"/>
        <v>31</v>
      </c>
      <c r="BA313" s="16">
        <f t="shared" si="311"/>
        <v>31</v>
      </c>
      <c r="BB313" s="556">
        <f>BB312-1</f>
        <v>351</v>
      </c>
      <c r="BC313" s="3"/>
      <c r="BD313" s="3"/>
      <c r="BE313" s="3"/>
      <c r="BF313" s="3"/>
      <c r="BH313" s="15" t="s">
        <v>14</v>
      </c>
      <c r="BI313" s="16">
        <f>BI312-1</f>
        <v>31</v>
      </c>
      <c r="BJ313" s="16">
        <f t="shared" ref="BJ313:BS313" si="312">BJ312-1</f>
        <v>31</v>
      </c>
      <c r="BK313" s="16">
        <f t="shared" si="312"/>
        <v>31</v>
      </c>
      <c r="BL313" s="16">
        <f t="shared" si="312"/>
        <v>31</v>
      </c>
      <c r="BM313" s="16">
        <f t="shared" si="312"/>
        <v>31</v>
      </c>
      <c r="BN313" s="16">
        <f t="shared" si="312"/>
        <v>31</v>
      </c>
      <c r="BO313" s="16">
        <f t="shared" si="312"/>
        <v>31</v>
      </c>
      <c r="BP313" s="16">
        <f t="shared" si="312"/>
        <v>31</v>
      </c>
      <c r="BQ313" s="16">
        <f t="shared" si="312"/>
        <v>31</v>
      </c>
      <c r="BR313" s="16">
        <f t="shared" si="312"/>
        <v>31</v>
      </c>
      <c r="BS313" s="16">
        <f t="shared" si="312"/>
        <v>31</v>
      </c>
      <c r="BT313" s="556">
        <f>BT312-1</f>
        <v>351</v>
      </c>
      <c r="BU313" s="3"/>
    </row>
    <row r="314" spans="1:76" ht="15.75" hidden="1" customHeight="1" thickBot="1" x14ac:dyDescent="0.25">
      <c r="B314" s="17" t="s">
        <v>15</v>
      </c>
      <c r="C314" s="18">
        <f>(C312-1)*(C311^2)</f>
        <v>9.6006235827664405E-2</v>
      </c>
      <c r="D314" s="18">
        <f t="shared" ref="D314:M314" si="313">(D312-1)*(D311^2)</f>
        <v>0.17429067460318134</v>
      </c>
      <c r="E314" s="18">
        <f t="shared" si="313"/>
        <v>0.1398122165532879</v>
      </c>
      <c r="F314" s="18">
        <f t="shared" si="313"/>
        <v>8.2816751700680299E-2</v>
      </c>
      <c r="G314" s="18">
        <f t="shared" si="313"/>
        <v>0.13761833900226755</v>
      </c>
      <c r="H314" s="18">
        <f t="shared" si="313"/>
        <v>0.14137684240362813</v>
      </c>
      <c r="I314" s="18">
        <f t="shared" si="313"/>
        <v>0.20429067460317538</v>
      </c>
      <c r="J314" s="18">
        <f t="shared" si="313"/>
        <v>0.13287981859410436</v>
      </c>
      <c r="K314" s="18">
        <f t="shared" si="313"/>
        <v>0.15118976757369609</v>
      </c>
      <c r="L314" s="18">
        <f t="shared" si="313"/>
        <v>0.13151643990929707</v>
      </c>
      <c r="M314" s="18">
        <f t="shared" si="313"/>
        <v>0.1506547619047619</v>
      </c>
      <c r="N314" s="555">
        <f>SUM(C314:M314)</f>
        <v>1.5424525226757444</v>
      </c>
      <c r="O314" s="3"/>
      <c r="P314" s="19"/>
      <c r="Q314" s="3"/>
      <c r="X314" s="17" t="s">
        <v>15</v>
      </c>
      <c r="Y314" s="18">
        <f>(Y312-1)*(Y311^2)</f>
        <v>0.25926320417426213</v>
      </c>
      <c r="Z314" s="18">
        <f t="shared" ref="Z314:AI314" si="314">(Z312-1)*(Z311^2)</f>
        <v>0.31727765868969549</v>
      </c>
      <c r="AA314" s="18">
        <f t="shared" si="314"/>
        <v>0.35572044278495868</v>
      </c>
      <c r="AB314" s="18">
        <f t="shared" si="314"/>
        <v>0.2230825287103784</v>
      </c>
      <c r="AC314" s="18">
        <f t="shared" si="314"/>
        <v>0.36447959617326831</v>
      </c>
      <c r="AD314" s="18">
        <f t="shared" si="314"/>
        <v>0.31679132596716109</v>
      </c>
      <c r="AE314" s="18">
        <f t="shared" si="314"/>
        <v>0.43291432077900721</v>
      </c>
      <c r="AF314" s="18">
        <f t="shared" si="314"/>
        <v>0.29931266480355667</v>
      </c>
      <c r="AG314" s="18">
        <f t="shared" si="314"/>
        <v>0.35291041387778849</v>
      </c>
      <c r="AH314" s="18">
        <f t="shared" si="314"/>
        <v>0.28406704066774507</v>
      </c>
      <c r="AI314" s="18">
        <f t="shared" si="314"/>
        <v>0.37122329785560387</v>
      </c>
      <c r="AJ314" s="555">
        <f>SUM(Y314:AI314)</f>
        <v>3.5770424944834254</v>
      </c>
      <c r="AK314" s="3"/>
      <c r="AL314" s="19"/>
      <c r="AM314" s="19"/>
      <c r="AP314" s="17" t="s">
        <v>15</v>
      </c>
      <c r="AQ314" s="18">
        <f>(AQ312-1)*(AQ311^2)</f>
        <v>0.14514111710248298</v>
      </c>
      <c r="AR314" s="18">
        <f t="shared" ref="AR314:BA314" si="315">(AR312-1)*(AR311^2)</f>
        <v>0.16190285922095879</v>
      </c>
      <c r="AS314" s="18">
        <f t="shared" si="315"/>
        <v>0.17914581159613974</v>
      </c>
      <c r="AT314" s="18">
        <f t="shared" si="315"/>
        <v>0.11491371703360291</v>
      </c>
      <c r="AU314" s="18">
        <f t="shared" si="315"/>
        <v>0.1970936879835534</v>
      </c>
      <c r="AV314" s="18">
        <f t="shared" si="315"/>
        <v>0.13758012255853733</v>
      </c>
      <c r="AW314" s="18">
        <f t="shared" si="315"/>
        <v>0.1442554200176005</v>
      </c>
      <c r="AX314" s="18">
        <f t="shared" si="315"/>
        <v>0.13104977009064755</v>
      </c>
      <c r="AY314" s="18">
        <f t="shared" si="315"/>
        <v>0.17156260672611981</v>
      </c>
      <c r="AZ314" s="18">
        <f t="shared" si="315"/>
        <v>0.15944011630686281</v>
      </c>
      <c r="BA314" s="18">
        <f t="shared" si="315"/>
        <v>0.16576772796342001</v>
      </c>
      <c r="BB314" s="555">
        <f>SUM(AQ314:BA314)</f>
        <v>1.7078529565999259</v>
      </c>
      <c r="BC314" s="3"/>
      <c r="BD314" s="3"/>
      <c r="BE314" s="3"/>
      <c r="BF314" s="3"/>
      <c r="BH314" s="17" t="s">
        <v>15</v>
      </c>
      <c r="BI314" s="18">
        <f>(BI312-1)*(BI311^2)</f>
        <v>0.22394156981434321</v>
      </c>
      <c r="BJ314" s="18">
        <f t="shared" ref="BJ314:BS314" si="316">(BJ312-1)*(BJ311^2)</f>
        <v>0.19095700007270011</v>
      </c>
      <c r="BK314" s="18">
        <f t="shared" si="316"/>
        <v>0.32248307123824921</v>
      </c>
      <c r="BL314" s="18">
        <f t="shared" si="316"/>
        <v>0.1922868051392399</v>
      </c>
      <c r="BM314" s="18">
        <f t="shared" si="316"/>
        <v>0.32570719825138633</v>
      </c>
      <c r="BN314" s="18">
        <f t="shared" si="316"/>
        <v>0.26446092866339121</v>
      </c>
      <c r="BO314" s="18">
        <f t="shared" si="316"/>
        <v>0.29277153106889386</v>
      </c>
      <c r="BP314" s="18">
        <f t="shared" si="316"/>
        <v>0.22549893607845209</v>
      </c>
      <c r="BQ314" s="18">
        <f t="shared" si="316"/>
        <v>0.29059239549501648</v>
      </c>
      <c r="BR314" s="18">
        <f t="shared" si="316"/>
        <v>0.21684532316883851</v>
      </c>
      <c r="BS314" s="18">
        <f t="shared" si="316"/>
        <v>0.32247615331205459</v>
      </c>
      <c r="BT314" s="555">
        <f>SUM(BI314:BS314)</f>
        <v>2.8680209123025655</v>
      </c>
      <c r="BU314" s="3"/>
      <c r="BV314" s="19"/>
      <c r="BW314" s="19"/>
    </row>
    <row r="315" spans="1:76" ht="12.75" hidden="1" customHeight="1" x14ac:dyDescent="0.2">
      <c r="B315" s="20"/>
      <c r="C315" s="20"/>
      <c r="D315" s="20"/>
      <c r="E315" s="20"/>
      <c r="F315" s="20"/>
      <c r="G315" s="20"/>
      <c r="H315" s="20"/>
      <c r="I315" s="20"/>
      <c r="J315" s="20"/>
      <c r="K315" s="20"/>
      <c r="L315" s="20"/>
      <c r="M315" s="20"/>
      <c r="N315" s="20"/>
      <c r="O315" s="20"/>
      <c r="P315" s="20"/>
      <c r="Q315" s="20"/>
      <c r="X315" s="20"/>
      <c r="Y315" s="20"/>
      <c r="Z315" s="20"/>
      <c r="AA315" s="20"/>
      <c r="AB315" s="20"/>
      <c r="AC315" s="20"/>
      <c r="AD315" s="20"/>
      <c r="AE315" s="20"/>
      <c r="AF315" s="20"/>
      <c r="AG315" s="20"/>
      <c r="AH315" s="20"/>
      <c r="AI315" s="20"/>
      <c r="AJ315" s="20"/>
      <c r="AK315" s="20"/>
      <c r="AL315" s="20"/>
      <c r="AM315" s="20"/>
      <c r="AP315" s="20"/>
      <c r="AQ315" s="20"/>
      <c r="AR315" s="20"/>
      <c r="AS315" s="20"/>
      <c r="AT315" s="20"/>
      <c r="AU315" s="20"/>
      <c r="AV315" s="20"/>
      <c r="AW315" s="20"/>
      <c r="AX315" s="20"/>
      <c r="AY315" s="20"/>
      <c r="AZ315" s="20"/>
      <c r="BA315" s="20"/>
      <c r="BB315" s="20"/>
      <c r="BC315" s="20"/>
      <c r="BD315" s="20"/>
      <c r="BE315" s="20"/>
      <c r="BF315" s="20"/>
      <c r="BH315" s="20"/>
      <c r="BI315" s="20"/>
      <c r="BJ315" s="20"/>
      <c r="BK315" s="20"/>
      <c r="BL315" s="20"/>
      <c r="BM315" s="20"/>
      <c r="BN315" s="20"/>
      <c r="BO315" s="20"/>
      <c r="BP315" s="20"/>
      <c r="BQ315" s="20"/>
      <c r="BR315" s="20"/>
      <c r="BS315" s="20"/>
      <c r="BT315" s="20"/>
      <c r="BU315" s="20"/>
      <c r="BV315" s="20"/>
      <c r="BW315" s="20"/>
    </row>
    <row r="316" spans="1:76" ht="36" hidden="1" customHeight="1" x14ac:dyDescent="0.2">
      <c r="A316" s="20"/>
      <c r="B316" s="21" t="s">
        <v>16</v>
      </c>
      <c r="C316" s="506" t="s">
        <v>260</v>
      </c>
      <c r="D316" s="507"/>
      <c r="E316" s="508" t="s">
        <v>18</v>
      </c>
      <c r="F316" s="508"/>
      <c r="G316" s="508" t="s">
        <v>19</v>
      </c>
      <c r="H316" s="508"/>
      <c r="I316" s="508" t="s">
        <v>20</v>
      </c>
      <c r="J316" s="508"/>
      <c r="K316" s="298"/>
      <c r="L316" s="464" t="s">
        <v>264</v>
      </c>
      <c r="X316" s="21" t="s">
        <v>16</v>
      </c>
      <c r="Y316" s="565" t="s">
        <v>17</v>
      </c>
      <c r="Z316" s="566"/>
      <c r="AA316" s="567" t="s">
        <v>18</v>
      </c>
      <c r="AB316" s="567"/>
      <c r="AC316" s="567" t="s">
        <v>19</v>
      </c>
      <c r="AD316" s="567"/>
      <c r="AE316" s="567" t="s">
        <v>20</v>
      </c>
      <c r="AF316" s="567"/>
      <c r="AG316" s="298"/>
      <c r="AH316" s="295" t="s">
        <v>265</v>
      </c>
      <c r="AP316" s="21" t="s">
        <v>16</v>
      </c>
      <c r="AQ316" s="565" t="s">
        <v>17</v>
      </c>
      <c r="AR316" s="566"/>
      <c r="AS316" s="567" t="s">
        <v>18</v>
      </c>
      <c r="AT316" s="567"/>
      <c r="AU316" s="567" t="s">
        <v>19</v>
      </c>
      <c r="AV316" s="567"/>
      <c r="AW316" s="567" t="s">
        <v>20</v>
      </c>
      <c r="AX316" s="567"/>
      <c r="AY316" s="298"/>
      <c r="AZ316" s="295" t="s">
        <v>265</v>
      </c>
      <c r="BH316" s="21" t="s">
        <v>16</v>
      </c>
      <c r="BI316" s="565" t="s">
        <v>17</v>
      </c>
      <c r="BJ316" s="566"/>
      <c r="BK316" s="567" t="s">
        <v>18</v>
      </c>
      <c r="BL316" s="567"/>
      <c r="BM316" s="567" t="s">
        <v>19</v>
      </c>
      <c r="BN316" s="567"/>
      <c r="BO316" s="567" t="s">
        <v>20</v>
      </c>
      <c r="BP316" s="567"/>
      <c r="BQ316" s="298"/>
      <c r="BR316" s="295" t="s">
        <v>265</v>
      </c>
    </row>
    <row r="317" spans="1:76" ht="79.5" hidden="1" customHeight="1" x14ac:dyDescent="0.2">
      <c r="B317" s="22" t="s">
        <v>21</v>
      </c>
      <c r="C317" s="23" t="s">
        <v>22</v>
      </c>
      <c r="D317" s="24">
        <f>D319-D318</f>
        <v>0.37544836116263869</v>
      </c>
      <c r="E317" s="25" t="s">
        <v>23</v>
      </c>
      <c r="F317" s="26">
        <f>(COUNT(C274:M274))-1</f>
        <v>10</v>
      </c>
      <c r="G317" s="27" t="s">
        <v>24</v>
      </c>
      <c r="H317" s="28">
        <f>D317/F317</f>
        <v>3.7544836116263872E-2</v>
      </c>
      <c r="I317" s="29" t="s">
        <v>25</v>
      </c>
      <c r="J317" s="30">
        <f>H317/H318</f>
        <v>8.3002808368043315</v>
      </c>
      <c r="K317" s="299"/>
      <c r="L317" s="553">
        <f>FDIST(J317,F317,F318)</f>
        <v>4.4633464123990911E-12</v>
      </c>
      <c r="M317" s="3" t="s">
        <v>349</v>
      </c>
      <c r="X317" s="22" t="s">
        <v>21</v>
      </c>
      <c r="Y317" s="23" t="s">
        <v>22</v>
      </c>
      <c r="Z317" s="24">
        <f>Z319-Z318</f>
        <v>0.80459223683257353</v>
      </c>
      <c r="AA317" s="25" t="s">
        <v>23</v>
      </c>
      <c r="AB317" s="26">
        <f>(COUNT(Y274:AI274))-1</f>
        <v>10</v>
      </c>
      <c r="AC317" s="27" t="s">
        <v>24</v>
      </c>
      <c r="AD317" s="28">
        <f>Z317/AB317</f>
        <v>8.045922368325735E-2</v>
      </c>
      <c r="AE317" s="29" t="s">
        <v>25</v>
      </c>
      <c r="AF317" s="30">
        <f>AD317/AD318</f>
        <v>7.6701899175936354</v>
      </c>
      <c r="AG317" s="299"/>
      <c r="AH317" s="553">
        <f>FDIST(AF317,AB317,AB318)</f>
        <v>4.474485955671316E-11</v>
      </c>
      <c r="AI317" s="3" t="s">
        <v>348</v>
      </c>
      <c r="AP317" s="22" t="s">
        <v>21</v>
      </c>
      <c r="AQ317" s="23" t="s">
        <v>22</v>
      </c>
      <c r="AR317" s="24">
        <f>AR319-AR318</f>
        <v>0.32483418882174986</v>
      </c>
      <c r="AS317" s="25" t="s">
        <v>23</v>
      </c>
      <c r="AT317" s="26">
        <f>(COUNT(AQ274:BA274))-1</f>
        <v>10</v>
      </c>
      <c r="AU317" s="27" t="s">
        <v>24</v>
      </c>
      <c r="AV317" s="28">
        <f>AR317/AT317</f>
        <v>3.2483418882174986E-2</v>
      </c>
      <c r="AW317" s="29" t="s">
        <v>25</v>
      </c>
      <c r="AX317" s="30">
        <f>AV317/AV318</f>
        <v>6.4858311109370774</v>
      </c>
      <c r="AY317" s="299"/>
      <c r="AZ317" s="553">
        <f>FDIST(AX317,AT317,AT318)</f>
        <v>3.5310194381943934E-9</v>
      </c>
      <c r="BA317" s="3" t="s">
        <v>348</v>
      </c>
      <c r="BH317" s="22" t="s">
        <v>21</v>
      </c>
      <c r="BI317" s="23" t="s">
        <v>22</v>
      </c>
      <c r="BJ317" s="24">
        <f>BJ319-BJ318</f>
        <v>0.68787675223241562</v>
      </c>
      <c r="BK317" s="25" t="s">
        <v>23</v>
      </c>
      <c r="BL317" s="26">
        <f>(COUNT(BI274:BS274))-1</f>
        <v>10</v>
      </c>
      <c r="BM317" s="27" t="s">
        <v>24</v>
      </c>
      <c r="BN317" s="28">
        <f>BJ317/BL317</f>
        <v>6.8787675223241557E-2</v>
      </c>
      <c r="BO317" s="29" t="s">
        <v>25</v>
      </c>
      <c r="BP317" s="30">
        <f>BN317/BN318</f>
        <v>8.1786702288350632</v>
      </c>
      <c r="BQ317" s="299"/>
      <c r="BR317" s="553">
        <f>FDIST(BP317,BL317,BL318)</f>
        <v>6.9557057521828016E-12</v>
      </c>
      <c r="BS317" s="3" t="s">
        <v>348</v>
      </c>
    </row>
    <row r="318" spans="1:76" ht="79.5" hidden="1" customHeight="1" x14ac:dyDescent="0.2">
      <c r="B318" s="22" t="s">
        <v>26</v>
      </c>
      <c r="C318" s="23" t="s">
        <v>27</v>
      </c>
      <c r="D318" s="31">
        <f>N314</f>
        <v>1.5424525226757444</v>
      </c>
      <c r="E318" s="25" t="s">
        <v>28</v>
      </c>
      <c r="F318" s="32">
        <f>N312-(COUNT(C274:M274))</f>
        <v>341</v>
      </c>
      <c r="G318" s="27" t="s">
        <v>29</v>
      </c>
      <c r="H318" s="33">
        <f>D318/F318</f>
        <v>4.5233211808672858E-3</v>
      </c>
      <c r="I318" s="34"/>
      <c r="J318" s="26"/>
      <c r="K318" s="300"/>
      <c r="X318" s="22" t="s">
        <v>26</v>
      </c>
      <c r="Y318" s="23" t="s">
        <v>27</v>
      </c>
      <c r="Z318" s="31">
        <f>AJ314</f>
        <v>3.5770424944834254</v>
      </c>
      <c r="AA318" s="25" t="s">
        <v>28</v>
      </c>
      <c r="AB318" s="32">
        <f>AJ312-(COUNT(Y274:AI274))</f>
        <v>341</v>
      </c>
      <c r="AC318" s="27" t="s">
        <v>29</v>
      </c>
      <c r="AD318" s="33">
        <f>Z318/AB318</f>
        <v>1.0489860687634679E-2</v>
      </c>
      <c r="AE318" s="34"/>
      <c r="AF318" s="26"/>
      <c r="AG318" s="300"/>
      <c r="AP318" s="22" t="s">
        <v>26</v>
      </c>
      <c r="AQ318" s="23" t="s">
        <v>27</v>
      </c>
      <c r="AR318" s="31">
        <f>BB314</f>
        <v>1.7078529565999259</v>
      </c>
      <c r="AS318" s="25" t="s">
        <v>28</v>
      </c>
      <c r="AT318" s="32">
        <f>BB312-(COUNT(AQ274:BA274))</f>
        <v>341</v>
      </c>
      <c r="AU318" s="27" t="s">
        <v>29</v>
      </c>
      <c r="AV318" s="33">
        <f>AR318/AT318</f>
        <v>5.0083664416420114E-3</v>
      </c>
      <c r="AW318" s="34"/>
      <c r="AX318" s="26"/>
      <c r="AY318" s="300"/>
      <c r="BH318" s="22" t="s">
        <v>26</v>
      </c>
      <c r="BI318" s="23" t="s">
        <v>27</v>
      </c>
      <c r="BJ318" s="31">
        <f>BT314</f>
        <v>2.8680209123025655</v>
      </c>
      <c r="BK318" s="25" t="s">
        <v>28</v>
      </c>
      <c r="BL318" s="32">
        <f>BT312-(COUNT(BI274:BS274))</f>
        <v>341</v>
      </c>
      <c r="BM318" s="27" t="s">
        <v>29</v>
      </c>
      <c r="BN318" s="33">
        <f>BJ318/BL318</f>
        <v>8.4106185111512185E-3</v>
      </c>
      <c r="BO318" s="34"/>
      <c r="BP318" s="26"/>
      <c r="BQ318" s="300"/>
    </row>
    <row r="319" spans="1:76" ht="28.5" hidden="1" customHeight="1" x14ac:dyDescent="0.2">
      <c r="B319" s="22" t="s">
        <v>10</v>
      </c>
      <c r="C319" s="23" t="s">
        <v>30</v>
      </c>
      <c r="D319" s="35">
        <f>P311</f>
        <v>1.9179008838383831</v>
      </c>
      <c r="E319" s="25" t="s">
        <v>31</v>
      </c>
      <c r="F319" s="26">
        <f>N312-1</f>
        <v>351</v>
      </c>
      <c r="G319" s="27" t="s">
        <v>32</v>
      </c>
      <c r="H319" s="28">
        <f>D319/F319</f>
        <v>5.4641050821606354E-3</v>
      </c>
      <c r="I319" s="34"/>
      <c r="J319" s="26"/>
      <c r="K319" s="300"/>
      <c r="X319" s="22" t="s">
        <v>10</v>
      </c>
      <c r="Y319" s="23" t="s">
        <v>30</v>
      </c>
      <c r="Z319" s="35">
        <f>AL311</f>
        <v>4.3816347313159989</v>
      </c>
      <c r="AA319" s="25" t="s">
        <v>31</v>
      </c>
      <c r="AB319" s="26">
        <f>AJ312-1</f>
        <v>351</v>
      </c>
      <c r="AC319" s="27" t="s">
        <v>32</v>
      </c>
      <c r="AD319" s="28">
        <f>Z319/AB319</f>
        <v>1.2483289832809113E-2</v>
      </c>
      <c r="AE319" s="34"/>
      <c r="AF319" s="26"/>
      <c r="AG319" s="300"/>
      <c r="AP319" s="22" t="s">
        <v>10</v>
      </c>
      <c r="AQ319" s="23" t="s">
        <v>30</v>
      </c>
      <c r="AR319" s="35">
        <f>BD311</f>
        <v>2.0326871454216757</v>
      </c>
      <c r="AS319" s="25" t="s">
        <v>31</v>
      </c>
      <c r="AT319" s="26">
        <f>BB312-1</f>
        <v>351</v>
      </c>
      <c r="AU319" s="27" t="s">
        <v>32</v>
      </c>
      <c r="AV319" s="28">
        <f>AR319/AT319</f>
        <v>5.791131468437823E-3</v>
      </c>
      <c r="AW319" s="34"/>
      <c r="AX319" s="26"/>
      <c r="AY319" s="300"/>
      <c r="BH319" s="22" t="s">
        <v>10</v>
      </c>
      <c r="BI319" s="23" t="s">
        <v>30</v>
      </c>
      <c r="BJ319" s="35">
        <f>BV311</f>
        <v>3.5558976645349811</v>
      </c>
      <c r="BK319" s="25" t="s">
        <v>31</v>
      </c>
      <c r="BL319" s="26">
        <f>BT312-1</f>
        <v>351</v>
      </c>
      <c r="BM319" s="27" t="s">
        <v>32</v>
      </c>
      <c r="BN319" s="28">
        <f>BJ319/BL319</f>
        <v>1.0130762577022738E-2</v>
      </c>
      <c r="BO319" s="34"/>
      <c r="BP319" s="26"/>
      <c r="BQ319" s="300"/>
    </row>
    <row r="322" spans="2:72" ht="13.5" thickBot="1" x14ac:dyDescent="0.25"/>
    <row r="323" spans="2:72" ht="37.5" customHeight="1" thickBot="1" x14ac:dyDescent="0.25">
      <c r="B323" s="574" t="s">
        <v>259</v>
      </c>
      <c r="C323" s="575"/>
      <c r="D323" s="575"/>
      <c r="E323" s="575"/>
      <c r="F323" s="575"/>
      <c r="G323" s="575"/>
      <c r="H323" s="575"/>
      <c r="I323" s="575"/>
      <c r="J323" s="575"/>
      <c r="K323" s="575"/>
      <c r="L323" s="575"/>
      <c r="M323" s="576"/>
      <c r="N323" s="106"/>
      <c r="X323" s="574" t="s">
        <v>347</v>
      </c>
      <c r="Y323" s="575"/>
      <c r="Z323" s="575"/>
      <c r="AA323" s="575"/>
      <c r="AB323" s="575"/>
      <c r="AC323" s="575"/>
      <c r="AD323" s="575"/>
      <c r="AE323" s="575"/>
      <c r="AF323" s="575"/>
      <c r="AG323" s="575"/>
      <c r="AH323" s="575"/>
      <c r="AI323" s="576"/>
      <c r="AJ323" s="106"/>
      <c r="AP323" s="574" t="s">
        <v>351</v>
      </c>
      <c r="AQ323" s="575"/>
      <c r="AR323" s="575"/>
      <c r="AS323" s="575"/>
      <c r="AT323" s="575"/>
      <c r="AU323" s="575"/>
      <c r="AV323" s="575"/>
      <c r="AW323" s="575"/>
      <c r="AX323" s="575"/>
      <c r="AY323" s="575"/>
      <c r="AZ323" s="575"/>
      <c r="BA323" s="576"/>
      <c r="BB323" s="106"/>
      <c r="BH323" s="574" t="s">
        <v>165</v>
      </c>
      <c r="BI323" s="575"/>
      <c r="BJ323" s="575"/>
      <c r="BK323" s="575"/>
      <c r="BL323" s="575"/>
      <c r="BM323" s="575"/>
      <c r="BN323" s="575"/>
      <c r="BO323" s="575"/>
      <c r="BP323" s="575"/>
      <c r="BQ323" s="575"/>
      <c r="BR323" s="575"/>
      <c r="BS323" s="576"/>
      <c r="BT323" s="106"/>
    </row>
    <row r="324" spans="2:72" ht="32.25" customHeight="1" thickBot="1" x14ac:dyDescent="0.25">
      <c r="B324" s="7" t="s">
        <v>164</v>
      </c>
      <c r="C324" s="352" t="s">
        <v>326</v>
      </c>
      <c r="D324" s="352" t="s">
        <v>327</v>
      </c>
      <c r="E324" s="352" t="s">
        <v>328</v>
      </c>
      <c r="F324" s="352" t="s">
        <v>329</v>
      </c>
      <c r="G324" s="352" t="s">
        <v>330</v>
      </c>
      <c r="H324" s="352" t="s">
        <v>331</v>
      </c>
      <c r="I324" s="352" t="s">
        <v>332</v>
      </c>
      <c r="J324" s="352" t="s">
        <v>333</v>
      </c>
      <c r="K324" s="352" t="s">
        <v>334</v>
      </c>
      <c r="L324" s="352" t="s">
        <v>335</v>
      </c>
      <c r="M324" s="352" t="s">
        <v>336</v>
      </c>
      <c r="N324" s="106"/>
      <c r="X324" s="7" t="s">
        <v>266</v>
      </c>
      <c r="Y324" s="352" t="s">
        <v>326</v>
      </c>
      <c r="Z324" s="352" t="s">
        <v>327</v>
      </c>
      <c r="AA324" s="352" t="s">
        <v>328</v>
      </c>
      <c r="AB324" s="352" t="s">
        <v>329</v>
      </c>
      <c r="AC324" s="352" t="s">
        <v>330</v>
      </c>
      <c r="AD324" s="352" t="s">
        <v>331</v>
      </c>
      <c r="AE324" s="352" t="s">
        <v>332</v>
      </c>
      <c r="AF324" s="352" t="s">
        <v>333</v>
      </c>
      <c r="AG324" s="352" t="s">
        <v>334</v>
      </c>
      <c r="AH324" s="352" t="s">
        <v>335</v>
      </c>
      <c r="AI324" s="352" t="s">
        <v>336</v>
      </c>
      <c r="AJ324" s="106"/>
      <c r="AP324" s="7" t="s">
        <v>163</v>
      </c>
      <c r="AQ324" s="352" t="s">
        <v>326</v>
      </c>
      <c r="AR324" s="352" t="s">
        <v>327</v>
      </c>
      <c r="AS324" s="352" t="s">
        <v>328</v>
      </c>
      <c r="AT324" s="352" t="s">
        <v>329</v>
      </c>
      <c r="AU324" s="352" t="s">
        <v>330</v>
      </c>
      <c r="AV324" s="352" t="s">
        <v>331</v>
      </c>
      <c r="AW324" s="352" t="s">
        <v>332</v>
      </c>
      <c r="AX324" s="352" t="s">
        <v>333</v>
      </c>
      <c r="AY324" s="352" t="s">
        <v>334</v>
      </c>
      <c r="AZ324" s="352" t="s">
        <v>335</v>
      </c>
      <c r="BA324" s="352" t="s">
        <v>336</v>
      </c>
      <c r="BB324" s="106"/>
      <c r="BH324" s="7" t="s">
        <v>162</v>
      </c>
      <c r="BI324" s="352" t="s">
        <v>326</v>
      </c>
      <c r="BJ324" s="352" t="s">
        <v>327</v>
      </c>
      <c r="BK324" s="352" t="s">
        <v>328</v>
      </c>
      <c r="BL324" s="352" t="s">
        <v>329</v>
      </c>
      <c r="BM324" s="352" t="s">
        <v>330</v>
      </c>
      <c r="BN324" s="352" t="s">
        <v>331</v>
      </c>
      <c r="BO324" s="352" t="s">
        <v>332</v>
      </c>
      <c r="BP324" s="352" t="s">
        <v>333</v>
      </c>
      <c r="BQ324" s="352" t="s">
        <v>334</v>
      </c>
      <c r="BR324" s="352" t="s">
        <v>335</v>
      </c>
      <c r="BS324" s="352" t="s">
        <v>336</v>
      </c>
      <c r="BT324" s="106"/>
    </row>
    <row r="325" spans="2:72" x14ac:dyDescent="0.2">
      <c r="B325" s="7" t="s">
        <v>217</v>
      </c>
      <c r="C325" s="354">
        <f t="shared" ref="C325:L325" si="317">C132</f>
        <v>0.61904761904761907</v>
      </c>
      <c r="D325" s="355">
        <f t="shared" si="317"/>
        <v>0.51904761904761909</v>
      </c>
      <c r="E325" s="355">
        <f t="shared" si="317"/>
        <v>0.580952380952381</v>
      </c>
      <c r="F325" s="355">
        <f t="shared" si="317"/>
        <v>0.6</v>
      </c>
      <c r="G325" s="355">
        <f t="shared" si="317"/>
        <v>0.6333333333333333</v>
      </c>
      <c r="H325" s="355">
        <f t="shared" si="317"/>
        <v>0.6428571428571429</v>
      </c>
      <c r="I325" s="355">
        <f t="shared" si="317"/>
        <v>0.56190476190476191</v>
      </c>
      <c r="J325" s="355">
        <f t="shared" si="317"/>
        <v>0.59523809523809523</v>
      </c>
      <c r="K325" s="355">
        <f t="shared" si="317"/>
        <v>0.580952380952381</v>
      </c>
      <c r="L325" s="355">
        <f t="shared" si="317"/>
        <v>0.54285714285714282</v>
      </c>
      <c r="M325" s="356">
        <f t="shared" ref="M325:M331" si="318">M132</f>
        <v>0.65238095238095239</v>
      </c>
      <c r="N325" s="106"/>
      <c r="X325" s="7" t="s">
        <v>217</v>
      </c>
      <c r="Y325" s="354">
        <v>0.34777544840437924</v>
      </c>
      <c r="Z325" s="355">
        <v>0.19995473577005773</v>
      </c>
      <c r="AA325" s="355">
        <v>0.27885741044251938</v>
      </c>
      <c r="AB325" s="355">
        <v>0.33484162895927605</v>
      </c>
      <c r="AC325" s="355">
        <v>0.36513545347467602</v>
      </c>
      <c r="AD325" s="355">
        <v>0.34579439252336441</v>
      </c>
      <c r="AE325" s="355">
        <v>0.34063683833316272</v>
      </c>
      <c r="AF325" s="355">
        <v>0.30270713699753898</v>
      </c>
      <c r="AG325" s="355">
        <v>0.27978487080556541</v>
      </c>
      <c r="AH325" s="355">
        <v>0.2327891311793584</v>
      </c>
      <c r="AI325" s="356">
        <v>0.36843406253862315</v>
      </c>
      <c r="AJ325" s="106"/>
      <c r="AP325" s="7" t="s">
        <v>217</v>
      </c>
      <c r="AQ325" s="354">
        <v>0.45249169345625256</v>
      </c>
      <c r="AR325" s="355">
        <v>0.38117679220039274</v>
      </c>
      <c r="AS325" s="355">
        <v>0.41536178130157114</v>
      </c>
      <c r="AT325" s="355">
        <v>0.48641196570133094</v>
      </c>
      <c r="AU325" s="355">
        <v>0.48940220948041807</v>
      </c>
      <c r="AV325" s="355">
        <v>0.47181725351197584</v>
      </c>
      <c r="AW325" s="355">
        <v>0.50040395912614533</v>
      </c>
      <c r="AX325" s="355">
        <v>0.47010022454173589</v>
      </c>
      <c r="AY325" s="355">
        <v>0.43131422604391084</v>
      </c>
      <c r="AZ325" s="355">
        <v>0.39303604974299311</v>
      </c>
      <c r="BA325" s="356">
        <v>0.48304816528834738</v>
      </c>
      <c r="BB325" s="106"/>
      <c r="BH325" s="7" t="s">
        <v>217</v>
      </c>
      <c r="BI325" s="354">
        <v>0.35879255958928852</v>
      </c>
      <c r="BJ325" s="355">
        <v>0.29154360562922838</v>
      </c>
      <c r="BK325" s="355">
        <v>0.32287483860634197</v>
      </c>
      <c r="BL325" s="355">
        <v>0.39365176894272613</v>
      </c>
      <c r="BM325" s="355">
        <v>0.39683088486083246</v>
      </c>
      <c r="BN325" s="355">
        <v>0.37839010440227444</v>
      </c>
      <c r="BO325" s="355">
        <v>0.4086882432364275</v>
      </c>
      <c r="BP325" s="355">
        <v>0.37662151071600392</v>
      </c>
      <c r="BQ325" s="355">
        <v>0.33804546093071297</v>
      </c>
      <c r="BR325" s="355">
        <v>0.30224196343942278</v>
      </c>
      <c r="BS325" s="356">
        <v>0.39009714387449079</v>
      </c>
      <c r="BT325" s="106"/>
    </row>
    <row r="326" spans="2:72" x14ac:dyDescent="0.2">
      <c r="B326" s="434" t="s">
        <v>1</v>
      </c>
      <c r="C326" s="523">
        <f t="shared" ref="C326:L326" si="319">C133</f>
        <v>0.64761904761904765</v>
      </c>
      <c r="D326" s="518">
        <f t="shared" si="319"/>
        <v>0.62380952380952381</v>
      </c>
      <c r="E326" s="518">
        <f t="shared" si="319"/>
        <v>0.66666666666666663</v>
      </c>
      <c r="F326" s="518">
        <f t="shared" si="319"/>
        <v>0.65238095238095239</v>
      </c>
      <c r="G326" s="518">
        <f t="shared" si="319"/>
        <v>0.66190476190476188</v>
      </c>
      <c r="H326" s="518">
        <f t="shared" si="319"/>
        <v>0.65714285714285714</v>
      </c>
      <c r="I326" s="518">
        <f t="shared" si="319"/>
        <v>0.66666666666666663</v>
      </c>
      <c r="J326" s="518">
        <f t="shared" si="319"/>
        <v>0.64761904761904765</v>
      </c>
      <c r="K326" s="518">
        <f t="shared" si="319"/>
        <v>0.66666666666666663</v>
      </c>
      <c r="L326" s="518">
        <f t="shared" si="319"/>
        <v>0.61904761904761907</v>
      </c>
      <c r="M326" s="522">
        <f t="shared" si="318"/>
        <v>0.7142857142857143</v>
      </c>
      <c r="N326" s="106"/>
      <c r="X326" s="434" t="s">
        <v>1</v>
      </c>
      <c r="Y326" s="523">
        <v>0.42092711283350726</v>
      </c>
      <c r="Z326" s="518">
        <v>0.34787735849056606</v>
      </c>
      <c r="AA326" s="518">
        <v>0.42948071101451529</v>
      </c>
      <c r="AB326" s="518">
        <v>0.43184345118968204</v>
      </c>
      <c r="AC326" s="518">
        <v>0.43208653919402756</v>
      </c>
      <c r="AD326" s="518">
        <v>0.40434919634415373</v>
      </c>
      <c r="AE326" s="518">
        <v>0.48082220809493542</v>
      </c>
      <c r="AF326" s="518">
        <v>0.39476553980370777</v>
      </c>
      <c r="AG326" s="518">
        <v>0.42912621359223296</v>
      </c>
      <c r="AH326" s="518">
        <v>0.35809261806510784</v>
      </c>
      <c r="AI326" s="522">
        <v>0.50173995571021823</v>
      </c>
      <c r="AJ326" s="106"/>
      <c r="AP326" s="434" t="s">
        <v>1</v>
      </c>
      <c r="AQ326" s="523">
        <v>0.5380212621405891</v>
      </c>
      <c r="AR326" s="518">
        <v>0.49283507060988735</v>
      </c>
      <c r="AS326" s="518">
        <v>0.52309223376468705</v>
      </c>
      <c r="AT326" s="518">
        <v>0.54332111096031688</v>
      </c>
      <c r="AU326" s="518">
        <v>0.52609401301280057</v>
      </c>
      <c r="AV326" s="518">
        <v>0.52095095474157738</v>
      </c>
      <c r="AW326" s="518">
        <v>0.59322397659738935</v>
      </c>
      <c r="AX326" s="518">
        <v>0.52087286657743626</v>
      </c>
      <c r="AY326" s="518">
        <v>0.52560210338722846</v>
      </c>
      <c r="AZ326" s="518">
        <v>0.48396203142387967</v>
      </c>
      <c r="BA326" s="522">
        <v>0.59837626681721778</v>
      </c>
      <c r="BB326" s="106"/>
      <c r="BH326" s="434" t="s">
        <v>1</v>
      </c>
      <c r="BI326" s="523">
        <v>0.45132799982130695</v>
      </c>
      <c r="BJ326" s="518">
        <v>0.40050328763455628</v>
      </c>
      <c r="BK326" s="518">
        <v>0.43399325026171742</v>
      </c>
      <c r="BL326" s="518">
        <v>0.45762312852802306</v>
      </c>
      <c r="BM326" s="518">
        <v>0.43743307713697904</v>
      </c>
      <c r="BN326" s="518">
        <v>0.43155310538694053</v>
      </c>
      <c r="BO326" s="518">
        <v>0.52105984745226552</v>
      </c>
      <c r="BP326" s="518">
        <v>0.43146433030870229</v>
      </c>
      <c r="BQ326" s="518">
        <v>0.43686784461555211</v>
      </c>
      <c r="BR326" s="518">
        <v>0.39106060703349677</v>
      </c>
      <c r="BS326" s="522">
        <v>0.52809270294741395</v>
      </c>
      <c r="BT326" s="106"/>
    </row>
    <row r="327" spans="2:72" x14ac:dyDescent="0.2">
      <c r="B327" s="7" t="s">
        <v>5</v>
      </c>
      <c r="C327" s="523">
        <f t="shared" ref="C327:L327" si="320">C134</f>
        <v>0.69047619047619047</v>
      </c>
      <c r="D327" s="518">
        <f t="shared" si="320"/>
        <v>0.57619047619047614</v>
      </c>
      <c r="E327" s="518">
        <f t="shared" si="320"/>
        <v>0.67619047619047623</v>
      </c>
      <c r="F327" s="518">
        <f t="shared" si="320"/>
        <v>0.66666666666666663</v>
      </c>
      <c r="G327" s="518">
        <f t="shared" si="320"/>
        <v>0.69523809523809521</v>
      </c>
      <c r="H327" s="518">
        <f t="shared" si="320"/>
        <v>0.72857142857142854</v>
      </c>
      <c r="I327" s="518">
        <f t="shared" si="320"/>
        <v>0.60952380952380958</v>
      </c>
      <c r="J327" s="518">
        <f t="shared" si="320"/>
        <v>0.68571428571428572</v>
      </c>
      <c r="K327" s="518">
        <f t="shared" si="320"/>
        <v>0.66666666666666663</v>
      </c>
      <c r="L327" s="518">
        <f t="shared" si="320"/>
        <v>0.62857142857142856</v>
      </c>
      <c r="M327" s="522">
        <f t="shared" si="318"/>
        <v>0.75238095238095237</v>
      </c>
      <c r="N327" s="106"/>
      <c r="X327" s="7" t="s">
        <v>5</v>
      </c>
      <c r="Y327" s="523">
        <v>0.46280991735537202</v>
      </c>
      <c r="Z327" s="518">
        <v>0.26680004707543842</v>
      </c>
      <c r="AA327" s="518">
        <v>0.42622950819672123</v>
      </c>
      <c r="AB327" s="518">
        <v>0.43665210393193832</v>
      </c>
      <c r="AC327" s="518">
        <v>0.46127946127946123</v>
      </c>
      <c r="AD327" s="518">
        <v>0.48983505945531258</v>
      </c>
      <c r="AE327" s="518">
        <v>0.40413163085227849</v>
      </c>
      <c r="AF327" s="518">
        <v>0.44182674882203699</v>
      </c>
      <c r="AG327" s="518">
        <v>0.40985186077321434</v>
      </c>
      <c r="AH327" s="518">
        <v>0.35968101325202301</v>
      </c>
      <c r="AI327" s="522">
        <v>0.53707236423756832</v>
      </c>
      <c r="AJ327" s="106"/>
      <c r="AP327" s="7" t="s">
        <v>5</v>
      </c>
      <c r="AQ327" s="523">
        <v>0.56473519369053438</v>
      </c>
      <c r="AR327" s="518">
        <v>0.45064059440199689</v>
      </c>
      <c r="AS327" s="518">
        <v>0.546154166655619</v>
      </c>
      <c r="AT327" s="518">
        <v>0.55832197741097489</v>
      </c>
      <c r="AU327" s="518">
        <v>0.56491467511196736</v>
      </c>
      <c r="AV327" s="518">
        <v>0.57465131829497107</v>
      </c>
      <c r="AW327" s="518">
        <v>0.58723685543362314</v>
      </c>
      <c r="AX327" s="518">
        <v>0.57351801117608392</v>
      </c>
      <c r="AY327" s="518">
        <v>0.52626230795689843</v>
      </c>
      <c r="AZ327" s="518">
        <v>0.52139908792093526</v>
      </c>
      <c r="BA327" s="522">
        <v>0.61166849770491694</v>
      </c>
      <c r="BB327" s="106"/>
      <c r="BH327" s="7" t="s">
        <v>5</v>
      </c>
      <c r="BI327" s="523">
        <v>0.4838744085457492</v>
      </c>
      <c r="BJ327" s="518">
        <v>0.35694977927900362</v>
      </c>
      <c r="BK327" s="518">
        <v>0.46101990781540308</v>
      </c>
      <c r="BL327" s="518">
        <v>0.47586989724052553</v>
      </c>
      <c r="BM327" s="518">
        <v>0.48410025322814959</v>
      </c>
      <c r="BN327" s="518">
        <v>0.49650618558074161</v>
      </c>
      <c r="BO327" s="518">
        <v>0.51301135842080814</v>
      </c>
      <c r="BP327" s="518">
        <v>0.49504634332346564</v>
      </c>
      <c r="BQ327" s="518">
        <v>0.43762659702943635</v>
      </c>
      <c r="BR327" s="518">
        <v>0.43206285648481363</v>
      </c>
      <c r="BS327" s="522">
        <v>0.54671620408553201</v>
      </c>
      <c r="BT327" s="106"/>
    </row>
    <row r="328" spans="2:72" x14ac:dyDescent="0.2">
      <c r="B328" s="7" t="s">
        <v>9</v>
      </c>
      <c r="C328" s="523">
        <f t="shared" ref="C328:L328" si="321">C135</f>
        <v>0.59047619047619049</v>
      </c>
      <c r="D328" s="518">
        <f t="shared" si="321"/>
        <v>0.62380952380952381</v>
      </c>
      <c r="E328" s="518">
        <f t="shared" si="321"/>
        <v>0.62380952380952381</v>
      </c>
      <c r="F328" s="518">
        <f t="shared" si="321"/>
        <v>0.64761904761904765</v>
      </c>
      <c r="G328" s="518">
        <f t="shared" si="321"/>
        <v>0.59523809523809523</v>
      </c>
      <c r="H328" s="518">
        <f t="shared" si="321"/>
        <v>0.61428571428571432</v>
      </c>
      <c r="I328" s="518">
        <f t="shared" si="321"/>
        <v>0.68571428571428572</v>
      </c>
      <c r="J328" s="518">
        <f t="shared" si="321"/>
        <v>0.65238095238095239</v>
      </c>
      <c r="K328" s="518">
        <f t="shared" si="321"/>
        <v>0.61428571428571432</v>
      </c>
      <c r="L328" s="518">
        <f t="shared" si="321"/>
        <v>0.60476190476190472</v>
      </c>
      <c r="M328" s="522">
        <f t="shared" si="318"/>
        <v>0.6333333333333333</v>
      </c>
      <c r="N328" s="106"/>
      <c r="X328" s="7" t="s">
        <v>9</v>
      </c>
      <c r="Y328" s="523">
        <v>0.35692921236291114</v>
      </c>
      <c r="Z328" s="518">
        <v>0.34594914251921943</v>
      </c>
      <c r="AA328" s="518">
        <v>0.37441079980391417</v>
      </c>
      <c r="AB328" s="518">
        <v>0.44006053399632472</v>
      </c>
      <c r="AC328" s="518">
        <v>0.34832609251213903</v>
      </c>
      <c r="AD328" s="518">
        <v>0.37142012490299697</v>
      </c>
      <c r="AE328" s="518">
        <v>0.50118764845605701</v>
      </c>
      <c r="AF328" s="518">
        <v>0.41929618546157044</v>
      </c>
      <c r="AG328" s="518">
        <v>0.35738571968265964</v>
      </c>
      <c r="AH328" s="518">
        <v>0.34653019907771904</v>
      </c>
      <c r="AI328" s="522">
        <v>0.39589793402323759</v>
      </c>
      <c r="AJ328" s="106"/>
      <c r="AP328" s="7" t="s">
        <v>9</v>
      </c>
      <c r="AQ328" s="523">
        <v>0.51526525932748679</v>
      </c>
      <c r="AR328" s="518">
        <v>0.53590279820548481</v>
      </c>
      <c r="AS328" s="518">
        <v>0.50233027712599365</v>
      </c>
      <c r="AT328" s="518">
        <v>0.5904105542854402</v>
      </c>
      <c r="AU328" s="518">
        <v>0.51457313482553402</v>
      </c>
      <c r="AV328" s="518">
        <v>0.55203672029031803</v>
      </c>
      <c r="AW328" s="518">
        <v>0.59302475404071675</v>
      </c>
      <c r="AX328" s="518">
        <v>0.55241472144958281</v>
      </c>
      <c r="AY328" s="518">
        <v>0.49838862620920416</v>
      </c>
      <c r="AZ328" s="518">
        <v>0.49901817821838251</v>
      </c>
      <c r="BA328" s="522">
        <v>0.57440143146825973</v>
      </c>
      <c r="BB328" s="106"/>
      <c r="BH328" s="7" t="s">
        <v>9</v>
      </c>
      <c r="BI328" s="523">
        <v>0.42512775355047933</v>
      </c>
      <c r="BJ328" s="518">
        <v>0.44883290245918395</v>
      </c>
      <c r="BK328" s="518">
        <v>0.41079111110132438</v>
      </c>
      <c r="BL328" s="518">
        <v>0.51726144821000419</v>
      </c>
      <c r="BM328" s="518">
        <v>0.42435085557405272</v>
      </c>
      <c r="BN328" s="518">
        <v>0.46814540530065007</v>
      </c>
      <c r="BO328" s="518">
        <v>0.52078991414300668</v>
      </c>
      <c r="BP328" s="518">
        <v>0.46860667735178713</v>
      </c>
      <c r="BQ328" s="518">
        <v>0.40649686753909736</v>
      </c>
      <c r="BR328" s="518">
        <v>0.40718046590671242</v>
      </c>
      <c r="BS328" s="522">
        <v>0.4961839344080094</v>
      </c>
      <c r="BT328" s="106"/>
    </row>
    <row r="329" spans="2:72" x14ac:dyDescent="0.2">
      <c r="B329" s="7" t="s">
        <v>4</v>
      </c>
      <c r="C329" s="523">
        <f t="shared" ref="C329:L329" si="322">C136</f>
        <v>0.6428571428571429</v>
      </c>
      <c r="D329" s="518">
        <f t="shared" si="322"/>
        <v>0.51428571428571423</v>
      </c>
      <c r="E329" s="518">
        <f t="shared" si="322"/>
        <v>0.61904761904761907</v>
      </c>
      <c r="F329" s="518">
        <f t="shared" si="322"/>
        <v>0.62857142857142856</v>
      </c>
      <c r="G329" s="518">
        <f t="shared" si="322"/>
        <v>0.61904761904761907</v>
      </c>
      <c r="H329" s="518">
        <f t="shared" si="322"/>
        <v>0.64761904761904765</v>
      </c>
      <c r="I329" s="518">
        <f t="shared" si="322"/>
        <v>0.66190476190476188</v>
      </c>
      <c r="J329" s="518">
        <f t="shared" si="322"/>
        <v>0.60476190476190472</v>
      </c>
      <c r="K329" s="518">
        <f t="shared" si="322"/>
        <v>0.6</v>
      </c>
      <c r="L329" s="518">
        <f t="shared" si="322"/>
        <v>0.53809523809523807</v>
      </c>
      <c r="M329" s="522">
        <f t="shared" si="318"/>
        <v>0.66666666666666663</v>
      </c>
      <c r="N329" s="106"/>
      <c r="X329" s="7" t="s">
        <v>4</v>
      </c>
      <c r="Y329" s="523">
        <v>0.43778110944527737</v>
      </c>
      <c r="Z329" s="518">
        <v>0.22626788036410922</v>
      </c>
      <c r="AA329" s="518">
        <v>0.39242703699685366</v>
      </c>
      <c r="AB329" s="518">
        <v>0.41871606515490256</v>
      </c>
      <c r="AC329" s="518">
        <v>0.39531368102796671</v>
      </c>
      <c r="AD329" s="518">
        <v>0.43051890941072996</v>
      </c>
      <c r="AE329" s="518">
        <v>0.48651720219030886</v>
      </c>
      <c r="AF329" s="518">
        <v>0.36888985444275463</v>
      </c>
      <c r="AG329" s="518">
        <v>0.36204838884669627</v>
      </c>
      <c r="AH329" s="518">
        <v>0.26942113191306216</v>
      </c>
      <c r="AI329" s="522">
        <v>0.46130167106420406</v>
      </c>
      <c r="AJ329" s="106"/>
      <c r="AP329" s="7" t="s">
        <v>4</v>
      </c>
      <c r="AQ329" s="523">
        <v>0.56004634288452038</v>
      </c>
      <c r="AR329" s="518">
        <v>0.40292286471011957</v>
      </c>
      <c r="AS329" s="518">
        <v>0.5287359162334786</v>
      </c>
      <c r="AT329" s="518">
        <v>0.54852064745354767</v>
      </c>
      <c r="AU329" s="518">
        <v>0.54327707516805934</v>
      </c>
      <c r="AV329" s="518">
        <v>0.57907005166753833</v>
      </c>
      <c r="AW329" s="518">
        <v>0.58611192573793047</v>
      </c>
      <c r="AX329" s="518">
        <v>0.51231371826162975</v>
      </c>
      <c r="AY329" s="518">
        <v>0.50430575907001063</v>
      </c>
      <c r="AZ329" s="518">
        <v>0.44172367871877211</v>
      </c>
      <c r="BA329" s="522">
        <v>0.60735437863899921</v>
      </c>
      <c r="BB329" s="106"/>
      <c r="BH329" s="7" t="s">
        <v>4</v>
      </c>
      <c r="BI329" s="523">
        <v>0.47800974650175349</v>
      </c>
      <c r="BJ329" s="518">
        <v>0.31129690175544339</v>
      </c>
      <c r="BK329" s="518">
        <v>0.44047920362358789</v>
      </c>
      <c r="BL329" s="518">
        <v>0.46387453831719683</v>
      </c>
      <c r="BM329" s="518">
        <v>0.45757050646694497</v>
      </c>
      <c r="BN329" s="518">
        <v>0.50223907141473478</v>
      </c>
      <c r="BO329" s="518">
        <v>0.51151360412871338</v>
      </c>
      <c r="BP329" s="518">
        <v>0.42182252965483258</v>
      </c>
      <c r="BQ329" s="518">
        <v>0.41295614614115406</v>
      </c>
      <c r="BR329" s="518">
        <v>0.34815293668657338</v>
      </c>
      <c r="BS329" s="522">
        <v>0.54059368832864041</v>
      </c>
      <c r="BT329" s="106"/>
    </row>
    <row r="330" spans="2:72" x14ac:dyDescent="0.2">
      <c r="B330" s="7" t="s">
        <v>2</v>
      </c>
      <c r="C330" s="523">
        <f t="shared" ref="C330:L330" si="323">C137</f>
        <v>0.71904761904761905</v>
      </c>
      <c r="D330" s="518">
        <f t="shared" si="323"/>
        <v>0.69523809523809521</v>
      </c>
      <c r="E330" s="518">
        <f t="shared" si="323"/>
        <v>0.72380952380952379</v>
      </c>
      <c r="F330" s="518">
        <f t="shared" si="323"/>
        <v>0.73333333333333328</v>
      </c>
      <c r="G330" s="518">
        <f t="shared" si="323"/>
        <v>0.75238095238095237</v>
      </c>
      <c r="H330" s="518">
        <f t="shared" si="323"/>
        <v>0.77619047619047621</v>
      </c>
      <c r="I330" s="518">
        <f t="shared" si="323"/>
        <v>0.6</v>
      </c>
      <c r="J330" s="518">
        <f t="shared" si="323"/>
        <v>0.72857142857142854</v>
      </c>
      <c r="K330" s="518">
        <f t="shared" si="323"/>
        <v>0.72380952380952379</v>
      </c>
      <c r="L330" s="518">
        <f t="shared" si="323"/>
        <v>0.68095238095238098</v>
      </c>
      <c r="M330" s="522">
        <f t="shared" si="318"/>
        <v>0.79523809523809519</v>
      </c>
      <c r="N330" s="106"/>
      <c r="X330" s="7" t="s">
        <v>2</v>
      </c>
      <c r="Y330" s="523">
        <v>0.49337585868498529</v>
      </c>
      <c r="Z330" s="518">
        <v>0.43690296631473097</v>
      </c>
      <c r="AA330" s="518">
        <v>0.48081841432225064</v>
      </c>
      <c r="AB330" s="518">
        <v>0.53266571292322373</v>
      </c>
      <c r="AC330" s="518">
        <v>0.54017180394138453</v>
      </c>
      <c r="AD330" s="518">
        <v>0.55030071077091303</v>
      </c>
      <c r="AE330" s="518">
        <v>0.37922297297297292</v>
      </c>
      <c r="AF330" s="518">
        <v>0.48767334360554704</v>
      </c>
      <c r="AG330" s="518">
        <v>0.48108384458077713</v>
      </c>
      <c r="AH330" s="518">
        <v>0.42098765432098761</v>
      </c>
      <c r="AI330" s="522">
        <v>0.58991825613079019</v>
      </c>
      <c r="AJ330" s="106"/>
      <c r="AP330" s="7" t="s">
        <v>2</v>
      </c>
      <c r="AQ330" s="523">
        <v>0.59095397588307486</v>
      </c>
      <c r="AR330" s="518">
        <v>0.56967670998116704</v>
      </c>
      <c r="AS330" s="518">
        <v>0.58090793281239705</v>
      </c>
      <c r="AT330" s="518">
        <v>0.62394679144563858</v>
      </c>
      <c r="AU330" s="518">
        <v>0.61912700094022821</v>
      </c>
      <c r="AV330" s="518">
        <v>0.61134449248348544</v>
      </c>
      <c r="AW330" s="518">
        <v>0.57210286991766257</v>
      </c>
      <c r="AX330" s="518">
        <v>0.57691295772942708</v>
      </c>
      <c r="AY330" s="518">
        <v>0.56615024492646937</v>
      </c>
      <c r="AZ330" s="518">
        <v>0.53356604111949824</v>
      </c>
      <c r="BA330" s="522">
        <v>0.63725770317037678</v>
      </c>
      <c r="BB330" s="106"/>
      <c r="BH330" s="7" t="s">
        <v>2</v>
      </c>
      <c r="BI330" s="523">
        <v>0.51799284994445338</v>
      </c>
      <c r="BJ330" s="518">
        <v>0.49012960271241995</v>
      </c>
      <c r="BK330" s="518">
        <v>0.50464305390597353</v>
      </c>
      <c r="BL330" s="518">
        <v>0.56457547803695418</v>
      </c>
      <c r="BM330" s="518">
        <v>0.5574862962297078</v>
      </c>
      <c r="BN330" s="518">
        <v>0.54625370240666471</v>
      </c>
      <c r="BO330" s="518">
        <v>0.49322940647803037</v>
      </c>
      <c r="BP330" s="518">
        <v>0.49943223818393628</v>
      </c>
      <c r="BQ330" s="518">
        <v>0.48565773718816263</v>
      </c>
      <c r="BR330" s="518">
        <v>0.44609449178410648</v>
      </c>
      <c r="BS330" s="522">
        <v>0.58471263100326676</v>
      </c>
      <c r="BT330" s="106"/>
    </row>
    <row r="331" spans="2:72" ht="13.5" thickBot="1" x14ac:dyDescent="0.25">
      <c r="B331" s="7"/>
      <c r="C331" s="350">
        <f t="shared" ref="C331:L331" si="324">C138</f>
        <v>0.76666666666666672</v>
      </c>
      <c r="D331" s="519">
        <f t="shared" si="324"/>
        <v>0.69523809523809521</v>
      </c>
      <c r="E331" s="519">
        <f t="shared" si="324"/>
        <v>0.77619047619047621</v>
      </c>
      <c r="F331" s="519">
        <f t="shared" si="324"/>
        <v>0.76666666666666672</v>
      </c>
      <c r="G331" s="519">
        <f t="shared" si="324"/>
        <v>0.79523809523809519</v>
      </c>
      <c r="H331" s="519">
        <f t="shared" si="324"/>
        <v>0.83809523809523812</v>
      </c>
      <c r="I331" s="519">
        <f t="shared" si="324"/>
        <v>0.63809523809523805</v>
      </c>
      <c r="J331" s="519">
        <f t="shared" si="324"/>
        <v>0.79047619047619044</v>
      </c>
      <c r="K331" s="519">
        <f t="shared" si="324"/>
        <v>0.77142857142857146</v>
      </c>
      <c r="L331" s="519">
        <f t="shared" si="324"/>
        <v>0.72857142857142854</v>
      </c>
      <c r="M331" s="360">
        <f t="shared" si="318"/>
        <v>0.8571428571428571</v>
      </c>
      <c r="N331" s="106"/>
      <c r="X331" s="7"/>
      <c r="Y331" s="350">
        <v>0.58387253316078924</v>
      </c>
      <c r="Z331" s="519">
        <v>0.45900253592561302</v>
      </c>
      <c r="AA331" s="519">
        <v>0.59091474281924816</v>
      </c>
      <c r="AB331" s="519">
        <v>0.59699212783456701</v>
      </c>
      <c r="AC331" s="519">
        <v>0.62672068124509117</v>
      </c>
      <c r="AD331" s="519">
        <v>0.68197407687853551</v>
      </c>
      <c r="AE331" s="519">
        <v>0.44629475437135724</v>
      </c>
      <c r="AF331" s="519">
        <v>0.61597606084535139</v>
      </c>
      <c r="AG331" s="519">
        <v>0.58264325935740302</v>
      </c>
      <c r="AH331" s="519">
        <v>0.52002887044388302</v>
      </c>
      <c r="AI331" s="360">
        <v>0.72125127206760764</v>
      </c>
      <c r="AJ331" s="106"/>
      <c r="AP331" s="7"/>
      <c r="AQ331" s="350">
        <v>0.6285130983519307</v>
      </c>
      <c r="AR331" s="519">
        <v>0.59268886080085759</v>
      </c>
      <c r="AS331" s="519">
        <v>0.64811710673536882</v>
      </c>
      <c r="AT331" s="519">
        <v>0.64962955415110701</v>
      </c>
      <c r="AU331" s="519">
        <v>0.65736304264019152</v>
      </c>
      <c r="AV331" s="519">
        <v>0.67839503088541597</v>
      </c>
      <c r="AW331" s="519">
        <v>0.62395221548822688</v>
      </c>
      <c r="AX331" s="519">
        <v>0.65959251211484882</v>
      </c>
      <c r="AY331" s="519">
        <v>0.63769073544869581</v>
      </c>
      <c r="AZ331" s="519">
        <v>0.60661934453008315</v>
      </c>
      <c r="BA331" s="360">
        <v>0.70105062529868722</v>
      </c>
      <c r="BB331" s="106"/>
      <c r="BH331" s="7"/>
      <c r="BI331" s="350">
        <v>0.57138910388894182</v>
      </c>
      <c r="BJ331" s="519">
        <v>0.52033513511406559</v>
      </c>
      <c r="BK331" s="519">
        <v>0.6017905671868562</v>
      </c>
      <c r="BL331" s="519">
        <v>0.60421823697980448</v>
      </c>
      <c r="BM331" s="519">
        <v>0.61682839634712239</v>
      </c>
      <c r="BN331" s="519">
        <v>0.65291882827015679</v>
      </c>
      <c r="BO331" s="519">
        <v>0.56458351477961288</v>
      </c>
      <c r="BP331" s="519">
        <v>0.62052664319111783</v>
      </c>
      <c r="BQ331" s="519">
        <v>0.58538210744104446</v>
      </c>
      <c r="BR331" s="519">
        <v>0.53955815618523562</v>
      </c>
      <c r="BS331" s="360">
        <v>0.69514745808100009</v>
      </c>
      <c r="BT331" s="106"/>
    </row>
    <row r="332" spans="2:72" x14ac:dyDescent="0.2">
      <c r="B332" s="7"/>
      <c r="C332" s="427">
        <f t="shared" ref="C332:L332" si="325">C157</f>
        <v>0.69047619047619047</v>
      </c>
      <c r="D332" s="428">
        <f t="shared" si="325"/>
        <v>0.61904761904761907</v>
      </c>
      <c r="E332" s="428">
        <f t="shared" si="325"/>
        <v>0.72857142857142854</v>
      </c>
      <c r="F332" s="428">
        <f t="shared" si="325"/>
        <v>0.73809523809523814</v>
      </c>
      <c r="G332" s="428">
        <f t="shared" si="325"/>
        <v>0.75238095238095237</v>
      </c>
      <c r="H332" s="428">
        <f t="shared" si="325"/>
        <v>0.72380952380952379</v>
      </c>
      <c r="I332" s="428">
        <f t="shared" si="325"/>
        <v>0.73809523809523814</v>
      </c>
      <c r="J332" s="428">
        <f t="shared" si="325"/>
        <v>0.7</v>
      </c>
      <c r="K332" s="428">
        <f t="shared" si="325"/>
        <v>0.69523809523809521</v>
      </c>
      <c r="L332" s="428">
        <f t="shared" si="325"/>
        <v>0.66666666666666663</v>
      </c>
      <c r="M332" s="429">
        <f t="shared" ref="M332:M340" si="326">M157</f>
        <v>0.73809523809523814</v>
      </c>
      <c r="N332" s="106"/>
      <c r="X332" s="7"/>
      <c r="Y332" s="427">
        <v>0.49590073122091727</v>
      </c>
      <c r="Z332" s="428">
        <v>0.37701635332072525</v>
      </c>
      <c r="AA332" s="428">
        <v>0.55158462575859746</v>
      </c>
      <c r="AB332" s="428">
        <v>0.57914298207258408</v>
      </c>
      <c r="AC332" s="428">
        <v>0.59220255433564861</v>
      </c>
      <c r="AD332" s="428">
        <v>0.53014697372989239</v>
      </c>
      <c r="AE332" s="428">
        <v>0.6020671834625323</v>
      </c>
      <c r="AF332" s="428">
        <v>0.50365785030951038</v>
      </c>
      <c r="AG332" s="428">
        <v>0.49668576564430961</v>
      </c>
      <c r="AH332" s="428">
        <v>0.45742442697375707</v>
      </c>
      <c r="AI332" s="429">
        <v>0.55537590945836712</v>
      </c>
      <c r="AJ332" s="106"/>
      <c r="AP332" s="7"/>
      <c r="AQ332" s="427">
        <v>0.57185531442477333</v>
      </c>
      <c r="AR332" s="428">
        <v>0.5225916567607628</v>
      </c>
      <c r="AS332" s="428">
        <v>0.62387280924670152</v>
      </c>
      <c r="AT332" s="428">
        <v>0.62930145442231977</v>
      </c>
      <c r="AU332" s="428">
        <v>0.64607948984226793</v>
      </c>
      <c r="AV332" s="428">
        <v>0.61219254782561983</v>
      </c>
      <c r="AW332" s="428">
        <v>0.66872852950635997</v>
      </c>
      <c r="AX332" s="428">
        <v>0.5928769715739608</v>
      </c>
      <c r="AY332" s="428">
        <v>0.59193300617786937</v>
      </c>
      <c r="AZ332" s="428">
        <v>0.55899335742063594</v>
      </c>
      <c r="BA332" s="429">
        <v>0.62887844017493555</v>
      </c>
      <c r="BB332" s="106"/>
      <c r="BH332" s="7"/>
      <c r="BI332" s="427">
        <v>0.49291223804080209</v>
      </c>
      <c r="BJ332" s="428">
        <v>0.43342179752645893</v>
      </c>
      <c r="BK332" s="428">
        <v>0.56446587278600746</v>
      </c>
      <c r="BL332" s="428">
        <v>0.57257525345283045</v>
      </c>
      <c r="BM332" s="428">
        <v>0.59853932431830914</v>
      </c>
      <c r="BN332" s="428">
        <v>0.54746519097522928</v>
      </c>
      <c r="BO332" s="428">
        <v>0.63598956575980781</v>
      </c>
      <c r="BP332" s="428">
        <v>0.52058977405178553</v>
      </c>
      <c r="BQ332" s="428">
        <v>0.51931328301814839</v>
      </c>
      <c r="BR332" s="428">
        <v>0.47670197523187113</v>
      </c>
      <c r="BS332" s="429">
        <v>0.57193842924498928</v>
      </c>
      <c r="BT332" s="106"/>
    </row>
    <row r="333" spans="2:72" x14ac:dyDescent="0.2">
      <c r="B333" s="7"/>
      <c r="C333" s="523">
        <f t="shared" ref="C333:L333" si="327">C158</f>
        <v>0.65714285714285714</v>
      </c>
      <c r="D333" s="518">
        <f t="shared" si="327"/>
        <v>0.65714285714285714</v>
      </c>
      <c r="E333" s="518">
        <f t="shared" si="327"/>
        <v>0.71904761904761905</v>
      </c>
      <c r="F333" s="518">
        <f t="shared" si="327"/>
        <v>0.66190476190476188</v>
      </c>
      <c r="G333" s="518">
        <f t="shared" si="327"/>
        <v>0.69047619047619047</v>
      </c>
      <c r="H333" s="518">
        <f t="shared" si="327"/>
        <v>0.7142857142857143</v>
      </c>
      <c r="I333" s="518">
        <f t="shared" si="327"/>
        <v>0.62857142857142856</v>
      </c>
      <c r="J333" s="518">
        <f t="shared" si="327"/>
        <v>0.72857142857142854</v>
      </c>
      <c r="K333" s="518">
        <f t="shared" si="327"/>
        <v>0.7</v>
      </c>
      <c r="L333" s="518">
        <f t="shared" si="327"/>
        <v>0.66190476190476188</v>
      </c>
      <c r="M333" s="522">
        <f t="shared" si="326"/>
        <v>0.71904761904761905</v>
      </c>
      <c r="N333" s="106"/>
      <c r="X333" s="7"/>
      <c r="Y333" s="523">
        <v>0.3906665592004514</v>
      </c>
      <c r="Z333" s="518">
        <v>0.36129768090229375</v>
      </c>
      <c r="AA333" s="518">
        <v>0.47473291504154652</v>
      </c>
      <c r="AB333" s="518">
        <v>0.41183431952662714</v>
      </c>
      <c r="AC333" s="518">
        <v>0.43219633943427621</v>
      </c>
      <c r="AD333" s="518">
        <v>0.43762553001562149</v>
      </c>
      <c r="AE333" s="518">
        <v>0.41859226919390907</v>
      </c>
      <c r="AF333" s="518">
        <v>0.49013928525791195</v>
      </c>
      <c r="AG333" s="518">
        <v>0.43909780811463939</v>
      </c>
      <c r="AH333" s="518">
        <v>0.38770481705063453</v>
      </c>
      <c r="AI333" s="522">
        <v>0.44685030581722401</v>
      </c>
      <c r="AJ333" s="106"/>
      <c r="AP333" s="7"/>
      <c r="AQ333" s="523">
        <v>0.50230363353077867</v>
      </c>
      <c r="AR333" s="518">
        <v>0.48832045251302508</v>
      </c>
      <c r="AS333" s="518">
        <v>0.57997488218861126</v>
      </c>
      <c r="AT333" s="518">
        <v>0.52851738154980765</v>
      </c>
      <c r="AU333" s="518">
        <v>0.54286477331536664</v>
      </c>
      <c r="AV333" s="518">
        <v>0.53024624134941389</v>
      </c>
      <c r="AW333" s="518">
        <v>0.58924554629054104</v>
      </c>
      <c r="AX333" s="518">
        <v>0.58292906427814184</v>
      </c>
      <c r="AY333" s="518">
        <v>0.54449069604436584</v>
      </c>
      <c r="AZ333" s="518">
        <v>0.52763418243065119</v>
      </c>
      <c r="BA333" s="522">
        <v>0.55029246968958412</v>
      </c>
      <c r="BB333" s="106"/>
      <c r="BH333" s="7"/>
      <c r="BI333" s="523">
        <v>0.41076196998340359</v>
      </c>
      <c r="BJ333" s="518">
        <v>0.39567869132204431</v>
      </c>
      <c r="BK333" s="518">
        <v>0.50342115877879856</v>
      </c>
      <c r="BL333" s="518">
        <v>0.44022656153242318</v>
      </c>
      <c r="BM333" s="518">
        <v>0.45707807215594642</v>
      </c>
      <c r="BN333" s="518">
        <v>0.44222858193594888</v>
      </c>
      <c r="BO333" s="518">
        <v>0.51569707577890456</v>
      </c>
      <c r="BP333" s="518">
        <v>0.50730018617874595</v>
      </c>
      <c r="BQ333" s="518">
        <v>0.45902272948894546</v>
      </c>
      <c r="BR333" s="518">
        <v>0.43920675435262879</v>
      </c>
      <c r="BS333" s="522">
        <v>0.46602227254074513</v>
      </c>
      <c r="BT333" s="106"/>
    </row>
    <row r="334" spans="2:72" x14ac:dyDescent="0.2">
      <c r="B334" s="7"/>
      <c r="C334" s="523">
        <f t="shared" ref="C334:L334" si="328">C159</f>
        <v>0.83809523809523812</v>
      </c>
      <c r="D334" s="518">
        <f t="shared" si="328"/>
        <v>0.68571428571428572</v>
      </c>
      <c r="E334" s="518">
        <f t="shared" si="328"/>
        <v>0.81904761904761902</v>
      </c>
      <c r="F334" s="518">
        <f t="shared" si="328"/>
        <v>0.8</v>
      </c>
      <c r="G334" s="518">
        <f t="shared" si="328"/>
        <v>0.87142857142857144</v>
      </c>
      <c r="H334" s="518">
        <f t="shared" si="328"/>
        <v>0.88571428571428568</v>
      </c>
      <c r="I334" s="518">
        <f t="shared" si="328"/>
        <v>0.69047619047619047</v>
      </c>
      <c r="J334" s="518">
        <f t="shared" si="328"/>
        <v>0.80476190476190479</v>
      </c>
      <c r="K334" s="518">
        <f t="shared" si="328"/>
        <v>0.81428571428571428</v>
      </c>
      <c r="L334" s="518">
        <f t="shared" si="328"/>
        <v>0.76666666666666672</v>
      </c>
      <c r="M334" s="522">
        <f t="shared" si="326"/>
        <v>0.86190476190476195</v>
      </c>
      <c r="N334" s="106"/>
      <c r="X334" s="7"/>
      <c r="Y334" s="523">
        <v>0.72394061243427166</v>
      </c>
      <c r="Z334" s="518">
        <v>0.46700507614213188</v>
      </c>
      <c r="AA334" s="518">
        <v>0.6862714263248938</v>
      </c>
      <c r="AB334" s="518">
        <v>0.66696873584050742</v>
      </c>
      <c r="AC334" s="518">
        <v>0.77736767708496923</v>
      </c>
      <c r="AD334" s="518">
        <v>0.79128706311081654</v>
      </c>
      <c r="AE334" s="518">
        <v>0.529180463576159</v>
      </c>
      <c r="AF334" s="518">
        <v>0.66086340003151101</v>
      </c>
      <c r="AG334" s="518">
        <v>0.67826838466373351</v>
      </c>
      <c r="AH334" s="518">
        <v>0.60502072777521887</v>
      </c>
      <c r="AI334" s="522">
        <v>0.74905224987638042</v>
      </c>
      <c r="AJ334" s="106"/>
      <c r="AP334" s="7"/>
      <c r="AQ334" s="523">
        <v>0.71335314011585904</v>
      </c>
      <c r="AR334" s="518">
        <v>0.5900972432957845</v>
      </c>
      <c r="AS334" s="518">
        <v>0.69811648735487275</v>
      </c>
      <c r="AT334" s="518">
        <v>0.68216995853448592</v>
      </c>
      <c r="AU334" s="518">
        <v>0.73489433196103648</v>
      </c>
      <c r="AV334" s="518">
        <v>0.74178627356160798</v>
      </c>
      <c r="AW334" s="518">
        <v>0.65877056602849859</v>
      </c>
      <c r="AX334" s="518">
        <v>0.6859698715164233</v>
      </c>
      <c r="AY334" s="518">
        <v>0.69332588171541321</v>
      </c>
      <c r="AZ334" s="518">
        <v>0.65734156964083357</v>
      </c>
      <c r="BA334" s="522">
        <v>0.72291038666611307</v>
      </c>
      <c r="BB334" s="106"/>
      <c r="BH334" s="7"/>
      <c r="BI334" s="523">
        <v>0.71976801359627918</v>
      </c>
      <c r="BJ334" s="518">
        <v>0.51684024787078298</v>
      </c>
      <c r="BK334" s="518">
        <v>0.68946061165226302</v>
      </c>
      <c r="BL334" s="518">
        <v>0.65969802440920178</v>
      </c>
      <c r="BM334" s="518">
        <v>0.76623834082786657</v>
      </c>
      <c r="BN334" s="518">
        <v>0.78212595865661794</v>
      </c>
      <c r="BO334" s="518">
        <v>0.61915984900925358</v>
      </c>
      <c r="BP334" s="518">
        <v>0.66662175169410764</v>
      </c>
      <c r="BQ334" s="518">
        <v>0.68032053326827635</v>
      </c>
      <c r="BR334" s="518">
        <v>0.61679291633673672</v>
      </c>
      <c r="BS334" s="522">
        <v>0.73982328989850066</v>
      </c>
      <c r="BT334" s="106"/>
    </row>
    <row r="335" spans="2:72" x14ac:dyDescent="0.2">
      <c r="B335" s="7"/>
      <c r="C335" s="523">
        <f t="shared" ref="C335:L335" si="329">C160</f>
        <v>0.7857142857142857</v>
      </c>
      <c r="D335" s="518">
        <f t="shared" si="329"/>
        <v>0.7142857142857143</v>
      </c>
      <c r="E335" s="518">
        <f t="shared" si="329"/>
        <v>0.85238095238095235</v>
      </c>
      <c r="F335" s="518">
        <f t="shared" si="329"/>
        <v>0.8</v>
      </c>
      <c r="G335" s="518">
        <f t="shared" si="329"/>
        <v>0.84761904761904761</v>
      </c>
      <c r="H335" s="518">
        <f t="shared" si="329"/>
        <v>0.82380952380952377</v>
      </c>
      <c r="I335" s="518">
        <f t="shared" si="329"/>
        <v>0.76666666666666672</v>
      </c>
      <c r="J335" s="518">
        <f t="shared" si="329"/>
        <v>0.8571428571428571</v>
      </c>
      <c r="K335" s="518">
        <f t="shared" si="329"/>
        <v>0.84285714285714286</v>
      </c>
      <c r="L335" s="518">
        <f t="shared" si="329"/>
        <v>0.79047619047619044</v>
      </c>
      <c r="M335" s="522">
        <f t="shared" si="326"/>
        <v>0.85238095238095235</v>
      </c>
      <c r="N335" s="106"/>
      <c r="X335" s="7"/>
      <c r="Y335" s="523">
        <v>0.63862332695984703</v>
      </c>
      <c r="Z335" s="518">
        <v>0.50154284357939705</v>
      </c>
      <c r="AA335" s="518">
        <v>0.74216800665372884</v>
      </c>
      <c r="AB335" s="518">
        <v>0.6673831881434551</v>
      </c>
      <c r="AC335" s="518">
        <v>0.73738715854468706</v>
      </c>
      <c r="AD335" s="518">
        <v>0.68200049111893257</v>
      </c>
      <c r="AE335" s="518">
        <v>0.63890935887988221</v>
      </c>
      <c r="AF335" s="518">
        <v>0.74968213604577238</v>
      </c>
      <c r="AG335" s="518">
        <v>0.72551194201291247</v>
      </c>
      <c r="AH335" s="518">
        <v>0.64169381107491841</v>
      </c>
      <c r="AI335" s="522">
        <v>0.73343706494144634</v>
      </c>
      <c r="AJ335" s="106"/>
      <c r="AP335" s="7"/>
      <c r="AQ335" s="523">
        <v>0.66986215094574209</v>
      </c>
      <c r="AR335" s="518">
        <v>0.5814606385957628</v>
      </c>
      <c r="AS335" s="518">
        <v>0.72470810615604042</v>
      </c>
      <c r="AT335" s="518">
        <v>0.68188803683247468</v>
      </c>
      <c r="AU335" s="518">
        <v>0.71822707182964285</v>
      </c>
      <c r="AV335" s="518">
        <v>0.69017889940771415</v>
      </c>
      <c r="AW335" s="518">
        <v>0.72510035722364263</v>
      </c>
      <c r="AX335" s="518">
        <v>0.72681056292076474</v>
      </c>
      <c r="AY335" s="518">
        <v>0.70725799350811847</v>
      </c>
      <c r="AZ335" s="518">
        <v>0.66887667591810462</v>
      </c>
      <c r="BA335" s="522">
        <v>0.71550064740695518</v>
      </c>
      <c r="BB335" s="106"/>
      <c r="BH335" s="7"/>
      <c r="BI335" s="523">
        <v>0.63794387573590716</v>
      </c>
      <c r="BJ335" s="518">
        <v>0.50536827581071797</v>
      </c>
      <c r="BK335" s="518">
        <v>0.74369285193492707</v>
      </c>
      <c r="BL335" s="518">
        <v>0.6591883626344367</v>
      </c>
      <c r="BM335" s="518">
        <v>0.72988907250210688</v>
      </c>
      <c r="BN335" s="518">
        <v>0.67441131147671873</v>
      </c>
      <c r="BO335" s="518">
        <v>0.74454139894061588</v>
      </c>
      <c r="BP335" s="518">
        <v>0.74825897146968023</v>
      </c>
      <c r="BQ335" s="518">
        <v>0.70740930287988246</v>
      </c>
      <c r="BR335" s="518">
        <v>0.63624450596115367</v>
      </c>
      <c r="BS335" s="522">
        <v>0.72420071433064337</v>
      </c>
      <c r="BT335" s="106"/>
    </row>
    <row r="336" spans="2:72" x14ac:dyDescent="0.2">
      <c r="B336" s="7"/>
      <c r="C336" s="523">
        <f t="shared" ref="C336:L336" si="330">C161</f>
        <v>0.71904761904761905</v>
      </c>
      <c r="D336" s="518">
        <f t="shared" si="330"/>
        <v>0.61428571428571432</v>
      </c>
      <c r="E336" s="518">
        <f t="shared" si="330"/>
        <v>0.74285714285714288</v>
      </c>
      <c r="F336" s="518">
        <f t="shared" si="330"/>
        <v>0.75714285714285712</v>
      </c>
      <c r="G336" s="518">
        <f t="shared" si="330"/>
        <v>0.77619047619047621</v>
      </c>
      <c r="H336" s="518">
        <f t="shared" si="330"/>
        <v>0.77142857142857146</v>
      </c>
      <c r="I336" s="518">
        <f t="shared" si="330"/>
        <v>0.65714285714285714</v>
      </c>
      <c r="J336" s="518">
        <f t="shared" si="330"/>
        <v>0.72380952380952379</v>
      </c>
      <c r="K336" s="518">
        <f t="shared" si="330"/>
        <v>0.72857142857142854</v>
      </c>
      <c r="L336" s="518">
        <f t="shared" si="330"/>
        <v>0.69523809523809521</v>
      </c>
      <c r="M336" s="522">
        <f t="shared" si="326"/>
        <v>0.7857142857142857</v>
      </c>
      <c r="N336" s="106"/>
      <c r="X336" s="7"/>
      <c r="Y336" s="523">
        <v>0.53036161018876515</v>
      </c>
      <c r="Z336" s="518">
        <v>0.39293361884368316</v>
      </c>
      <c r="AA336" s="518">
        <v>0.57666032030462533</v>
      </c>
      <c r="AB336" s="518">
        <v>0.6065248539623056</v>
      </c>
      <c r="AC336" s="518">
        <v>0.62532741145655391</v>
      </c>
      <c r="AD336" s="518">
        <v>0.59885386819484254</v>
      </c>
      <c r="AE336" s="518">
        <v>0.49351823937292733</v>
      </c>
      <c r="AF336" s="518">
        <v>0.54555630176852465</v>
      </c>
      <c r="AG336" s="518">
        <v>0.55394074902179979</v>
      </c>
      <c r="AH336" s="518">
        <v>0.50866418074139053</v>
      </c>
      <c r="AI336" s="522">
        <v>0.62818696883852698</v>
      </c>
      <c r="AJ336" s="106"/>
      <c r="AP336" s="7"/>
      <c r="AQ336" s="523">
        <v>0.59343432450697087</v>
      </c>
      <c r="AR336" s="518">
        <v>0.55807396485637883</v>
      </c>
      <c r="AS336" s="518">
        <v>0.64943815310204878</v>
      </c>
      <c r="AT336" s="518">
        <v>0.65410595063241195</v>
      </c>
      <c r="AU336" s="518">
        <v>0.66405564142142193</v>
      </c>
      <c r="AV336" s="518">
        <v>0.64205402113490451</v>
      </c>
      <c r="AW336" s="518">
        <v>0.63276381061581721</v>
      </c>
      <c r="AX336" s="518">
        <v>0.63114713387077792</v>
      </c>
      <c r="AY336" s="518">
        <v>0.63568646905015624</v>
      </c>
      <c r="AZ336" s="518">
        <v>0.60598504903632533</v>
      </c>
      <c r="BA336" s="522">
        <v>0.6696147600759218</v>
      </c>
      <c r="BB336" s="106"/>
      <c r="BH336" s="7"/>
      <c r="BI336" s="523">
        <v>0.5213450151959077</v>
      </c>
      <c r="BJ336" s="518">
        <v>0.47556286557179672</v>
      </c>
      <c r="BK336" s="518">
        <v>0.60391033082334944</v>
      </c>
      <c r="BL336" s="518">
        <v>0.6114766743683393</v>
      </c>
      <c r="BM336" s="518">
        <v>0.6280176863254624</v>
      </c>
      <c r="BN336" s="518">
        <v>0.59218050789591659</v>
      </c>
      <c r="BO336" s="518">
        <v>0.57781952889723698</v>
      </c>
      <c r="BP336" s="518">
        <v>0.57536371071502557</v>
      </c>
      <c r="BQ336" s="518">
        <v>0.58229128224789517</v>
      </c>
      <c r="BR336" s="518">
        <v>0.53866630704919971</v>
      </c>
      <c r="BS336" s="522">
        <v>0.63751669760152252</v>
      </c>
      <c r="BT336" s="106"/>
    </row>
    <row r="337" spans="2:72" x14ac:dyDescent="0.2">
      <c r="B337" s="7"/>
      <c r="C337" s="523">
        <f t="shared" ref="C337:L337" si="331">C162</f>
        <v>0.7</v>
      </c>
      <c r="D337" s="518">
        <f t="shared" si="331"/>
        <v>0.51904761904761909</v>
      </c>
      <c r="E337" s="518">
        <f t="shared" si="331"/>
        <v>0.63809523809523805</v>
      </c>
      <c r="F337" s="518">
        <f t="shared" si="331"/>
        <v>0.67142857142857137</v>
      </c>
      <c r="G337" s="518">
        <f t="shared" si="331"/>
        <v>0.68571428571428572</v>
      </c>
      <c r="H337" s="518">
        <f t="shared" si="331"/>
        <v>0.73809523809523814</v>
      </c>
      <c r="I337" s="518">
        <f t="shared" si="331"/>
        <v>0.54761904761904767</v>
      </c>
      <c r="J337" s="518">
        <f t="shared" si="331"/>
        <v>0.62380952380952381</v>
      </c>
      <c r="K337" s="518">
        <f t="shared" si="331"/>
        <v>0.62380952380952381</v>
      </c>
      <c r="L337" s="518">
        <f t="shared" si="331"/>
        <v>0.58571428571428574</v>
      </c>
      <c r="M337" s="522">
        <f t="shared" si="326"/>
        <v>0.69523809523809521</v>
      </c>
      <c r="N337" s="106"/>
      <c r="X337" s="7"/>
      <c r="Y337" s="523">
        <v>0.4915058805442386</v>
      </c>
      <c r="Z337" s="518">
        <v>0.26720563847429518</v>
      </c>
      <c r="AA337" s="518">
        <v>0.4094357076780758</v>
      </c>
      <c r="AB337" s="518">
        <v>0.46682856827464386</v>
      </c>
      <c r="AC337" s="518">
        <v>0.47077017068234744</v>
      </c>
      <c r="AD337" s="518">
        <v>0.53359715716362466</v>
      </c>
      <c r="AE337" s="518">
        <v>0.34553685660860156</v>
      </c>
      <c r="AF337" s="518">
        <v>0.38741599586441183</v>
      </c>
      <c r="AG337" s="518">
        <v>0.38784546695693878</v>
      </c>
      <c r="AH337" s="518">
        <v>0.34019501625135423</v>
      </c>
      <c r="AI337" s="522">
        <v>0.46708961141950839</v>
      </c>
      <c r="AJ337" s="106"/>
      <c r="AP337" s="7"/>
      <c r="AQ337" s="523">
        <v>0.57712027349402573</v>
      </c>
      <c r="AR337" s="518">
        <v>0.46124239718555443</v>
      </c>
      <c r="AS337" s="518">
        <v>0.54975673142001147</v>
      </c>
      <c r="AT337" s="518">
        <v>0.57327471604063251</v>
      </c>
      <c r="AU337" s="518">
        <v>0.56839835535499561</v>
      </c>
      <c r="AV337" s="518">
        <v>0.60640671557524384</v>
      </c>
      <c r="AW337" s="518">
        <v>0.53767051577387381</v>
      </c>
      <c r="AX337" s="518">
        <v>0.52736155725378808</v>
      </c>
      <c r="AY337" s="518">
        <v>0.52780105164679347</v>
      </c>
      <c r="AZ337" s="518">
        <v>0.49130371756998331</v>
      </c>
      <c r="BA337" s="522">
        <v>0.56767714624781107</v>
      </c>
      <c r="BB337" s="106"/>
      <c r="BH337" s="7"/>
      <c r="BI337" s="523">
        <v>0.49970131605121498</v>
      </c>
      <c r="BJ337" s="518">
        <v>0.36758381817313074</v>
      </c>
      <c r="BK337" s="518">
        <v>0.46537192320592125</v>
      </c>
      <c r="BL337" s="518">
        <v>0.49473350179328829</v>
      </c>
      <c r="BM337" s="518">
        <v>0.48850395056185686</v>
      </c>
      <c r="BN337" s="518">
        <v>0.53925900859421272</v>
      </c>
      <c r="BO337" s="518">
        <v>0.45091406805493145</v>
      </c>
      <c r="BP337" s="518">
        <v>0.43889236024143985</v>
      </c>
      <c r="BQ337" s="518">
        <v>0.43939928239070136</v>
      </c>
      <c r="BR337" s="518">
        <v>0.39886205306250305</v>
      </c>
      <c r="BS337" s="522">
        <v>0.48758911532658389</v>
      </c>
      <c r="BT337" s="106"/>
    </row>
    <row r="338" spans="2:72" x14ac:dyDescent="0.2">
      <c r="B338" s="7"/>
      <c r="C338" s="523">
        <f t="shared" ref="C338:L338" si="332">C163</f>
        <v>0.72857142857142854</v>
      </c>
      <c r="D338" s="518">
        <f t="shared" si="332"/>
        <v>0.580952380952381</v>
      </c>
      <c r="E338" s="518">
        <f t="shared" si="332"/>
        <v>0.69047619047619047</v>
      </c>
      <c r="F338" s="518">
        <f t="shared" si="332"/>
        <v>0.70952380952380956</v>
      </c>
      <c r="G338" s="518">
        <f t="shared" si="332"/>
        <v>0.71904761904761905</v>
      </c>
      <c r="H338" s="518">
        <f t="shared" si="332"/>
        <v>0.75238095238095237</v>
      </c>
      <c r="I338" s="518">
        <f t="shared" si="332"/>
        <v>0.61904761904761907</v>
      </c>
      <c r="J338" s="518">
        <f t="shared" si="332"/>
        <v>0.68095238095238098</v>
      </c>
      <c r="K338" s="518">
        <f t="shared" si="332"/>
        <v>0.67619047619047623</v>
      </c>
      <c r="L338" s="518">
        <f t="shared" si="332"/>
        <v>0.62380952380952381</v>
      </c>
      <c r="M338" s="522">
        <f t="shared" si="326"/>
        <v>0.73809523809523814</v>
      </c>
      <c r="N338" s="106"/>
      <c r="X338" s="7"/>
      <c r="Y338" s="523">
        <v>0.55047318611987361</v>
      </c>
      <c r="Z338" s="518">
        <v>0.36409621141736348</v>
      </c>
      <c r="AA338" s="518">
        <v>0.50311237304794154</v>
      </c>
      <c r="AB338" s="518">
        <v>0.5356171832517671</v>
      </c>
      <c r="AC338" s="518">
        <v>0.53725490196078429</v>
      </c>
      <c r="AD338" s="518">
        <v>0.57352079671939082</v>
      </c>
      <c r="AE338" s="518">
        <v>0.44565432587606424</v>
      </c>
      <c r="AF338" s="518">
        <v>0.48871688651477158</v>
      </c>
      <c r="AG338" s="518">
        <v>0.48136848986707348</v>
      </c>
      <c r="AH338" s="518">
        <v>0.40785951386658098</v>
      </c>
      <c r="AI338" s="522">
        <v>0.55547858214986712</v>
      </c>
      <c r="AJ338" s="106"/>
      <c r="AP338" s="7"/>
      <c r="AQ338" s="523">
        <v>0.61142964519676313</v>
      </c>
      <c r="AR338" s="518">
        <v>0.55400685288744589</v>
      </c>
      <c r="AS338" s="518">
        <v>0.60996633885230966</v>
      </c>
      <c r="AT338" s="518">
        <v>0.61409938746442483</v>
      </c>
      <c r="AU338" s="518">
        <v>0.6131074507759714</v>
      </c>
      <c r="AV338" s="518">
        <v>0.65334963454731942</v>
      </c>
      <c r="AW338" s="518">
        <v>0.59605929946042513</v>
      </c>
      <c r="AX338" s="518">
        <v>0.60610303070134186</v>
      </c>
      <c r="AY338" s="518">
        <v>0.59526437532761811</v>
      </c>
      <c r="AZ338" s="518">
        <v>0.5354956481378923</v>
      </c>
      <c r="BA338" s="522">
        <v>0.64190623619575193</v>
      </c>
      <c r="BB338" s="106"/>
      <c r="BH338" s="7"/>
      <c r="BI338" s="523">
        <v>0.5463752112292426</v>
      </c>
      <c r="BJ338" s="518">
        <v>0.47055412118041789</v>
      </c>
      <c r="BK338" s="518">
        <v>0.54429134492205677</v>
      </c>
      <c r="BL338" s="518">
        <v>0.55020026603996641</v>
      </c>
      <c r="BM338" s="518">
        <v>0.54877556356153856</v>
      </c>
      <c r="BN338" s="518">
        <v>0.61024252960550651</v>
      </c>
      <c r="BO338" s="518">
        <v>0.5249176206330517</v>
      </c>
      <c r="BP338" s="518">
        <v>0.53883207166817981</v>
      </c>
      <c r="BQ338" s="518">
        <v>0.52383298842683368</v>
      </c>
      <c r="BR338" s="518">
        <v>0.44835473371021983</v>
      </c>
      <c r="BS338" s="522">
        <v>0.59194866027450654</v>
      </c>
      <c r="BT338" s="106"/>
    </row>
    <row r="339" spans="2:72" x14ac:dyDescent="0.2">
      <c r="B339" s="7"/>
      <c r="C339" s="523">
        <f t="shared" ref="C339:L339" si="333">C164</f>
        <v>0.68095238095238098</v>
      </c>
      <c r="D339" s="518">
        <f t="shared" si="333"/>
        <v>0.70952380952380956</v>
      </c>
      <c r="E339" s="518">
        <f t="shared" si="333"/>
        <v>0.73809523809523814</v>
      </c>
      <c r="F339" s="518">
        <f t="shared" si="333"/>
        <v>0.67619047619047623</v>
      </c>
      <c r="G339" s="518">
        <f t="shared" si="333"/>
        <v>0.7142857142857143</v>
      </c>
      <c r="H339" s="518">
        <f t="shared" si="333"/>
        <v>0.7857142857142857</v>
      </c>
      <c r="I339" s="518">
        <f t="shared" si="333"/>
        <v>0.54761904761904767</v>
      </c>
      <c r="J339" s="518">
        <f t="shared" si="333"/>
        <v>0.74285714285714288</v>
      </c>
      <c r="K339" s="518">
        <f t="shared" si="333"/>
        <v>0.74761904761904763</v>
      </c>
      <c r="L339" s="518">
        <f t="shared" si="333"/>
        <v>0.7</v>
      </c>
      <c r="M339" s="522">
        <f t="shared" si="326"/>
        <v>0.8</v>
      </c>
      <c r="N339" s="106"/>
      <c r="X339" s="7"/>
      <c r="Y339" s="523">
        <v>0.39618916831173284</v>
      </c>
      <c r="Z339" s="518">
        <v>0.41241227466629959</v>
      </c>
      <c r="AA339" s="518">
        <v>0.46725092250922495</v>
      </c>
      <c r="AB339" s="518">
        <v>0.40544591556332754</v>
      </c>
      <c r="AC339" s="518">
        <v>0.43436882743760097</v>
      </c>
      <c r="AD339" s="518">
        <v>0.5298741356151434</v>
      </c>
      <c r="AE339" s="518">
        <v>0.28177988983691543</v>
      </c>
      <c r="AF339" s="518">
        <v>0.47336646078112665</v>
      </c>
      <c r="AG339" s="518">
        <v>0.48659993542137553</v>
      </c>
      <c r="AH339" s="518">
        <v>0.41705221414408439</v>
      </c>
      <c r="AI339" s="522">
        <v>0.56108484697686001</v>
      </c>
      <c r="AJ339" s="106"/>
      <c r="AP339" s="7"/>
      <c r="AQ339" s="523">
        <v>0.54246894462930551</v>
      </c>
      <c r="AR339" s="518">
        <v>0.57170892990710898</v>
      </c>
      <c r="AS339" s="518">
        <v>0.59607878799686709</v>
      </c>
      <c r="AT339" s="518">
        <v>0.56233002568539558</v>
      </c>
      <c r="AU339" s="518">
        <v>0.56424252882545656</v>
      </c>
      <c r="AV339" s="518">
        <v>0.62256276979921377</v>
      </c>
      <c r="AW339" s="518">
        <v>0.53019618288778536</v>
      </c>
      <c r="AX339" s="518">
        <v>0.59133616045321069</v>
      </c>
      <c r="AY339" s="518">
        <v>0.61061734621839436</v>
      </c>
      <c r="AZ339" s="518">
        <v>0.5935081614578821</v>
      </c>
      <c r="BA339" s="522">
        <v>0.64166314385128898</v>
      </c>
      <c r="BB339" s="106"/>
      <c r="BH339" s="7"/>
      <c r="BI339" s="523">
        <v>0.45660575353420063</v>
      </c>
      <c r="BJ339" s="518">
        <v>0.4927247841561595</v>
      </c>
      <c r="BK339" s="518">
        <v>0.52494424173383858</v>
      </c>
      <c r="BL339" s="518">
        <v>0.48085762720695857</v>
      </c>
      <c r="BM339" s="518">
        <v>0.48325499735965927</v>
      </c>
      <c r="BN339" s="518">
        <v>0.56252914208792959</v>
      </c>
      <c r="BO339" s="518">
        <v>0.44217050668831598</v>
      </c>
      <c r="BP339" s="518">
        <v>0.51850788841505413</v>
      </c>
      <c r="BQ339" s="518">
        <v>0.54521733197816358</v>
      </c>
      <c r="BR339" s="518">
        <v>0.52144515471571562</v>
      </c>
      <c r="BS339" s="522">
        <v>0.59156753671893403</v>
      </c>
      <c r="BT339" s="106"/>
    </row>
    <row r="340" spans="2:72" ht="13.5" thickBot="1" x14ac:dyDescent="0.25">
      <c r="B340" s="7"/>
      <c r="C340" s="350">
        <f t="shared" ref="C340:L340" si="334">C165</f>
        <v>0.61428571428571432</v>
      </c>
      <c r="D340" s="519">
        <f t="shared" si="334"/>
        <v>0.60476190476190472</v>
      </c>
      <c r="E340" s="519">
        <f t="shared" si="334"/>
        <v>0.63809523809523805</v>
      </c>
      <c r="F340" s="519">
        <f t="shared" si="334"/>
        <v>0.58571428571428574</v>
      </c>
      <c r="G340" s="519">
        <f t="shared" si="334"/>
        <v>0.63809523809523805</v>
      </c>
      <c r="H340" s="519">
        <f t="shared" si="334"/>
        <v>0.70952380952380956</v>
      </c>
      <c r="I340" s="519">
        <f t="shared" si="334"/>
        <v>0.46190476190476193</v>
      </c>
      <c r="J340" s="519">
        <f t="shared" si="334"/>
        <v>0.63809523809523805</v>
      </c>
      <c r="K340" s="519">
        <f t="shared" si="334"/>
        <v>0.6428571428571429</v>
      </c>
      <c r="L340" s="519">
        <f t="shared" si="334"/>
        <v>0.60952380952380958</v>
      </c>
      <c r="M340" s="360">
        <f t="shared" si="326"/>
        <v>0.70952380952380956</v>
      </c>
      <c r="N340" s="106"/>
      <c r="X340" s="7"/>
      <c r="Y340" s="350">
        <v>0.22001100513572999</v>
      </c>
      <c r="Z340" s="519">
        <v>0.16342692584593235</v>
      </c>
      <c r="AA340" s="519">
        <v>0.21157931136689231</v>
      </c>
      <c r="AB340" s="519">
        <v>0.20152091254752844</v>
      </c>
      <c r="AC340" s="519">
        <v>0.22924614864538562</v>
      </c>
      <c r="AD340" s="519">
        <v>0.28623168217529393</v>
      </c>
      <c r="AE340" s="519">
        <v>0.1479965532098233</v>
      </c>
      <c r="AF340" s="519">
        <v>0.20569352510824665</v>
      </c>
      <c r="AG340" s="519">
        <v>0.22260612043435349</v>
      </c>
      <c r="AH340" s="519">
        <v>0.20022293437369382</v>
      </c>
      <c r="AI340" s="360">
        <v>0.29026538866419188</v>
      </c>
      <c r="AJ340" s="106"/>
      <c r="AP340" s="7"/>
      <c r="AQ340" s="350">
        <v>0.42580223006305379</v>
      </c>
      <c r="AR340" s="519">
        <v>0.44350473842517874</v>
      </c>
      <c r="AS340" s="519">
        <v>0.45396455976823319</v>
      </c>
      <c r="AT340" s="519">
        <v>0.43758540619888064</v>
      </c>
      <c r="AU340" s="519">
        <v>0.47736358370537518</v>
      </c>
      <c r="AV340" s="519">
        <v>0.45023689285593732</v>
      </c>
      <c r="AW340" s="519">
        <v>0.44096895312522788</v>
      </c>
      <c r="AX340" s="519">
        <v>0.47455425131123208</v>
      </c>
      <c r="AY340" s="519">
        <v>0.46297998958988734</v>
      </c>
      <c r="AZ340" s="519">
        <v>0.48357542620781913</v>
      </c>
      <c r="BA340" s="360">
        <v>0.47946766457222684</v>
      </c>
      <c r="BB340" s="106"/>
      <c r="BH340" s="7"/>
      <c r="BI340" s="350">
        <v>0.3327610900395967</v>
      </c>
      <c r="BJ340" s="519">
        <v>0.34989958233897089</v>
      </c>
      <c r="BK340" s="519">
        <v>0.36026297054484024</v>
      </c>
      <c r="BL340" s="519">
        <v>0.34411429428041668</v>
      </c>
      <c r="BM340" s="519">
        <v>0.38414108520557921</v>
      </c>
      <c r="BN340" s="519">
        <v>0.35654866124270662</v>
      </c>
      <c r="BO340" s="519">
        <v>0.34741433949761574</v>
      </c>
      <c r="BP340" s="519">
        <v>0.38122076759265811</v>
      </c>
      <c r="BQ340" s="519">
        <v>0.36934548606892675</v>
      </c>
      <c r="BR340" s="519">
        <v>0.39065281667428775</v>
      </c>
      <c r="BS340" s="360">
        <v>0.38633826971168322</v>
      </c>
      <c r="BT340" s="106"/>
    </row>
    <row r="341" spans="2:72" x14ac:dyDescent="0.2">
      <c r="B341" s="7"/>
      <c r="C341" s="427">
        <f t="shared" ref="C341:L341" si="335">C182</f>
        <v>0.76190476190476186</v>
      </c>
      <c r="D341" s="428">
        <f t="shared" si="335"/>
        <v>0.7142857142857143</v>
      </c>
      <c r="E341" s="428">
        <f t="shared" si="335"/>
        <v>0.81904761904761902</v>
      </c>
      <c r="F341" s="428">
        <f t="shared" si="335"/>
        <v>0.75714285714285712</v>
      </c>
      <c r="G341" s="428">
        <f t="shared" si="335"/>
        <v>0.81428571428571428</v>
      </c>
      <c r="H341" s="428">
        <f t="shared" si="335"/>
        <v>0.82857142857142863</v>
      </c>
      <c r="I341" s="428">
        <f t="shared" si="335"/>
        <v>0.67619047619047623</v>
      </c>
      <c r="J341" s="428">
        <f t="shared" si="335"/>
        <v>0.83333333333333337</v>
      </c>
      <c r="K341" s="428">
        <f t="shared" si="335"/>
        <v>0.82857142857142863</v>
      </c>
      <c r="L341" s="428">
        <f t="shared" si="335"/>
        <v>0.75238095238095237</v>
      </c>
      <c r="M341" s="429">
        <f t="shared" ref="M341:M348" si="336">M182</f>
        <v>0.83809523809523812</v>
      </c>
      <c r="N341" s="106"/>
      <c r="X341" s="7"/>
      <c r="Y341" s="427">
        <v>0.58063743110472088</v>
      </c>
      <c r="Z341" s="428">
        <v>0.48135342059767833</v>
      </c>
      <c r="AA341" s="428">
        <v>0.66812227074235797</v>
      </c>
      <c r="AB341" s="428">
        <v>0.58191825740719061</v>
      </c>
      <c r="AC341" s="428">
        <v>0.66391727194386307</v>
      </c>
      <c r="AD341" s="428">
        <v>0.668333772045275</v>
      </c>
      <c r="AE341" s="428">
        <v>0.49741315594974128</v>
      </c>
      <c r="AF341" s="428">
        <v>0.69313627254509014</v>
      </c>
      <c r="AG341" s="428">
        <v>0.685667955594362</v>
      </c>
      <c r="AH341" s="428">
        <v>0.55932203389830504</v>
      </c>
      <c r="AI341" s="429">
        <v>0.68725361366622861</v>
      </c>
      <c r="AJ341" s="106"/>
      <c r="AP341" s="7"/>
      <c r="AQ341" s="427">
        <v>0.64268941849459793</v>
      </c>
      <c r="AR341" s="428">
        <v>0.57992292050408634</v>
      </c>
      <c r="AS341" s="428">
        <v>0.7004500380785883</v>
      </c>
      <c r="AT341" s="428">
        <v>0.64261883708134404</v>
      </c>
      <c r="AU341" s="428">
        <v>0.68376570709086737</v>
      </c>
      <c r="AV341" s="428">
        <v>0.68196407261619374</v>
      </c>
      <c r="AW341" s="428">
        <v>0.67117814996636638</v>
      </c>
      <c r="AX341" s="428">
        <v>0.70829894012988637</v>
      </c>
      <c r="AY341" s="428">
        <v>0.69856188469659375</v>
      </c>
      <c r="AZ341" s="428">
        <v>0.63778032714180977</v>
      </c>
      <c r="BA341" s="429">
        <v>0.6966233819693024</v>
      </c>
      <c r="BB341" s="106"/>
      <c r="BH341" s="7"/>
      <c r="BI341" s="427">
        <v>0.59317861146301498</v>
      </c>
      <c r="BJ341" s="428">
        <v>0.50335319923177024</v>
      </c>
      <c r="BK341" s="428">
        <v>0.69397782417383658</v>
      </c>
      <c r="BL341" s="428">
        <v>0.59306763701194321</v>
      </c>
      <c r="BM341" s="428">
        <v>0.66259324818718124</v>
      </c>
      <c r="BN341" s="428">
        <v>0.65932576700308498</v>
      </c>
      <c r="BO341" s="428">
        <v>0.64022275108325477</v>
      </c>
      <c r="BP341" s="428">
        <v>0.70949714930022134</v>
      </c>
      <c r="BQ341" s="428">
        <v>0.69031946250398524</v>
      </c>
      <c r="BR341" s="428">
        <v>0.5855207346509318</v>
      </c>
      <c r="BS341" s="429">
        <v>0.68659284407940602</v>
      </c>
      <c r="BT341" s="106"/>
    </row>
    <row r="342" spans="2:72" x14ac:dyDescent="0.2">
      <c r="B342" s="7"/>
      <c r="C342" s="523">
        <f t="shared" ref="C342:L342" si="337">C183</f>
        <v>0.75238095238095237</v>
      </c>
      <c r="D342" s="518">
        <f t="shared" si="337"/>
        <v>0.73333333333333328</v>
      </c>
      <c r="E342" s="518">
        <f t="shared" si="337"/>
        <v>0.79523809523809519</v>
      </c>
      <c r="F342" s="518">
        <f t="shared" si="337"/>
        <v>0.75714285714285712</v>
      </c>
      <c r="G342" s="518">
        <f t="shared" si="337"/>
        <v>0.8</v>
      </c>
      <c r="H342" s="518">
        <f t="shared" si="337"/>
        <v>0.76666666666666672</v>
      </c>
      <c r="I342" s="518">
        <f t="shared" si="337"/>
        <v>0.66666666666666663</v>
      </c>
      <c r="J342" s="518">
        <f t="shared" si="337"/>
        <v>0.82380952380952377</v>
      </c>
      <c r="K342" s="518">
        <f t="shared" si="337"/>
        <v>0.8</v>
      </c>
      <c r="L342" s="518">
        <f t="shared" si="337"/>
        <v>0.74761904761904763</v>
      </c>
      <c r="M342" s="522">
        <f t="shared" si="336"/>
        <v>0.82380952380952377</v>
      </c>
      <c r="N342" s="106"/>
      <c r="X342" s="7"/>
      <c r="Y342" s="523">
        <v>0.57340417220095319</v>
      </c>
      <c r="Z342" s="518">
        <v>0.51604938271604939</v>
      </c>
      <c r="AA342" s="518">
        <v>0.6299635290742942</v>
      </c>
      <c r="AB342" s="518">
        <v>0.58761695737553421</v>
      </c>
      <c r="AC342" s="518">
        <v>0.64559810342749224</v>
      </c>
      <c r="AD342" s="518">
        <v>0.56309442934782605</v>
      </c>
      <c r="AE342" s="518">
        <v>0.47866794339823387</v>
      </c>
      <c r="AF342" s="518">
        <v>0.68022059428759574</v>
      </c>
      <c r="AG342" s="518">
        <v>0.63845050215208021</v>
      </c>
      <c r="AH342" s="518">
        <v>0.55526252697194922</v>
      </c>
      <c r="AI342" s="522">
        <v>0.66941797140912185</v>
      </c>
      <c r="AJ342" s="106"/>
      <c r="AP342" s="7"/>
      <c r="AQ342" s="523">
        <v>0.6363356203868844</v>
      </c>
      <c r="AR342" s="518">
        <v>0.59297029373765597</v>
      </c>
      <c r="AS342" s="518">
        <v>0.6653725401504279</v>
      </c>
      <c r="AT342" s="518">
        <v>0.64144501336621218</v>
      </c>
      <c r="AU342" s="518">
        <v>0.68269408239532203</v>
      </c>
      <c r="AV342" s="518">
        <v>0.62636569927983676</v>
      </c>
      <c r="AW342" s="518">
        <v>0.62568620623653481</v>
      </c>
      <c r="AX342" s="518">
        <v>0.68745202891424328</v>
      </c>
      <c r="AY342" s="518">
        <v>0.65901279836489446</v>
      </c>
      <c r="AZ342" s="518">
        <v>0.62004168917836056</v>
      </c>
      <c r="BA342" s="522">
        <v>0.68354603297387684</v>
      </c>
      <c r="BB342" s="106"/>
      <c r="BH342" s="7"/>
      <c r="BI342" s="523">
        <v>0.58329017640127323</v>
      </c>
      <c r="BJ342" s="518">
        <v>0.52071614974055103</v>
      </c>
      <c r="BK342" s="518">
        <v>0.63025077403080376</v>
      </c>
      <c r="BL342" s="518">
        <v>0.59122580669997915</v>
      </c>
      <c r="BM342" s="518">
        <v>0.66064700588770375</v>
      </c>
      <c r="BN342" s="518">
        <v>0.56817287543755235</v>
      </c>
      <c r="BO342" s="518">
        <v>0.56715962503534778</v>
      </c>
      <c r="BP342" s="518">
        <v>0.66935011211653783</v>
      </c>
      <c r="BQ342" s="518">
        <v>0.61956224314101815</v>
      </c>
      <c r="BR342" s="518">
        <v>0.55882370902416922</v>
      </c>
      <c r="BS342" s="522">
        <v>0.6621936309117108</v>
      </c>
      <c r="BT342" s="106"/>
    </row>
    <row r="343" spans="2:72" x14ac:dyDescent="0.2">
      <c r="B343" s="7"/>
      <c r="C343" s="523">
        <f t="shared" ref="C343:L343" si="338">C184</f>
        <v>0.7142857142857143</v>
      </c>
      <c r="D343" s="518">
        <f t="shared" si="338"/>
        <v>0.65238095238095239</v>
      </c>
      <c r="E343" s="518">
        <f t="shared" si="338"/>
        <v>0.72857142857142854</v>
      </c>
      <c r="F343" s="518">
        <f t="shared" si="338"/>
        <v>0.7</v>
      </c>
      <c r="G343" s="518">
        <f t="shared" si="338"/>
        <v>0.72380952380952379</v>
      </c>
      <c r="H343" s="518">
        <f t="shared" si="338"/>
        <v>0.75714285714285712</v>
      </c>
      <c r="I343" s="518">
        <f t="shared" si="338"/>
        <v>0.6</v>
      </c>
      <c r="J343" s="518">
        <f t="shared" si="338"/>
        <v>0.76190476190476186</v>
      </c>
      <c r="K343" s="518">
        <f t="shared" si="338"/>
        <v>0.73809523809523814</v>
      </c>
      <c r="L343" s="518">
        <f t="shared" si="338"/>
        <v>0.67619047619047623</v>
      </c>
      <c r="M343" s="522">
        <f t="shared" si="336"/>
        <v>0.78095238095238095</v>
      </c>
      <c r="N343" s="106"/>
      <c r="X343" s="7"/>
      <c r="Y343" s="523">
        <v>0.46664409075516416</v>
      </c>
      <c r="Z343" s="518">
        <v>0.33018744265303446</v>
      </c>
      <c r="AA343" s="518">
        <v>0.46645865834633388</v>
      </c>
      <c r="AB343" s="518">
        <v>0.45869645268196879</v>
      </c>
      <c r="AC343" s="518">
        <v>0.46548470619212712</v>
      </c>
      <c r="AD343" s="518">
        <v>0.4822835597234979</v>
      </c>
      <c r="AE343" s="518">
        <v>0.37500000000000011</v>
      </c>
      <c r="AF343" s="518">
        <v>0.52959096814658835</v>
      </c>
      <c r="AG343" s="518">
        <v>0.4854775481111902</v>
      </c>
      <c r="AH343" s="518">
        <v>0.39013452914798208</v>
      </c>
      <c r="AI343" s="522">
        <v>0.53479412472911148</v>
      </c>
      <c r="AJ343" s="106"/>
      <c r="AP343" s="7"/>
      <c r="AQ343" s="523">
        <v>0.58979573585598921</v>
      </c>
      <c r="AR343" s="518">
        <v>0.47767195701702836</v>
      </c>
      <c r="AS343" s="518">
        <v>0.60266303643485375</v>
      </c>
      <c r="AT343" s="518">
        <v>0.5835706887730383</v>
      </c>
      <c r="AU343" s="518">
        <v>0.58223983342483698</v>
      </c>
      <c r="AV343" s="518">
        <v>0.58067450901433981</v>
      </c>
      <c r="AW343" s="518">
        <v>0.610340097806646</v>
      </c>
      <c r="AX343" s="518">
        <v>0.62682377910749687</v>
      </c>
      <c r="AY343" s="518">
        <v>0.59259707438562947</v>
      </c>
      <c r="AZ343" s="518">
        <v>0.53285228882525559</v>
      </c>
      <c r="BA343" s="522">
        <v>0.62654475799570164</v>
      </c>
      <c r="BB343" s="106"/>
      <c r="BH343" s="7"/>
      <c r="BI343" s="523">
        <v>0.51643525395454415</v>
      </c>
      <c r="BJ343" s="518">
        <v>0.38446256630730197</v>
      </c>
      <c r="BK343" s="518">
        <v>0.534021771345217</v>
      </c>
      <c r="BL343" s="518">
        <v>0.50814668870539115</v>
      </c>
      <c r="BM343" s="518">
        <v>0.50639247732088166</v>
      </c>
      <c r="BN343" s="518">
        <v>0.5043370881499436</v>
      </c>
      <c r="BO343" s="518">
        <v>0.54482276128111728</v>
      </c>
      <c r="BP343" s="518">
        <v>0.56885715970530137</v>
      </c>
      <c r="BQ343" s="518">
        <v>0.52021093472860869</v>
      </c>
      <c r="BR343" s="518">
        <v>0.44526091224869752</v>
      </c>
      <c r="BS343" s="522">
        <v>0.56844023967620749</v>
      </c>
      <c r="BT343" s="106"/>
    </row>
    <row r="344" spans="2:72" x14ac:dyDescent="0.2">
      <c r="B344" s="7"/>
      <c r="C344" s="523">
        <f t="shared" ref="C344:L344" si="339">C185</f>
        <v>0.67619047619047623</v>
      </c>
      <c r="D344" s="518">
        <f t="shared" si="339"/>
        <v>0.69523809523809521</v>
      </c>
      <c r="E344" s="518">
        <f t="shared" si="339"/>
        <v>0.75714285714285712</v>
      </c>
      <c r="F344" s="518">
        <f t="shared" si="339"/>
        <v>0.67619047619047623</v>
      </c>
      <c r="G344" s="518">
        <f t="shared" si="339"/>
        <v>0.74285714285714288</v>
      </c>
      <c r="H344" s="518">
        <f t="shared" si="339"/>
        <v>0.79047619047619044</v>
      </c>
      <c r="I344" s="518">
        <f t="shared" si="339"/>
        <v>0.61428571428571432</v>
      </c>
      <c r="J344" s="518">
        <f t="shared" si="339"/>
        <v>0.75714285714285712</v>
      </c>
      <c r="K344" s="518">
        <f t="shared" si="339"/>
        <v>0.78095238095238095</v>
      </c>
      <c r="L344" s="518">
        <f t="shared" si="339"/>
        <v>0.68095238095238098</v>
      </c>
      <c r="M344" s="522">
        <f t="shared" si="336"/>
        <v>0.77619047619047621</v>
      </c>
      <c r="N344" s="106"/>
      <c r="X344" s="7"/>
      <c r="Y344" s="523">
        <v>0.41556847016452481</v>
      </c>
      <c r="Z344" s="518">
        <v>0.4268167860798362</v>
      </c>
      <c r="AA344" s="518">
        <v>0.53901777643868631</v>
      </c>
      <c r="AB344" s="518">
        <v>0.43028126870137645</v>
      </c>
      <c r="AC344" s="518">
        <v>0.52040600549799121</v>
      </c>
      <c r="AD344" s="518">
        <v>0.57731015553522425</v>
      </c>
      <c r="AE344" s="518">
        <v>0.39687267311988089</v>
      </c>
      <c r="AF344" s="518">
        <v>0.53680477467347121</v>
      </c>
      <c r="AG344" s="518">
        <v>0.58428368550157073</v>
      </c>
      <c r="AH344" s="518">
        <v>0.41535776614310643</v>
      </c>
      <c r="AI344" s="522">
        <v>0.54898556022664957</v>
      </c>
      <c r="AJ344" s="106"/>
      <c r="AP344" s="7"/>
      <c r="AQ344" s="523">
        <v>0.51377478040984781</v>
      </c>
      <c r="AR344" s="518">
        <v>0.5399669429769034</v>
      </c>
      <c r="AS344" s="518">
        <v>0.61249436779862831</v>
      </c>
      <c r="AT344" s="518">
        <v>0.53327867387127637</v>
      </c>
      <c r="AU344" s="518">
        <v>0.59799072220935579</v>
      </c>
      <c r="AV344" s="518">
        <v>0.62139932448368662</v>
      </c>
      <c r="AW344" s="518">
        <v>0.58524137490723638</v>
      </c>
      <c r="AX344" s="518">
        <v>0.60265981804585</v>
      </c>
      <c r="AY344" s="518">
        <v>0.64255398387096374</v>
      </c>
      <c r="AZ344" s="518">
        <v>0.52018806521388461</v>
      </c>
      <c r="BA344" s="522">
        <v>0.60575908169985204</v>
      </c>
      <c r="BB344" s="106"/>
      <c r="BH344" s="7"/>
      <c r="BI344" s="523">
        <v>0.42345611729064386</v>
      </c>
      <c r="BJ344" s="518">
        <v>0.45363019601275023</v>
      </c>
      <c r="BK344" s="518">
        <v>0.54789708380464575</v>
      </c>
      <c r="BL344" s="518">
        <v>0.4457587203721049</v>
      </c>
      <c r="BM344" s="518">
        <v>0.52756294428960626</v>
      </c>
      <c r="BN344" s="518">
        <v>0.56081560917531614</v>
      </c>
      <c r="BO344" s="518">
        <v>0.51035762950041785</v>
      </c>
      <c r="BP344" s="518">
        <v>0.53401729297729861</v>
      </c>
      <c r="BQ344" s="518">
        <v>0.59296569163090174</v>
      </c>
      <c r="BR344" s="518">
        <v>0.43068644511783954</v>
      </c>
      <c r="BS344" s="522">
        <v>0.53834897901282086</v>
      </c>
      <c r="BT344" s="106"/>
    </row>
    <row r="345" spans="2:72" x14ac:dyDescent="0.2">
      <c r="B345" s="7"/>
      <c r="C345" s="523">
        <f t="shared" ref="C345:L345" si="340">C186</f>
        <v>0.59047619047619049</v>
      </c>
      <c r="D345" s="518">
        <f t="shared" si="340"/>
        <v>0.62857142857142856</v>
      </c>
      <c r="E345" s="518">
        <f t="shared" si="340"/>
        <v>0.70476190476190481</v>
      </c>
      <c r="F345" s="518">
        <f t="shared" si="340"/>
        <v>0.6</v>
      </c>
      <c r="G345" s="518">
        <f t="shared" si="340"/>
        <v>0.6333333333333333</v>
      </c>
      <c r="H345" s="518">
        <f t="shared" si="340"/>
        <v>0.65238095238095239</v>
      </c>
      <c r="I345" s="518">
        <f t="shared" si="340"/>
        <v>0.6</v>
      </c>
      <c r="J345" s="518">
        <f t="shared" si="340"/>
        <v>0.65238095238095239</v>
      </c>
      <c r="K345" s="518">
        <f t="shared" si="340"/>
        <v>0.67142857142857137</v>
      </c>
      <c r="L345" s="518">
        <f t="shared" si="340"/>
        <v>0.64761904761904765</v>
      </c>
      <c r="M345" s="522">
        <f t="shared" si="336"/>
        <v>0.7</v>
      </c>
      <c r="N345" s="106"/>
      <c r="X345" s="7"/>
      <c r="Y345" s="523">
        <v>0.25273088381330688</v>
      </c>
      <c r="Z345" s="518">
        <v>0.2466887417218544</v>
      </c>
      <c r="AA345" s="518">
        <v>0.41351351351351334</v>
      </c>
      <c r="AB345" s="518">
        <v>0.28152492668621698</v>
      </c>
      <c r="AC345" s="518">
        <v>0.29890738813735701</v>
      </c>
      <c r="AD345" s="518">
        <v>0.27906320541760721</v>
      </c>
      <c r="AE345" s="518">
        <v>0.35639229422066548</v>
      </c>
      <c r="AF345" s="518">
        <v>0.30419389978213518</v>
      </c>
      <c r="AG345" s="518">
        <v>0.34659090909090906</v>
      </c>
      <c r="AH345" s="518">
        <v>0.32552083333333326</v>
      </c>
      <c r="AI345" s="522">
        <v>0.37357954545454541</v>
      </c>
      <c r="AJ345" s="106"/>
      <c r="AP345" s="7"/>
      <c r="AQ345" s="523">
        <v>0.44914972734647213</v>
      </c>
      <c r="AR345" s="518">
        <v>0.33030116874032905</v>
      </c>
      <c r="AS345" s="518">
        <v>0.56259967145330336</v>
      </c>
      <c r="AT345" s="518">
        <v>0.44110539699707252</v>
      </c>
      <c r="AU345" s="518">
        <v>0.46789839487901247</v>
      </c>
      <c r="AV345" s="518">
        <v>0.47136922618224014</v>
      </c>
      <c r="AW345" s="518">
        <v>0.55751386423914229</v>
      </c>
      <c r="AX345" s="518">
        <v>0.47677327775007616</v>
      </c>
      <c r="AY345" s="518">
        <v>0.49710917561761325</v>
      </c>
      <c r="AZ345" s="518">
        <v>0.49402935766741368</v>
      </c>
      <c r="BA345" s="522">
        <v>0.54429569861662752</v>
      </c>
      <c r="BB345" s="106"/>
      <c r="BH345" s="7"/>
      <c r="BI345" s="523">
        <v>0.35546981523297244</v>
      </c>
      <c r="BJ345" s="518">
        <v>0.24744595326582958</v>
      </c>
      <c r="BK345" s="518">
        <v>0.48119494855057671</v>
      </c>
      <c r="BL345" s="518">
        <v>0.34754779972949951</v>
      </c>
      <c r="BM345" s="518">
        <v>0.37436158316139501</v>
      </c>
      <c r="BN345" s="518">
        <v>0.37792809020714413</v>
      </c>
      <c r="BO345" s="518">
        <v>0.47487015939970934</v>
      </c>
      <c r="BP345" s="518">
        <v>0.38352620004525567</v>
      </c>
      <c r="BQ345" s="518">
        <v>0.40511021076936704</v>
      </c>
      <c r="BR345" s="518">
        <v>0.40178667975960702</v>
      </c>
      <c r="BS345" s="522">
        <v>0.45878911930362981</v>
      </c>
      <c r="BT345" s="106"/>
    </row>
    <row r="346" spans="2:72" x14ac:dyDescent="0.2">
      <c r="B346" s="7"/>
      <c r="C346" s="523">
        <f t="shared" ref="C346:L346" si="341">C187</f>
        <v>0.68571428571428572</v>
      </c>
      <c r="D346" s="518">
        <f t="shared" si="341"/>
        <v>0.66190476190476188</v>
      </c>
      <c r="E346" s="518">
        <f t="shared" si="341"/>
        <v>0.73809523809523814</v>
      </c>
      <c r="F346" s="518">
        <f t="shared" si="341"/>
        <v>0.73333333333333328</v>
      </c>
      <c r="G346" s="518">
        <f t="shared" si="341"/>
        <v>0.72380952380952379</v>
      </c>
      <c r="H346" s="518">
        <f t="shared" si="341"/>
        <v>0.73809523809523814</v>
      </c>
      <c r="I346" s="518">
        <f t="shared" si="341"/>
        <v>0.70952380952380956</v>
      </c>
      <c r="J346" s="518">
        <f t="shared" si="341"/>
        <v>0.72857142857142854</v>
      </c>
      <c r="K346" s="518">
        <f t="shared" si="341"/>
        <v>0.68571428571428572</v>
      </c>
      <c r="L346" s="518">
        <f t="shared" si="341"/>
        <v>0.7</v>
      </c>
      <c r="M346" s="522">
        <f t="shared" si="336"/>
        <v>0.76190476190476186</v>
      </c>
      <c r="N346" s="106"/>
      <c r="X346" s="7"/>
      <c r="Y346" s="523">
        <v>0.48101550213435179</v>
      </c>
      <c r="Z346" s="518">
        <v>0.42142025611175782</v>
      </c>
      <c r="AA346" s="518">
        <v>0.55320877335499585</v>
      </c>
      <c r="AB346" s="518">
        <v>0.56391144732450771</v>
      </c>
      <c r="AC346" s="518">
        <v>0.53509675941829837</v>
      </c>
      <c r="AD346" s="518">
        <v>0.54264670943216908</v>
      </c>
      <c r="AE346" s="518">
        <v>0.55114054451802796</v>
      </c>
      <c r="AF346" s="518">
        <v>0.5356145251396649</v>
      </c>
      <c r="AG346" s="518">
        <v>0.46372605919907139</v>
      </c>
      <c r="AH346" s="518">
        <v>0.49680511182108644</v>
      </c>
      <c r="AI346" s="522">
        <v>0.58363073994765657</v>
      </c>
      <c r="AJ346" s="106"/>
      <c r="AP346" s="7"/>
      <c r="AQ346" s="523">
        <v>0.56880869746479923</v>
      </c>
      <c r="AR346" s="518">
        <v>0.53982125800306091</v>
      </c>
      <c r="AS346" s="518">
        <v>0.61441179859828232</v>
      </c>
      <c r="AT346" s="518">
        <v>0.62243879238054722</v>
      </c>
      <c r="AU346" s="518">
        <v>0.59759400689478193</v>
      </c>
      <c r="AV346" s="518">
        <v>0.61631659039377185</v>
      </c>
      <c r="AW346" s="518">
        <v>0.64109427263504992</v>
      </c>
      <c r="AX346" s="518">
        <v>0.61425404555696861</v>
      </c>
      <c r="AY346" s="518">
        <v>0.54802221375419813</v>
      </c>
      <c r="AZ346" s="518">
        <v>0.58248475150215873</v>
      </c>
      <c r="BA346" s="522">
        <v>0.64408962552120852</v>
      </c>
      <c r="BB346" s="106"/>
      <c r="BH346" s="7"/>
      <c r="BI346" s="523">
        <v>0.48902520104253205</v>
      </c>
      <c r="BJ346" s="518">
        <v>0.45345746242963136</v>
      </c>
      <c r="BK346" s="518">
        <v>0.55064984257219785</v>
      </c>
      <c r="BL346" s="518">
        <v>0.56234625790782522</v>
      </c>
      <c r="BM346" s="518">
        <v>0.52701843155648498</v>
      </c>
      <c r="BN346" s="518">
        <v>0.55339997466168389</v>
      </c>
      <c r="BO346" s="518">
        <v>0.59067683601183996</v>
      </c>
      <c r="BP346" s="518">
        <v>0.55042277545560692</v>
      </c>
      <c r="BQ346" s="518">
        <v>0.46327197113762048</v>
      </c>
      <c r="BR346" s="518">
        <v>0.50671484197600847</v>
      </c>
      <c r="BS346" s="522">
        <v>0.59538547845050593</v>
      </c>
      <c r="BT346" s="106"/>
    </row>
    <row r="347" spans="2:72" x14ac:dyDescent="0.2">
      <c r="B347" s="7"/>
      <c r="C347" s="523">
        <f t="shared" ref="C347:L347" si="342">C188</f>
        <v>0.67142857142857137</v>
      </c>
      <c r="D347" s="518">
        <f t="shared" si="342"/>
        <v>0.57619047619047614</v>
      </c>
      <c r="E347" s="518">
        <f t="shared" si="342"/>
        <v>0.67142857142857137</v>
      </c>
      <c r="F347" s="518">
        <f t="shared" si="342"/>
        <v>0.67142857142857137</v>
      </c>
      <c r="G347" s="518">
        <f t="shared" si="342"/>
        <v>0.68095238095238098</v>
      </c>
      <c r="H347" s="518">
        <f t="shared" si="342"/>
        <v>0.68571428571428572</v>
      </c>
      <c r="I347" s="518">
        <f t="shared" si="342"/>
        <v>0.60476190476190472</v>
      </c>
      <c r="J347" s="518">
        <f t="shared" si="342"/>
        <v>0.70952380952380956</v>
      </c>
      <c r="K347" s="518">
        <f t="shared" si="342"/>
        <v>0.68095238095238098</v>
      </c>
      <c r="L347" s="518">
        <f t="shared" si="342"/>
        <v>0.65238095238095239</v>
      </c>
      <c r="M347" s="522">
        <f t="shared" si="336"/>
        <v>0.7142857142857143</v>
      </c>
      <c r="N347" s="106"/>
      <c r="X347" s="7"/>
      <c r="Y347" s="523">
        <v>0.44294940796555438</v>
      </c>
      <c r="Z347" s="518">
        <v>0.29683972911963868</v>
      </c>
      <c r="AA347" s="518">
        <v>0.43885059251800784</v>
      </c>
      <c r="AB347" s="518">
        <v>0.45718138907619693</v>
      </c>
      <c r="AC347" s="518">
        <v>0.45291235710397398</v>
      </c>
      <c r="AD347" s="518">
        <v>0.4326183068609793</v>
      </c>
      <c r="AE347" s="518">
        <v>0.40385799302277864</v>
      </c>
      <c r="AF347" s="518">
        <v>0.50333436724565761</v>
      </c>
      <c r="AG347" s="518">
        <v>0.45570599613152796</v>
      </c>
      <c r="AH347" s="518">
        <v>0.41984559491371481</v>
      </c>
      <c r="AI347" s="522">
        <v>0.48772158074483662</v>
      </c>
      <c r="AJ347" s="106"/>
      <c r="AP347" s="7"/>
      <c r="AQ347" s="523">
        <v>0.522802404670895</v>
      </c>
      <c r="AR347" s="518">
        <v>0.44060392883831229</v>
      </c>
      <c r="AS347" s="518">
        <v>0.54275500082377581</v>
      </c>
      <c r="AT347" s="518">
        <v>0.55145302394395457</v>
      </c>
      <c r="AU347" s="518">
        <v>0.53982515473820725</v>
      </c>
      <c r="AV347" s="518">
        <v>0.51684103376207946</v>
      </c>
      <c r="AW347" s="518">
        <v>0.54847996139378097</v>
      </c>
      <c r="AX347" s="518">
        <v>0.60014034575438768</v>
      </c>
      <c r="AY347" s="518">
        <v>0.55346315859738315</v>
      </c>
      <c r="AZ347" s="518">
        <v>0.54508211354773395</v>
      </c>
      <c r="BA347" s="522">
        <v>0.56174732018576001</v>
      </c>
      <c r="BB347" s="106"/>
      <c r="BH347" s="7"/>
      <c r="BI347" s="523">
        <v>0.4336623095725336</v>
      </c>
      <c r="BJ347" s="518">
        <v>0.34705744420104728</v>
      </c>
      <c r="BK347" s="518">
        <v>0.45694704399002872</v>
      </c>
      <c r="BL347" s="518">
        <v>0.46743394006530997</v>
      </c>
      <c r="BM347" s="518">
        <v>0.45346208190365628</v>
      </c>
      <c r="BN347" s="518">
        <v>0.42690076452830722</v>
      </c>
      <c r="BO347" s="518">
        <v>0.46382532558238809</v>
      </c>
      <c r="BP347" s="518">
        <v>0.53052395117600004</v>
      </c>
      <c r="BQ347" s="518">
        <v>0.46988825770903203</v>
      </c>
      <c r="BR347" s="518">
        <v>0.4597319050577357</v>
      </c>
      <c r="BS347" s="522">
        <v>0.4801294402581498</v>
      </c>
      <c r="BT347" s="106"/>
    </row>
    <row r="348" spans="2:72" ht="13.5" thickBot="1" x14ac:dyDescent="0.25">
      <c r="B348" s="7"/>
      <c r="C348" s="350">
        <f t="shared" ref="C348:L348" si="343">C189</f>
        <v>0.77619047619047621</v>
      </c>
      <c r="D348" s="519">
        <f t="shared" si="343"/>
        <v>0.65238095238095239</v>
      </c>
      <c r="E348" s="519">
        <f t="shared" si="343"/>
        <v>0.81428571428571428</v>
      </c>
      <c r="F348" s="519">
        <f t="shared" si="343"/>
        <v>0.79523809523809519</v>
      </c>
      <c r="G348" s="519">
        <f t="shared" si="343"/>
        <v>0.82380952380952377</v>
      </c>
      <c r="H348" s="519">
        <f t="shared" si="343"/>
        <v>0.79523809523809519</v>
      </c>
      <c r="I348" s="519">
        <f t="shared" si="343"/>
        <v>0.74285714285714288</v>
      </c>
      <c r="J348" s="519">
        <f t="shared" si="343"/>
        <v>0.79047619047619044</v>
      </c>
      <c r="K348" s="519">
        <f t="shared" si="343"/>
        <v>0.8</v>
      </c>
      <c r="L348" s="519">
        <f t="shared" si="343"/>
        <v>0.72857142857142854</v>
      </c>
      <c r="M348" s="360">
        <f t="shared" si="336"/>
        <v>0.81904761904761902</v>
      </c>
      <c r="N348" s="106"/>
      <c r="X348" s="7"/>
      <c r="Y348" s="350">
        <v>0.63210079021917398</v>
      </c>
      <c r="Z348" s="519">
        <v>0.41958200817810098</v>
      </c>
      <c r="AA348" s="519">
        <v>0.68804753561362086</v>
      </c>
      <c r="AB348" s="519">
        <v>0.66769706336939716</v>
      </c>
      <c r="AC348" s="519">
        <v>0.70610484908086835</v>
      </c>
      <c r="AD348" s="519">
        <v>0.64599341383095499</v>
      </c>
      <c r="AE348" s="519">
        <v>0.60665972944849111</v>
      </c>
      <c r="AF348" s="519">
        <v>0.64732824427480928</v>
      </c>
      <c r="AG348" s="519">
        <v>0.66410236880188889</v>
      </c>
      <c r="AH348" s="519">
        <v>0.55148381294964033</v>
      </c>
      <c r="AI348" s="360">
        <v>0.68745104182986072</v>
      </c>
      <c r="AJ348" s="106"/>
      <c r="AP348" s="7"/>
      <c r="AQ348" s="350">
        <v>0.66727643567688066</v>
      </c>
      <c r="AR348" s="519">
        <v>0.53557642285839713</v>
      </c>
      <c r="AS348" s="519">
        <v>0.70137046203253217</v>
      </c>
      <c r="AT348" s="519">
        <v>0.68312224828070833</v>
      </c>
      <c r="AU348" s="519">
        <v>0.705956167276788</v>
      </c>
      <c r="AV348" s="519">
        <v>0.68296007747735754</v>
      </c>
      <c r="AW348" s="519">
        <v>0.68958603332548685</v>
      </c>
      <c r="AX348" s="519">
        <v>0.68497323215276185</v>
      </c>
      <c r="AY348" s="519">
        <v>0.68879185321178382</v>
      </c>
      <c r="AZ348" s="519">
        <v>0.62586148806273045</v>
      </c>
      <c r="BA348" s="360">
        <v>0.70841371278596921</v>
      </c>
      <c r="BB348" s="106"/>
      <c r="BH348" s="7"/>
      <c r="BI348" s="350">
        <v>0.63349793646516595</v>
      </c>
      <c r="BJ348" s="519">
        <v>0.44844956298105287</v>
      </c>
      <c r="BK348" s="519">
        <v>0.6957715210416362</v>
      </c>
      <c r="BL348" s="519">
        <v>0.66142366233023953</v>
      </c>
      <c r="BM348" s="519">
        <v>0.70481115203352085</v>
      </c>
      <c r="BN348" s="519">
        <v>0.66112934808666379</v>
      </c>
      <c r="BO348" s="519">
        <v>0.67330629799371344</v>
      </c>
      <c r="BP348" s="519">
        <v>0.66479595863162988</v>
      </c>
      <c r="BQ348" s="519">
        <v>0.67183010773348395</v>
      </c>
      <c r="BR348" s="519">
        <v>0.56742079937244161</v>
      </c>
      <c r="BS348" s="360">
        <v>0.70972791800507551</v>
      </c>
      <c r="BT348" s="106"/>
    </row>
    <row r="349" spans="2:72" x14ac:dyDescent="0.2">
      <c r="B349" s="7"/>
      <c r="C349" s="427">
        <f t="shared" ref="C349:L349" si="344">C207</f>
        <v>0.75714285714285712</v>
      </c>
      <c r="D349" s="428">
        <f t="shared" si="344"/>
        <v>0.61904761904761907</v>
      </c>
      <c r="E349" s="428">
        <f t="shared" si="344"/>
        <v>0.71904761904761905</v>
      </c>
      <c r="F349" s="428">
        <f t="shared" si="344"/>
        <v>0.75238095238095237</v>
      </c>
      <c r="G349" s="428">
        <f t="shared" si="344"/>
        <v>0.7857142857142857</v>
      </c>
      <c r="H349" s="428">
        <f t="shared" si="344"/>
        <v>0.75714285714285712</v>
      </c>
      <c r="I349" s="428">
        <f t="shared" si="344"/>
        <v>0.7</v>
      </c>
      <c r="J349" s="428">
        <f t="shared" si="344"/>
        <v>0.72380952380952379</v>
      </c>
      <c r="K349" s="428">
        <f t="shared" si="344"/>
        <v>0.72380952380952379</v>
      </c>
      <c r="L349" s="428">
        <f t="shared" si="344"/>
        <v>0.67142857142857137</v>
      </c>
      <c r="M349" s="429">
        <f t="shared" ref="M349:M359" si="345">M207</f>
        <v>0.77142857142857146</v>
      </c>
      <c r="N349" s="106"/>
      <c r="X349" s="7"/>
      <c r="Y349" s="427">
        <v>0.61268624330970645</v>
      </c>
      <c r="Z349" s="428">
        <v>0.40772078265468004</v>
      </c>
      <c r="AA349" s="428">
        <v>0.55378686930529064</v>
      </c>
      <c r="AB349" s="428">
        <v>0.61123571504859553</v>
      </c>
      <c r="AC349" s="428">
        <v>0.65739767247942571</v>
      </c>
      <c r="AD349" s="428">
        <v>0.60175510355854689</v>
      </c>
      <c r="AE349" s="428">
        <v>0.55210237659963435</v>
      </c>
      <c r="AF349" s="428">
        <v>0.56134980372384491</v>
      </c>
      <c r="AG349" s="428">
        <v>0.5617128463476071</v>
      </c>
      <c r="AH349" s="428">
        <v>0.48413969881448254</v>
      </c>
      <c r="AI349" s="429">
        <v>0.62709481706189196</v>
      </c>
      <c r="AJ349" s="106"/>
      <c r="AP349" s="7"/>
      <c r="AQ349" s="427">
        <v>0.65605727974911943</v>
      </c>
      <c r="AR349" s="428">
        <v>0.5555807138619776</v>
      </c>
      <c r="AS349" s="428">
        <v>0.63454554679214614</v>
      </c>
      <c r="AT349" s="428">
        <v>0.65254643141600432</v>
      </c>
      <c r="AU349" s="428">
        <v>0.6863478670009221</v>
      </c>
      <c r="AV349" s="428">
        <v>0.67553281897839779</v>
      </c>
      <c r="AW349" s="428">
        <v>0.64191892845659448</v>
      </c>
      <c r="AX349" s="428">
        <v>0.59079508108218715</v>
      </c>
      <c r="AY349" s="428">
        <v>0.6417519863348774</v>
      </c>
      <c r="AZ349" s="428">
        <v>0.57910608751862491</v>
      </c>
      <c r="BA349" s="429">
        <v>0.68551614849621934</v>
      </c>
      <c r="BB349" s="106"/>
      <c r="BH349" s="7"/>
      <c r="BI349" s="427">
        <v>0.61467566974774912</v>
      </c>
      <c r="BJ349" s="428">
        <v>0.47248653872527008</v>
      </c>
      <c r="BK349" s="428">
        <v>0.58054068394883696</v>
      </c>
      <c r="BL349" s="428">
        <v>0.60893536548816163</v>
      </c>
      <c r="BM349" s="428">
        <v>0.66731607088163392</v>
      </c>
      <c r="BN349" s="428">
        <v>0.64784274237615813</v>
      </c>
      <c r="BO349" s="428">
        <v>0.59196856771163398</v>
      </c>
      <c r="BP349" s="428">
        <v>0.83551041624974143</v>
      </c>
      <c r="BQ349" s="428">
        <v>0.59170679003289672</v>
      </c>
      <c r="BR349" s="428">
        <v>0.50228609583002226</v>
      </c>
      <c r="BS349" s="429">
        <v>0.66578967863578653</v>
      </c>
      <c r="BT349" s="106"/>
    </row>
    <row r="350" spans="2:72" x14ac:dyDescent="0.2">
      <c r="B350" s="7"/>
      <c r="C350" s="523">
        <f t="shared" ref="C350:L350" si="346">C208</f>
        <v>0.66666666666666663</v>
      </c>
      <c r="D350" s="518">
        <f t="shared" si="346"/>
        <v>0.58571428571428574</v>
      </c>
      <c r="E350" s="518">
        <f t="shared" si="346"/>
        <v>0.7</v>
      </c>
      <c r="F350" s="518">
        <f t="shared" si="346"/>
        <v>0.73809523809523814</v>
      </c>
      <c r="G350" s="518">
        <f t="shared" si="346"/>
        <v>0.7142857142857143</v>
      </c>
      <c r="H350" s="518">
        <f t="shared" si="346"/>
        <v>0.68095238095238098</v>
      </c>
      <c r="I350" s="518">
        <f t="shared" si="346"/>
        <v>0.79523809523809519</v>
      </c>
      <c r="J350" s="518">
        <f t="shared" si="346"/>
        <v>0.68095238095238098</v>
      </c>
      <c r="K350" s="518">
        <f t="shared" si="346"/>
        <v>0.68095238095238098</v>
      </c>
      <c r="L350" s="518">
        <f t="shared" si="346"/>
        <v>0.65238095238095239</v>
      </c>
      <c r="M350" s="522">
        <f t="shared" si="345"/>
        <v>0.70476190476190481</v>
      </c>
      <c r="N350" s="106"/>
      <c r="X350" s="7"/>
      <c r="Y350" s="523">
        <v>0.49488007697065495</v>
      </c>
      <c r="Z350" s="518">
        <v>0.35874486680004208</v>
      </c>
      <c r="AA350" s="518">
        <v>0.53982608695652179</v>
      </c>
      <c r="AB350" s="518">
        <v>0.6021083092186853</v>
      </c>
      <c r="AC350" s="518">
        <v>0.56470669522559247</v>
      </c>
      <c r="AD350" s="518">
        <v>0.51265976239132693</v>
      </c>
      <c r="AE350" s="518">
        <v>0.68901746048145485</v>
      </c>
      <c r="AF350" s="518">
        <v>0.51014866135153003</v>
      </c>
      <c r="AG350" s="518">
        <v>0.51042137861442649</v>
      </c>
      <c r="AH350" s="518">
        <v>0.46743095362167797</v>
      </c>
      <c r="AI350" s="522">
        <v>0.54799513973268532</v>
      </c>
      <c r="AJ350" s="106"/>
      <c r="AP350" s="7"/>
      <c r="AQ350" s="523">
        <v>0.60418855171974239</v>
      </c>
      <c r="AR350" s="518">
        <v>0.54797824643046411</v>
      </c>
      <c r="AS350" s="518">
        <v>0.65427085363917248</v>
      </c>
      <c r="AT350" s="518">
        <v>0.66628913944480772</v>
      </c>
      <c r="AU350" s="518">
        <v>0.66065552237269654</v>
      </c>
      <c r="AV350" s="518">
        <v>0.65723134268737782</v>
      </c>
      <c r="AW350" s="518">
        <v>0.7113529632244211</v>
      </c>
      <c r="AX350" s="518">
        <v>0.58652926337904898</v>
      </c>
      <c r="AY350" s="518">
        <v>0.63356198050979851</v>
      </c>
      <c r="AZ350" s="518">
        <v>0.58535436845086664</v>
      </c>
      <c r="BA350" s="522">
        <v>0.67028827356367293</v>
      </c>
      <c r="BB350" s="106"/>
      <c r="BH350" s="7"/>
      <c r="BI350" s="523">
        <v>0.53614913796026853</v>
      </c>
      <c r="BJ350" s="518">
        <v>0.4632188519796801</v>
      </c>
      <c r="BK350" s="518">
        <v>0.61174618555706706</v>
      </c>
      <c r="BL350" s="518">
        <v>0.63181129292417959</v>
      </c>
      <c r="BM350" s="518">
        <v>0.62230014433387593</v>
      </c>
      <c r="BN350" s="518">
        <v>0.6166108290861313</v>
      </c>
      <c r="BO350" s="518">
        <v>0.71567657068810031</v>
      </c>
      <c r="BP350" s="518">
        <v>0.82947763899935223</v>
      </c>
      <c r="BQ350" s="518">
        <v>0.57903662943380341</v>
      </c>
      <c r="BR350" s="518">
        <v>0.51050751786589443</v>
      </c>
      <c r="BS350" s="522">
        <v>0.63868058005373984</v>
      </c>
      <c r="BT350" s="106"/>
    </row>
    <row r="351" spans="2:72" x14ac:dyDescent="0.2">
      <c r="B351" s="7"/>
      <c r="C351" s="523">
        <f t="shared" ref="C351:L351" si="347">C209</f>
        <v>0.81904761904761902</v>
      </c>
      <c r="D351" s="518">
        <f t="shared" si="347"/>
        <v>0.71904761904761905</v>
      </c>
      <c r="E351" s="518">
        <f t="shared" si="347"/>
        <v>0.84761904761904761</v>
      </c>
      <c r="F351" s="518">
        <f t="shared" si="347"/>
        <v>0.79047619047619044</v>
      </c>
      <c r="G351" s="518">
        <f t="shared" si="347"/>
        <v>0.84285714285714286</v>
      </c>
      <c r="H351" s="518">
        <f t="shared" si="347"/>
        <v>0.82380952380952377</v>
      </c>
      <c r="I351" s="518">
        <f t="shared" si="347"/>
        <v>0.75714285714285712</v>
      </c>
      <c r="J351" s="518">
        <f t="shared" si="347"/>
        <v>0.81904761904761902</v>
      </c>
      <c r="K351" s="518">
        <f t="shared" si="347"/>
        <v>0.80952380952380953</v>
      </c>
      <c r="L351" s="518">
        <f t="shared" si="347"/>
        <v>0.77619047619047621</v>
      </c>
      <c r="M351" s="522">
        <f t="shared" si="345"/>
        <v>0.85238095238095235</v>
      </c>
      <c r="N351" s="106"/>
      <c r="X351" s="7"/>
      <c r="Y351" s="523">
        <v>0.69859495392053172</v>
      </c>
      <c r="Z351" s="518">
        <v>0.52121493160213306</v>
      </c>
      <c r="AA351" s="518">
        <v>0.73913043478260865</v>
      </c>
      <c r="AB351" s="518">
        <v>0.65578900312919075</v>
      </c>
      <c r="AC351" s="518">
        <v>0.7335435250692095</v>
      </c>
      <c r="AD351" s="518">
        <v>0.68867697732190081</v>
      </c>
      <c r="AE351" s="518">
        <v>0.62664714494875562</v>
      </c>
      <c r="AF351" s="518">
        <v>0.68942165486105711</v>
      </c>
      <c r="AG351" s="518">
        <v>0.67393835882307274</v>
      </c>
      <c r="AH351" s="518">
        <v>0.62400000000000011</v>
      </c>
      <c r="AI351" s="522">
        <v>0.73928714457348821</v>
      </c>
      <c r="AJ351" s="106"/>
      <c r="AP351" s="7"/>
      <c r="AQ351" s="523">
        <v>0.70673799896145273</v>
      </c>
      <c r="AR351" s="518">
        <v>0.62222212344479011</v>
      </c>
      <c r="AS351" s="518">
        <v>0.72323115568563812</v>
      </c>
      <c r="AT351" s="518">
        <v>0.68074558020954812</v>
      </c>
      <c r="AU351" s="518">
        <v>0.71904828249046371</v>
      </c>
      <c r="AV351" s="518">
        <v>0.71018021755085781</v>
      </c>
      <c r="AW351" s="518">
        <v>0.70175233814603655</v>
      </c>
      <c r="AX351" s="518">
        <v>0.6953783917766162</v>
      </c>
      <c r="AY351" s="518">
        <v>0.69204259023993842</v>
      </c>
      <c r="AZ351" s="518">
        <v>0.66518622069083178</v>
      </c>
      <c r="BA351" s="522">
        <v>0.73148559116827949</v>
      </c>
      <c r="BB351" s="106"/>
      <c r="BH351" s="7"/>
      <c r="BI351" s="523">
        <v>0.70636979313568871</v>
      </c>
      <c r="BJ351" s="518">
        <v>0.56202680654560999</v>
      </c>
      <c r="BK351" s="518">
        <v>0.74051141852807489</v>
      </c>
      <c r="BL351" s="518">
        <v>0.65712862284762896</v>
      </c>
      <c r="BM351" s="518">
        <v>0.73161596243229599</v>
      </c>
      <c r="BN351" s="518">
        <v>0.71329408151125695</v>
      </c>
      <c r="BO351" s="518">
        <v>0.69651771831687115</v>
      </c>
      <c r="BP351" s="518">
        <v>0.98341355263168218</v>
      </c>
      <c r="BQ351" s="518">
        <v>0.67790189960008429</v>
      </c>
      <c r="BR351" s="518">
        <v>0.62993419009221485</v>
      </c>
      <c r="BS351" s="522">
        <v>0.75857327697249954</v>
      </c>
      <c r="BT351" s="106"/>
    </row>
    <row r="352" spans="2:72" x14ac:dyDescent="0.2">
      <c r="B352" s="7"/>
      <c r="C352" s="523">
        <f t="shared" ref="C352:L352" si="348">C210</f>
        <v>0.7</v>
      </c>
      <c r="D352" s="518">
        <f t="shared" si="348"/>
        <v>0.64761904761904765</v>
      </c>
      <c r="E352" s="518">
        <f t="shared" si="348"/>
        <v>0.78095238095238095</v>
      </c>
      <c r="F352" s="518">
        <f t="shared" si="348"/>
        <v>0.75714285714285712</v>
      </c>
      <c r="G352" s="518">
        <f t="shared" si="348"/>
        <v>0.78095238095238095</v>
      </c>
      <c r="H352" s="518">
        <f t="shared" si="348"/>
        <v>0.73809523809523814</v>
      </c>
      <c r="I352" s="518">
        <f t="shared" si="348"/>
        <v>0.76666666666666672</v>
      </c>
      <c r="J352" s="518">
        <f t="shared" si="348"/>
        <v>0.76190476190476186</v>
      </c>
      <c r="K352" s="518">
        <f t="shared" si="348"/>
        <v>0.7857142857142857</v>
      </c>
      <c r="L352" s="518">
        <f t="shared" si="348"/>
        <v>0.71904761904761905</v>
      </c>
      <c r="M352" s="522">
        <f t="shared" si="345"/>
        <v>0.78095238095238095</v>
      </c>
      <c r="N352" s="106"/>
      <c r="X352" s="7"/>
      <c r="Y352" s="523">
        <v>0.51374595707144954</v>
      </c>
      <c r="Z352" s="518">
        <v>0.41660096857754253</v>
      </c>
      <c r="AA352" s="518">
        <v>0.63696493667556087</v>
      </c>
      <c r="AB352" s="518">
        <v>0.60996394624713202</v>
      </c>
      <c r="AC352" s="518">
        <v>0.63999552789475644</v>
      </c>
      <c r="AD352" s="518">
        <v>0.55667293593827971</v>
      </c>
      <c r="AE352" s="518">
        <v>0.64270833333333333</v>
      </c>
      <c r="AF352" s="518">
        <v>0.60459423837318782</v>
      </c>
      <c r="AG352" s="518">
        <v>0.6448436560432953</v>
      </c>
      <c r="AH352" s="518">
        <v>0.54065176287398509</v>
      </c>
      <c r="AI352" s="522">
        <v>0.62913195377586673</v>
      </c>
      <c r="AJ352" s="106"/>
      <c r="AP352" s="7"/>
      <c r="AQ352" s="523">
        <v>0.58775587981061916</v>
      </c>
      <c r="AR352" s="518">
        <v>0.5324902352465597</v>
      </c>
      <c r="AS352" s="518">
        <v>0.67252357742017088</v>
      </c>
      <c r="AT352" s="518">
        <v>0.6494398347978696</v>
      </c>
      <c r="AU352" s="518">
        <v>0.67244505024369716</v>
      </c>
      <c r="AV352" s="518">
        <v>0.63262581385423255</v>
      </c>
      <c r="AW352" s="518">
        <v>0.69300734054061175</v>
      </c>
      <c r="AX352" s="518">
        <v>0.62023339439009861</v>
      </c>
      <c r="AY352" s="518">
        <v>0.67919439991546682</v>
      </c>
      <c r="AZ352" s="518">
        <v>0.6120066632097092</v>
      </c>
      <c r="BA352" s="522">
        <v>0.67477481054302024</v>
      </c>
      <c r="BB352" s="106"/>
      <c r="BH352" s="7"/>
      <c r="BI352" s="523">
        <v>0.51370392584972613</v>
      </c>
      <c r="BJ352" s="518">
        <v>0.44483858352275857</v>
      </c>
      <c r="BK352" s="518">
        <v>0.64256397528236364</v>
      </c>
      <c r="BL352" s="518">
        <v>0.60391303529635632</v>
      </c>
      <c r="BM352" s="518">
        <v>0.64242700897412575</v>
      </c>
      <c r="BN352" s="518">
        <v>0.57760941450964287</v>
      </c>
      <c r="BO352" s="518">
        <v>0.679719017286599</v>
      </c>
      <c r="BP352" s="518">
        <v>0.87714247818317814</v>
      </c>
      <c r="BQ352" s="518">
        <v>0.65434628268052319</v>
      </c>
      <c r="BR352" s="518">
        <v>0.54719938770301302</v>
      </c>
      <c r="BS352" s="522">
        <v>0.64650749834406473</v>
      </c>
      <c r="BT352" s="106"/>
    </row>
    <row r="353" spans="1:76" x14ac:dyDescent="0.2">
      <c r="B353" s="7"/>
      <c r="C353" s="523">
        <f t="shared" ref="C353:L353" si="349">C211</f>
        <v>0.68095238095238098</v>
      </c>
      <c r="D353" s="518">
        <f t="shared" si="349"/>
        <v>0.5</v>
      </c>
      <c r="E353" s="518">
        <f t="shared" si="349"/>
        <v>0.60476190476190472</v>
      </c>
      <c r="F353" s="518">
        <f t="shared" si="349"/>
        <v>0.69047619047619047</v>
      </c>
      <c r="G353" s="518">
        <f t="shared" si="349"/>
        <v>0.65714285714285714</v>
      </c>
      <c r="H353" s="518">
        <f t="shared" si="349"/>
        <v>0.65238095238095239</v>
      </c>
      <c r="I353" s="518">
        <f t="shared" si="349"/>
        <v>0.5714285714285714</v>
      </c>
      <c r="J353" s="518">
        <f t="shared" si="349"/>
        <v>0.61904761904761907</v>
      </c>
      <c r="K353" s="518">
        <f t="shared" si="349"/>
        <v>0.62380952380952381</v>
      </c>
      <c r="L353" s="518">
        <f t="shared" si="349"/>
        <v>0.5714285714285714</v>
      </c>
      <c r="M353" s="522">
        <f t="shared" si="345"/>
        <v>0.67142857142857137</v>
      </c>
      <c r="N353" s="106"/>
      <c r="X353" s="7"/>
      <c r="Y353" s="523">
        <v>0.48840084357501268</v>
      </c>
      <c r="Z353" s="518">
        <v>0.29156626506024097</v>
      </c>
      <c r="AA353" s="518">
        <v>0.40045404512933414</v>
      </c>
      <c r="AB353" s="518">
        <v>0.52195839462071858</v>
      </c>
      <c r="AC353" s="518">
        <v>0.45976847220237249</v>
      </c>
      <c r="AD353" s="518">
        <v>0.43375318583090161</v>
      </c>
      <c r="AE353" s="518">
        <v>0.39136315331852001</v>
      </c>
      <c r="AF353" s="518">
        <v>0.42420399629845423</v>
      </c>
      <c r="AG353" s="518">
        <v>0.43097238895558215</v>
      </c>
      <c r="AH353" s="518">
        <v>0.35930031526492429</v>
      </c>
      <c r="AI353" s="522">
        <v>0.47444778934387566</v>
      </c>
      <c r="AJ353" s="106"/>
      <c r="AP353" s="7"/>
      <c r="AQ353" s="523">
        <v>0.5905451596785023</v>
      </c>
      <c r="AR353" s="518">
        <v>0.50759669854902678</v>
      </c>
      <c r="AS353" s="518">
        <v>0.5517609317035892</v>
      </c>
      <c r="AT353" s="518">
        <v>0.62183734873096519</v>
      </c>
      <c r="AU353" s="518">
        <v>0.57780106636163564</v>
      </c>
      <c r="AV353" s="518">
        <v>0.57314666829374261</v>
      </c>
      <c r="AW353" s="518">
        <v>0.55502641798392593</v>
      </c>
      <c r="AX353" s="518">
        <v>0.50850150503392977</v>
      </c>
      <c r="AY353" s="518">
        <v>0.58713302419431646</v>
      </c>
      <c r="AZ353" s="518">
        <v>0.51375578100709995</v>
      </c>
      <c r="BA353" s="522">
        <v>0.61335081092454891</v>
      </c>
      <c r="BB353" s="106"/>
      <c r="BH353" s="7"/>
      <c r="BI353" s="523">
        <v>0.51744251547588305</v>
      </c>
      <c r="BJ353" s="518">
        <v>0.41658221420218999</v>
      </c>
      <c r="BK353" s="518">
        <v>0.46780912449367734</v>
      </c>
      <c r="BL353" s="518">
        <v>0.56146002341970669</v>
      </c>
      <c r="BM353" s="518">
        <v>0.50058594594757122</v>
      </c>
      <c r="BN353" s="518">
        <v>0.49456892965282939</v>
      </c>
      <c r="BO353" s="518">
        <v>0.4718051287185111</v>
      </c>
      <c r="BP353" s="518">
        <v>0.71912972490611415</v>
      </c>
      <c r="BQ353" s="518">
        <v>0.51287292579934918</v>
      </c>
      <c r="BR353" s="518">
        <v>0.42343484235809892</v>
      </c>
      <c r="BS353" s="522">
        <v>0.54912471172871802</v>
      </c>
      <c r="BT353" s="106"/>
    </row>
    <row r="354" spans="1:76" x14ac:dyDescent="0.2">
      <c r="B354" s="7"/>
      <c r="C354" s="523">
        <f t="shared" ref="C354:L354" si="350">C212</f>
        <v>0.70952380952380956</v>
      </c>
      <c r="D354" s="518">
        <f t="shared" si="350"/>
        <v>0.6</v>
      </c>
      <c r="E354" s="518">
        <f t="shared" si="350"/>
        <v>0.67619047619047623</v>
      </c>
      <c r="F354" s="518">
        <f t="shared" si="350"/>
        <v>0.74761904761904763</v>
      </c>
      <c r="G354" s="518">
        <f t="shared" si="350"/>
        <v>0.69523809523809521</v>
      </c>
      <c r="H354" s="518">
        <f t="shared" si="350"/>
        <v>0.72857142857142854</v>
      </c>
      <c r="I354" s="518">
        <f t="shared" si="350"/>
        <v>0.6333333333333333</v>
      </c>
      <c r="J354" s="518">
        <f t="shared" si="350"/>
        <v>0.73333333333333328</v>
      </c>
      <c r="K354" s="518">
        <f t="shared" si="350"/>
        <v>0.69523809523809521</v>
      </c>
      <c r="L354" s="518">
        <f t="shared" si="350"/>
        <v>0.62857142857142856</v>
      </c>
      <c r="M354" s="522">
        <f t="shared" si="345"/>
        <v>0.72857142857142854</v>
      </c>
      <c r="N354" s="106"/>
      <c r="X354" s="7"/>
      <c r="Y354" s="523">
        <v>0.50031206116398808</v>
      </c>
      <c r="Z354" s="518">
        <v>0.3181027484634118</v>
      </c>
      <c r="AA354" s="518">
        <v>0.43385005748721406</v>
      </c>
      <c r="AB354" s="518">
        <v>0.57701516360734229</v>
      </c>
      <c r="AC354" s="518">
        <v>0.46732194522611081</v>
      </c>
      <c r="AD354" s="518">
        <v>0.49750220393770206</v>
      </c>
      <c r="AE354" s="518">
        <v>0.4426059979317476</v>
      </c>
      <c r="AF354" s="518">
        <v>0.5328699106256205</v>
      </c>
      <c r="AG354" s="518">
        <v>0.46763843777232039</v>
      </c>
      <c r="AH354" s="518">
        <v>0.36710328039874818</v>
      </c>
      <c r="AI354" s="522">
        <v>0.50039651070578894</v>
      </c>
      <c r="AJ354" s="106"/>
      <c r="AP354" s="7"/>
      <c r="AQ354" s="523">
        <v>0.57693887658007237</v>
      </c>
      <c r="AR354" s="518">
        <v>0.47643349526985085</v>
      </c>
      <c r="AS354" s="518">
        <v>0.53430462527031608</v>
      </c>
      <c r="AT354" s="518">
        <v>0.64783133338809418</v>
      </c>
      <c r="AU354" s="518">
        <v>0.56286086373327271</v>
      </c>
      <c r="AV354" s="518">
        <v>0.57584092800685804</v>
      </c>
      <c r="AW354" s="518">
        <v>0.60288721311453897</v>
      </c>
      <c r="AX354" s="518">
        <v>0.56322590930207794</v>
      </c>
      <c r="AY354" s="518">
        <v>0.57306532440362334</v>
      </c>
      <c r="AZ354" s="518">
        <v>0.50218495960049758</v>
      </c>
      <c r="BA354" s="522">
        <v>0.58521588494605759</v>
      </c>
      <c r="BB354" s="106"/>
      <c r="BH354" s="7"/>
      <c r="BI354" s="523">
        <v>0.49946587068561688</v>
      </c>
      <c r="BJ354" s="518">
        <v>0.38317257431958535</v>
      </c>
      <c r="BK354" s="518">
        <v>0.44695847491678714</v>
      </c>
      <c r="BL354" s="518">
        <v>0.60133324798715826</v>
      </c>
      <c r="BM354" s="518">
        <v>0.48152190898045466</v>
      </c>
      <c r="BN354" s="518">
        <v>0.49804314091155127</v>
      </c>
      <c r="BO354" s="518">
        <v>0.53433381252047196</v>
      </c>
      <c r="BP354" s="518">
        <v>0.79652171961491747</v>
      </c>
      <c r="BQ354" s="518">
        <v>0.49446441122213691</v>
      </c>
      <c r="BR354" s="518">
        <v>0.4106321907760378</v>
      </c>
      <c r="BS354" s="522">
        <v>0.5103238227709207</v>
      </c>
      <c r="BT354" s="106"/>
    </row>
    <row r="355" spans="1:76" x14ac:dyDescent="0.2">
      <c r="B355" s="7"/>
      <c r="C355" s="523">
        <f t="shared" ref="C355:L355" si="351">C213</f>
        <v>0.74761904761904763</v>
      </c>
      <c r="D355" s="518">
        <f t="shared" si="351"/>
        <v>0.65714285714285714</v>
      </c>
      <c r="E355" s="518">
        <f t="shared" si="351"/>
        <v>0.75238095238095237</v>
      </c>
      <c r="F355" s="518">
        <f t="shared" si="351"/>
        <v>0.73809523809523814</v>
      </c>
      <c r="G355" s="518">
        <f t="shared" si="351"/>
        <v>0.77619047619047621</v>
      </c>
      <c r="H355" s="518">
        <f t="shared" si="351"/>
        <v>0.79523809523809519</v>
      </c>
      <c r="I355" s="518">
        <f t="shared" si="351"/>
        <v>0.67142857142857137</v>
      </c>
      <c r="J355" s="518">
        <f t="shared" si="351"/>
        <v>0.73333333333333328</v>
      </c>
      <c r="K355" s="518">
        <f t="shared" si="351"/>
        <v>0.76190476190476186</v>
      </c>
      <c r="L355" s="518">
        <f t="shared" si="351"/>
        <v>0.68571428571428572</v>
      </c>
      <c r="M355" s="522">
        <f t="shared" si="345"/>
        <v>0.81904761904761902</v>
      </c>
      <c r="N355" s="106"/>
      <c r="X355" s="7"/>
      <c r="Y355" s="523">
        <v>0.55847350047603928</v>
      </c>
      <c r="Z355" s="518">
        <v>0.40213523131672602</v>
      </c>
      <c r="AA355" s="518">
        <v>0.55714169843458516</v>
      </c>
      <c r="AB355" s="518">
        <v>0.55450127285350614</v>
      </c>
      <c r="AC355" s="518">
        <v>0.60076045627376429</v>
      </c>
      <c r="AD355" s="518">
        <v>0.61013729384336413</v>
      </c>
      <c r="AE355" s="518">
        <v>0.49812967581047379</v>
      </c>
      <c r="AF355" s="518">
        <v>0.52191235059760965</v>
      </c>
      <c r="AG355" s="518">
        <v>0.57455429497568877</v>
      </c>
      <c r="AH355" s="518">
        <v>0.45402978019380752</v>
      </c>
      <c r="AI355" s="522">
        <v>0.65742251223491044</v>
      </c>
      <c r="AJ355" s="106"/>
      <c r="AP355" s="7"/>
      <c r="AQ355" s="523">
        <v>0.61925138339697761</v>
      </c>
      <c r="AR355" s="518">
        <v>0.53571610933888503</v>
      </c>
      <c r="AS355" s="518">
        <v>0.62661545273210972</v>
      </c>
      <c r="AT355" s="518">
        <v>0.61898612840372935</v>
      </c>
      <c r="AU355" s="518">
        <v>0.64366876900546577</v>
      </c>
      <c r="AV355" s="518">
        <v>0.63616436265127885</v>
      </c>
      <c r="AW355" s="518">
        <v>0.65553607897823396</v>
      </c>
      <c r="AX355" s="518">
        <v>0.54044406769146736</v>
      </c>
      <c r="AY355" s="518">
        <v>0.64000379393941498</v>
      </c>
      <c r="AZ355" s="518">
        <v>0.55481501986065984</v>
      </c>
      <c r="BA355" s="522">
        <v>0.67702934174061435</v>
      </c>
      <c r="BB355" s="106"/>
      <c r="BH355" s="7"/>
      <c r="BI355" s="523">
        <v>0.55766794557854549</v>
      </c>
      <c r="BJ355" s="518">
        <v>0.44861359521003907</v>
      </c>
      <c r="BK355" s="518">
        <v>0.56854583938516012</v>
      </c>
      <c r="BL355" s="518">
        <v>0.55728064677132216</v>
      </c>
      <c r="BM355" s="518">
        <v>0.59472109582406929</v>
      </c>
      <c r="BN355" s="518">
        <v>0.58302644842195928</v>
      </c>
      <c r="BO355" s="518">
        <v>0.61381911114657151</v>
      </c>
      <c r="BP355" s="518">
        <v>0.76430333023335617</v>
      </c>
      <c r="BQ355" s="518">
        <v>0.5889740527557773</v>
      </c>
      <c r="BR355" s="518">
        <v>0.47154549105131344</v>
      </c>
      <c r="BS355" s="522">
        <v>0.65049000549282698</v>
      </c>
      <c r="BT355" s="106"/>
    </row>
    <row r="356" spans="1:76" x14ac:dyDescent="0.2">
      <c r="B356" s="7"/>
      <c r="C356" s="523">
        <f t="shared" ref="C356:L356" si="352">C214</f>
        <v>0.79047619047619044</v>
      </c>
      <c r="D356" s="518">
        <f t="shared" si="352"/>
        <v>0.67142857142857137</v>
      </c>
      <c r="E356" s="518">
        <f t="shared" si="352"/>
        <v>0.79523809523809519</v>
      </c>
      <c r="F356" s="518">
        <f t="shared" si="352"/>
        <v>0.8</v>
      </c>
      <c r="G356" s="518">
        <f t="shared" si="352"/>
        <v>0.79523809523809519</v>
      </c>
      <c r="H356" s="518">
        <f t="shared" si="352"/>
        <v>0.7857142857142857</v>
      </c>
      <c r="I356" s="518">
        <f t="shared" si="352"/>
        <v>0.72857142857142854</v>
      </c>
      <c r="J356" s="518">
        <f t="shared" si="352"/>
        <v>0.76666666666666672</v>
      </c>
      <c r="K356" s="518">
        <f t="shared" si="352"/>
        <v>0.76190476190476186</v>
      </c>
      <c r="L356" s="518">
        <f t="shared" si="352"/>
        <v>0.70952380952380956</v>
      </c>
      <c r="M356" s="522">
        <f t="shared" si="345"/>
        <v>0.8</v>
      </c>
      <c r="N356" s="106"/>
      <c r="X356" s="7"/>
      <c r="Y356" s="523">
        <v>0.65390665967488226</v>
      </c>
      <c r="Z356" s="518">
        <v>0.45815571011891415</v>
      </c>
      <c r="AA356" s="518">
        <v>0.65716238277838945</v>
      </c>
      <c r="AB356" s="518">
        <v>0.6752457748812547</v>
      </c>
      <c r="AC356" s="518">
        <v>0.65773414698859101</v>
      </c>
      <c r="AD356" s="518">
        <v>0.62763023090866099</v>
      </c>
      <c r="AE356" s="518">
        <v>0.58802271553949403</v>
      </c>
      <c r="AF356" s="518">
        <v>0.60874524714828893</v>
      </c>
      <c r="AG356" s="518">
        <v>0.60156338936743448</v>
      </c>
      <c r="AH356" s="518">
        <v>0.52215756490599818</v>
      </c>
      <c r="AI356" s="522">
        <v>0.65360144529102193</v>
      </c>
      <c r="AJ356" s="106"/>
      <c r="AP356" s="7"/>
      <c r="AQ356" s="523">
        <v>0.67635688439468622</v>
      </c>
      <c r="AR356" s="518">
        <v>0.58870424250130571</v>
      </c>
      <c r="AS356" s="518">
        <v>0.68661318539579552</v>
      </c>
      <c r="AT356" s="518">
        <v>0.69094730835976437</v>
      </c>
      <c r="AU356" s="518">
        <v>0.68270699747532282</v>
      </c>
      <c r="AV356" s="518">
        <v>0.67381291276440181</v>
      </c>
      <c r="AW356" s="518">
        <v>0.67642738367232369</v>
      </c>
      <c r="AX356" s="518">
        <v>0.63300283915775712</v>
      </c>
      <c r="AY356" s="518">
        <v>0.65705137169627192</v>
      </c>
      <c r="AZ356" s="518">
        <v>0.60940056172154555</v>
      </c>
      <c r="BA356" s="522">
        <v>0.69217325218339143</v>
      </c>
      <c r="BB356" s="106"/>
      <c r="BH356" s="7"/>
      <c r="BI356" s="523">
        <v>0.64929863407595956</v>
      </c>
      <c r="BJ356" s="518">
        <v>0.51497189200042714</v>
      </c>
      <c r="BK356" s="518">
        <v>0.66780403020942547</v>
      </c>
      <c r="BL356" s="518">
        <v>0.6758473713088704</v>
      </c>
      <c r="BM356" s="518">
        <v>0.66067041407869154</v>
      </c>
      <c r="BN356" s="518">
        <v>0.64481850492538129</v>
      </c>
      <c r="BO356" s="518">
        <v>0.64942339473091859</v>
      </c>
      <c r="BP356" s="518">
        <v>0.89520120015757498</v>
      </c>
      <c r="BQ356" s="518">
        <v>0.61631367922017466</v>
      </c>
      <c r="BR356" s="518">
        <v>0.54348801427983695</v>
      </c>
      <c r="BS356" s="522">
        <v>0.67814759343786324</v>
      </c>
      <c r="BT356" s="106"/>
    </row>
    <row r="357" spans="1:76" x14ac:dyDescent="0.2">
      <c r="B357" s="7"/>
      <c r="C357" s="523">
        <f t="shared" ref="C357:L357" si="353">C215</f>
        <v>0.79047619047619044</v>
      </c>
      <c r="D357" s="518">
        <f t="shared" si="353"/>
        <v>0.66190476190476188</v>
      </c>
      <c r="E357" s="518">
        <f t="shared" si="353"/>
        <v>0.75238095238095237</v>
      </c>
      <c r="F357" s="518">
        <f t="shared" si="353"/>
        <v>0.76190476190476186</v>
      </c>
      <c r="G357" s="518">
        <f t="shared" si="353"/>
        <v>0.79047619047619044</v>
      </c>
      <c r="H357" s="518">
        <f t="shared" si="353"/>
        <v>0.84285714285714286</v>
      </c>
      <c r="I357" s="518">
        <f t="shared" si="353"/>
        <v>0.61428571428571432</v>
      </c>
      <c r="J357" s="518">
        <f t="shared" si="353"/>
        <v>0.76190476190476186</v>
      </c>
      <c r="K357" s="518">
        <f t="shared" si="353"/>
        <v>0.76190476190476186</v>
      </c>
      <c r="L357" s="518">
        <f t="shared" si="353"/>
        <v>0.70952380952380956</v>
      </c>
      <c r="M357" s="522">
        <f t="shared" si="345"/>
        <v>0.84285714285714286</v>
      </c>
      <c r="N357" s="106"/>
      <c r="X357" s="7"/>
      <c r="Y357" s="523">
        <v>0.6208764155588381</v>
      </c>
      <c r="Z357" s="518">
        <v>0.39866908650937688</v>
      </c>
      <c r="AA357" s="518">
        <v>0.54265611257695689</v>
      </c>
      <c r="AB357" s="518">
        <v>0.58496383256255191</v>
      </c>
      <c r="AC357" s="518">
        <v>0.61262734247264483</v>
      </c>
      <c r="AD357" s="518">
        <v>0.68446933479032923</v>
      </c>
      <c r="AE357" s="518">
        <v>0.41219158200290273</v>
      </c>
      <c r="AF357" s="518">
        <v>0.55913843053281276</v>
      </c>
      <c r="AG357" s="518">
        <v>0.56085319949811796</v>
      </c>
      <c r="AH357" s="518">
        <v>0.48261238337574219</v>
      </c>
      <c r="AI357" s="522">
        <v>0.68728847976174356</v>
      </c>
      <c r="AJ357" s="106"/>
      <c r="AP357" s="7"/>
      <c r="AQ357" s="523">
        <v>0.66226274617398884</v>
      </c>
      <c r="AR357" s="518">
        <v>0.56519560351442</v>
      </c>
      <c r="AS357" s="518">
        <v>0.62396906106418526</v>
      </c>
      <c r="AT357" s="518">
        <v>0.6610432248832816</v>
      </c>
      <c r="AU357" s="518">
        <v>0.65450968911031127</v>
      </c>
      <c r="AV357" s="518">
        <v>0.68565091358496666</v>
      </c>
      <c r="AW357" s="518">
        <v>0.61262582042658864</v>
      </c>
      <c r="AX357" s="518">
        <v>0.58483838358957307</v>
      </c>
      <c r="AY357" s="518">
        <v>0.63649734613957576</v>
      </c>
      <c r="AZ357" s="518">
        <v>0.59116215675740247</v>
      </c>
      <c r="BA357" s="522">
        <v>0.68925682703614266</v>
      </c>
      <c r="BB357" s="106"/>
      <c r="BH357" s="7"/>
      <c r="BI357" s="523">
        <v>0.62499423017917244</v>
      </c>
      <c r="BJ357" s="518">
        <v>0.48445395310029754</v>
      </c>
      <c r="BK357" s="518">
        <v>0.56460847553121851</v>
      </c>
      <c r="BL357" s="518">
        <v>0.62294862850572474</v>
      </c>
      <c r="BM357" s="518">
        <v>0.61213679970153068</v>
      </c>
      <c r="BN357" s="518">
        <v>0.6660366684626976</v>
      </c>
      <c r="BO357" s="518">
        <v>0.54808530732550298</v>
      </c>
      <c r="BP357" s="518">
        <v>0.82708637386873285</v>
      </c>
      <c r="BQ357" s="518">
        <v>0.58353935867631579</v>
      </c>
      <c r="BR357" s="518">
        <v>0.51827333151450328</v>
      </c>
      <c r="BS357" s="522">
        <v>0.67269382215530427</v>
      </c>
      <c r="BT357" s="106"/>
    </row>
    <row r="358" spans="1:76" x14ac:dyDescent="0.2">
      <c r="B358" s="7"/>
      <c r="C358" s="523">
        <f t="shared" ref="C358:L358" si="354">C216</f>
        <v>0.68095238095238098</v>
      </c>
      <c r="D358" s="518">
        <f t="shared" si="354"/>
        <v>0.63809523809523805</v>
      </c>
      <c r="E358" s="518">
        <f t="shared" si="354"/>
        <v>0.72857142857142854</v>
      </c>
      <c r="F358" s="518">
        <f t="shared" si="354"/>
        <v>0.69047619047619047</v>
      </c>
      <c r="G358" s="518">
        <f t="shared" si="354"/>
        <v>0.7142857142857143</v>
      </c>
      <c r="H358" s="518">
        <f t="shared" si="354"/>
        <v>0.74761904761904763</v>
      </c>
      <c r="I358" s="518">
        <f t="shared" si="354"/>
        <v>0.580952380952381</v>
      </c>
      <c r="J358" s="518">
        <f t="shared" si="354"/>
        <v>0.7142857142857143</v>
      </c>
      <c r="K358" s="518">
        <f t="shared" si="354"/>
        <v>0.70476190476190481</v>
      </c>
      <c r="L358" s="518">
        <f t="shared" si="354"/>
        <v>0.66190476190476188</v>
      </c>
      <c r="M358" s="522">
        <f t="shared" si="345"/>
        <v>0.78095238095238095</v>
      </c>
      <c r="N358" s="106"/>
      <c r="X358" s="7"/>
      <c r="Y358" s="523">
        <v>0.39804911440061608</v>
      </c>
      <c r="Z358" s="518">
        <v>0.28533046749059643</v>
      </c>
      <c r="AA358" s="518">
        <v>0.45578540577403953</v>
      </c>
      <c r="AB358" s="518">
        <v>0.43527367506516068</v>
      </c>
      <c r="AC358" s="518">
        <v>0.43867777431282567</v>
      </c>
      <c r="AD358" s="518">
        <v>0.45096685082872934</v>
      </c>
      <c r="AE358" s="518">
        <v>0.34068286417638877</v>
      </c>
      <c r="AF358" s="518">
        <v>0.42376291960120738</v>
      </c>
      <c r="AG358" s="518">
        <v>0.40826250965777378</v>
      </c>
      <c r="AH358" s="518">
        <v>0.35202086049543668</v>
      </c>
      <c r="AI358" s="522">
        <v>0.5246062992125986</v>
      </c>
      <c r="AJ358" s="106"/>
      <c r="AP358" s="7"/>
      <c r="AQ358" s="523">
        <v>0.53660683195247005</v>
      </c>
      <c r="AR358" s="518">
        <v>0.47041882232861976</v>
      </c>
      <c r="AS358" s="518">
        <v>0.57620976160276671</v>
      </c>
      <c r="AT358" s="518">
        <v>0.59780119573910451</v>
      </c>
      <c r="AU358" s="518">
        <v>0.55852284521983475</v>
      </c>
      <c r="AV358" s="518">
        <v>0.54749880803846374</v>
      </c>
      <c r="AW358" s="518">
        <v>0.58026106717170711</v>
      </c>
      <c r="AX358" s="518">
        <v>0.52766415103478259</v>
      </c>
      <c r="AY358" s="518">
        <v>0.55937503261672228</v>
      </c>
      <c r="AZ358" s="518">
        <v>0.52386164307193395</v>
      </c>
      <c r="BA358" s="522">
        <v>0.61794255384152685</v>
      </c>
      <c r="BB358" s="106"/>
      <c r="BH358" s="7"/>
      <c r="BI358" s="523">
        <v>0.44966077711496966</v>
      </c>
      <c r="BJ358" s="518">
        <v>0.37694926021413866</v>
      </c>
      <c r="BK358" s="518">
        <v>0.49852062716602391</v>
      </c>
      <c r="BL358" s="518">
        <v>0.52730273398932526</v>
      </c>
      <c r="BM358" s="518">
        <v>0.47611870105921378</v>
      </c>
      <c r="BN358" s="518">
        <v>0.46263997392312517</v>
      </c>
      <c r="BO358" s="518">
        <v>0.50379561984718091</v>
      </c>
      <c r="BP358" s="518">
        <v>0.74622979877147477</v>
      </c>
      <c r="BQ358" s="518">
        <v>0.47717561385022494</v>
      </c>
      <c r="BR358" s="518">
        <v>0.43487280496173175</v>
      </c>
      <c r="BS358" s="522">
        <v>0.5557599190072714</v>
      </c>
      <c r="BT358" s="106"/>
    </row>
    <row r="359" spans="1:76" x14ac:dyDescent="0.2">
      <c r="B359" s="7"/>
      <c r="C359" s="523">
        <f t="shared" ref="C359:L359" si="355">C217</f>
        <v>0.44761904761904764</v>
      </c>
      <c r="D359" s="518">
        <f t="shared" si="355"/>
        <v>0.40476190476190477</v>
      </c>
      <c r="E359" s="518">
        <f t="shared" si="355"/>
        <v>0.44285714285714284</v>
      </c>
      <c r="F359" s="518">
        <f t="shared" si="355"/>
        <v>0.43333333333333335</v>
      </c>
      <c r="G359" s="518">
        <f t="shared" si="355"/>
        <v>0.43809523809523809</v>
      </c>
      <c r="H359" s="518">
        <f t="shared" si="355"/>
        <v>0.44761904761904764</v>
      </c>
      <c r="I359" s="518">
        <f t="shared" si="355"/>
        <v>0.39523809523809522</v>
      </c>
      <c r="J359" s="518">
        <f t="shared" si="355"/>
        <v>0.4238095238095238</v>
      </c>
      <c r="K359" s="518">
        <f t="shared" si="355"/>
        <v>0.43333333333333335</v>
      </c>
      <c r="L359" s="518">
        <f t="shared" si="355"/>
        <v>0.4</v>
      </c>
      <c r="M359" s="522">
        <f t="shared" si="345"/>
        <v>0.45238095238095238</v>
      </c>
      <c r="N359" s="106"/>
      <c r="X359" s="7"/>
      <c r="Y359" s="523">
        <v>9.7175895041138535E-2</v>
      </c>
      <c r="Z359" s="518">
        <v>3.4273963212613762E-4</v>
      </c>
      <c r="AA359" s="518">
        <v>6.4854989723681228E-2</v>
      </c>
      <c r="AB359" s="518">
        <v>8.2599118942731281E-2</v>
      </c>
      <c r="AC359" s="518">
        <v>6.666666666666668E-2</v>
      </c>
      <c r="AD359" s="518">
        <v>5.1955633391710408E-2</v>
      </c>
      <c r="AE359" s="518">
        <v>7.0375405207570824E-2</v>
      </c>
      <c r="AF359" s="518">
        <v>3.0559688680325017E-2</v>
      </c>
      <c r="AG359" s="518">
        <v>4.8760991207034393E-2</v>
      </c>
      <c r="AH359" s="518">
        <v>7.9856034191879578E-3</v>
      </c>
      <c r="AI359" s="522">
        <v>5.9469564201425351E-2</v>
      </c>
      <c r="AJ359" s="106"/>
      <c r="AP359" s="7"/>
      <c r="AQ359" s="523">
        <v>0.18510695804574273</v>
      </c>
      <c r="AR359" s="518">
        <v>6.6063189317647195E-2</v>
      </c>
      <c r="AS359" s="518">
        <v>0.18628287915915556</v>
      </c>
      <c r="AT359" s="518">
        <v>0.15416657716234322</v>
      </c>
      <c r="AU359" s="518">
        <v>0.16824961142344</v>
      </c>
      <c r="AV359" s="518">
        <v>0.17621921800291201</v>
      </c>
      <c r="AW359" s="518">
        <v>0.20657165530526347</v>
      </c>
      <c r="AX359" s="518">
        <v>8.1525985562685907E-2</v>
      </c>
      <c r="AY359" s="518">
        <v>0.10961533774188226</v>
      </c>
      <c r="AZ359" s="518">
        <v>0.10681245265295237</v>
      </c>
      <c r="BA359" s="522">
        <v>0.16569551532736176</v>
      </c>
      <c r="BB359" s="106"/>
      <c r="BH359" s="7"/>
      <c r="BI359" s="523">
        <v>0.13319216162391059</v>
      </c>
      <c r="BJ359" s="518">
        <v>4.6816001453767998E-2</v>
      </c>
      <c r="BK359" s="518">
        <v>0.13406860351367339</v>
      </c>
      <c r="BL359" s="518">
        <v>0.11033125658380763</v>
      </c>
      <c r="BM359" s="518">
        <v>0.1206909604009497</v>
      </c>
      <c r="BN359" s="518">
        <v>0.12658676702930063</v>
      </c>
      <c r="BO359" s="518">
        <v>0.14928814332225862</v>
      </c>
      <c r="BP359" s="518">
        <v>0.11529515446858354</v>
      </c>
      <c r="BQ359" s="518">
        <v>7.7979647520789855E-2</v>
      </c>
      <c r="BR359" s="518">
        <v>7.5962376201943335E-2</v>
      </c>
      <c r="BS359" s="522">
        <v>0.11880669217246653</v>
      </c>
      <c r="BT359" s="106"/>
    </row>
    <row r="360" spans="1:76" ht="13.5" thickBot="1" x14ac:dyDescent="0.25">
      <c r="B360" s="7"/>
      <c r="C360" s="350"/>
      <c r="D360" s="520"/>
      <c r="E360" s="520"/>
      <c r="F360" s="520"/>
      <c r="G360" s="520"/>
      <c r="H360" s="520"/>
      <c r="I360" s="520"/>
      <c r="J360" s="520"/>
      <c r="K360" s="520"/>
      <c r="L360" s="520"/>
      <c r="M360" s="353"/>
      <c r="N360" s="524" t="s">
        <v>10</v>
      </c>
      <c r="Q360" s="4" t="s">
        <v>168</v>
      </c>
      <c r="S360" s="426" t="s">
        <v>124</v>
      </c>
      <c r="T360" s="426" t="s">
        <v>123</v>
      </c>
      <c r="U360" s="426" t="s">
        <v>169</v>
      </c>
      <c r="X360" s="7"/>
      <c r="Y360" s="350"/>
      <c r="Z360" s="520"/>
      <c r="AA360" s="520"/>
      <c r="AB360" s="520"/>
      <c r="AC360" s="520"/>
      <c r="AD360" s="520"/>
      <c r="AE360" s="520"/>
      <c r="AF360" s="520"/>
      <c r="AG360" s="520"/>
      <c r="AH360" s="520"/>
      <c r="AI360" s="353"/>
      <c r="AJ360" s="524" t="s">
        <v>10</v>
      </c>
      <c r="AP360" s="7"/>
      <c r="AQ360" s="350"/>
      <c r="AR360" s="520"/>
      <c r="AS360" s="520"/>
      <c r="AT360" s="520"/>
      <c r="AU360" s="520"/>
      <c r="AV360" s="520"/>
      <c r="AW360" s="520"/>
      <c r="AX360" s="520"/>
      <c r="AY360" s="520"/>
      <c r="AZ360" s="520"/>
      <c r="BA360" s="353"/>
      <c r="BB360" s="524" t="s">
        <v>10</v>
      </c>
      <c r="BH360" s="7"/>
      <c r="BI360" s="350"/>
      <c r="BJ360" s="520"/>
      <c r="BK360" s="520"/>
      <c r="BL360" s="520"/>
      <c r="BM360" s="520"/>
      <c r="BN360" s="520"/>
      <c r="BO360" s="520"/>
      <c r="BP360" s="520"/>
      <c r="BQ360" s="520"/>
      <c r="BR360" s="520"/>
      <c r="BS360" s="353"/>
      <c r="BT360" s="524" t="s">
        <v>10</v>
      </c>
    </row>
    <row r="361" spans="1:76" ht="15" thickBot="1" x14ac:dyDescent="0.25">
      <c r="B361" s="8" t="s">
        <v>11</v>
      </c>
      <c r="C361" s="469">
        <f t="shared" ref="C361:M361" si="356">AVERAGE(C325:C360)</f>
        <v>0.70027210884353719</v>
      </c>
      <c r="D361" s="469">
        <f t="shared" si="356"/>
        <v>0.6277551020408163</v>
      </c>
      <c r="E361" s="469">
        <f t="shared" si="356"/>
        <v>0.71605442176870737</v>
      </c>
      <c r="F361" s="362">
        <f t="shared" si="356"/>
        <v>0.70530612244897939</v>
      </c>
      <c r="G361" s="362">
        <f t="shared" si="356"/>
        <v>0.72517006802721073</v>
      </c>
      <c r="H361" s="362">
        <f t="shared" si="356"/>
        <v>0.73782312925170046</v>
      </c>
      <c r="I361" s="362">
        <f t="shared" si="356"/>
        <v>0.64312925170068014</v>
      </c>
      <c r="J361" s="362">
        <f t="shared" si="356"/>
        <v>0.71428571428571441</v>
      </c>
      <c r="K361" s="362">
        <f t="shared" si="356"/>
        <v>0.70925170068027232</v>
      </c>
      <c r="L361" s="362">
        <f t="shared" si="356"/>
        <v>0.66326530612244872</v>
      </c>
      <c r="M361" s="362">
        <f t="shared" si="356"/>
        <v>0.75401360544217699</v>
      </c>
      <c r="N361" s="363">
        <f>AVERAGE(C325:M360)</f>
        <v>0.69966604823747713</v>
      </c>
      <c r="O361" s="3"/>
      <c r="P361" s="3"/>
      <c r="Q361" s="426" t="str">
        <f>B326</f>
        <v>GC</v>
      </c>
      <c r="R361" s="426" t="s">
        <v>218</v>
      </c>
      <c r="S361" s="435">
        <f>N361</f>
        <v>0.69966604823747713</v>
      </c>
      <c r="T361" s="435">
        <f>N362</f>
        <v>8.8141178260894751E-2</v>
      </c>
      <c r="U361" s="436">
        <f>M363</f>
        <v>35</v>
      </c>
      <c r="X361" s="8" t="s">
        <v>11</v>
      </c>
      <c r="Y361" s="364">
        <f t="shared" ref="Y361:AI361" si="357">AVERAGE(Y325:Y360)</f>
        <v>0.48637987833953317</v>
      </c>
      <c r="Z361" s="9">
        <f t="shared" si="357"/>
        <v>0.35963465300158842</v>
      </c>
      <c r="AA361" s="370">
        <f t="shared" si="357"/>
        <v>0.50213514004307258</v>
      </c>
      <c r="AB361" s="9">
        <f t="shared" si="357"/>
        <v>0.50492915005634054</v>
      </c>
      <c r="AC361" s="9">
        <f t="shared" si="357"/>
        <v>0.51979378765345519</v>
      </c>
      <c r="AD361" s="9">
        <f t="shared" si="357"/>
        <v>0.51842437808755848</v>
      </c>
      <c r="AE361" s="9">
        <f t="shared" si="357"/>
        <v>0.45319712680902818</v>
      </c>
      <c r="AF361" s="9">
        <f t="shared" si="357"/>
        <v>0.4980902074156926</v>
      </c>
      <c r="AG361" s="9">
        <f t="shared" si="357"/>
        <v>0.49089643701773267</v>
      </c>
      <c r="AH361" s="9">
        <f t="shared" si="357"/>
        <v>0.42424379065848239</v>
      </c>
      <c r="AI361" s="9">
        <f t="shared" si="357"/>
        <v>0.54960035079479796</v>
      </c>
      <c r="AJ361" s="363">
        <f>AVERAGE(Y325:AI360)</f>
        <v>0.48248408180702551</v>
      </c>
      <c r="AK361" s="3"/>
      <c r="AL361" s="3"/>
      <c r="AM361" s="409" t="s">
        <v>33</v>
      </c>
      <c r="AN361" s="389" t="s">
        <v>123</v>
      </c>
      <c r="AP361" s="8" t="s">
        <v>11</v>
      </c>
      <c r="AQ361" s="468">
        <f t="shared" ref="AQ361:BA361" si="358">AVERAGE(AQ325:AQ360)</f>
        <v>0.57285993866889717</v>
      </c>
      <c r="AR361" s="362">
        <f t="shared" si="358"/>
        <v>0.5057738553661778</v>
      </c>
      <c r="AS361" s="365">
        <f t="shared" si="358"/>
        <v>0.59151486333000713</v>
      </c>
      <c r="AT361" s="362">
        <f t="shared" si="358"/>
        <v>0.59155719131425322</v>
      </c>
      <c r="AU361" s="362">
        <f t="shared" si="358"/>
        <v>0.59682185747305627</v>
      </c>
      <c r="AV361" s="362">
        <f t="shared" si="358"/>
        <v>0.59654498158729297</v>
      </c>
      <c r="AW361" s="362">
        <f t="shared" si="358"/>
        <v>0.60005849956526724</v>
      </c>
      <c r="AX361" s="362">
        <f t="shared" si="358"/>
        <v>0.57766651586120799</v>
      </c>
      <c r="AY361" s="362">
        <f t="shared" si="358"/>
        <v>0.5813850040729136</v>
      </c>
      <c r="AZ361" s="362">
        <f t="shared" si="358"/>
        <v>0.54297154843360407</v>
      </c>
      <c r="BA361" s="362">
        <f t="shared" si="358"/>
        <v>0.62013761670818646</v>
      </c>
      <c r="BB361" s="363">
        <f>AVERAGE(AQ325:BA360)</f>
        <v>0.57975380658007858</v>
      </c>
      <c r="BC361" s="3"/>
      <c r="BD361" s="3"/>
      <c r="BE361" s="409" t="s">
        <v>33</v>
      </c>
      <c r="BF361" s="389" t="s">
        <v>123</v>
      </c>
      <c r="BH361" s="8" t="s">
        <v>11</v>
      </c>
      <c r="BI361" s="364">
        <f t="shared" ref="BI361:BS361" si="359">AVERAGE(BI325:BI360)</f>
        <v>0.50672357108853416</v>
      </c>
      <c r="BJ361" s="9">
        <f t="shared" si="359"/>
        <v>0.42285509154223083</v>
      </c>
      <c r="BK361" s="370">
        <f t="shared" si="359"/>
        <v>0.53399432819784154</v>
      </c>
      <c r="BL361" s="9">
        <f t="shared" si="359"/>
        <v>0.53215393714050374</v>
      </c>
      <c r="BM361" s="9">
        <f t="shared" si="359"/>
        <v>0.54245692284619873</v>
      </c>
      <c r="BN361" s="9">
        <f t="shared" si="359"/>
        <v>0.54074526609407658</v>
      </c>
      <c r="BO361" s="9">
        <f t="shared" si="359"/>
        <v>0.54317638912574306</v>
      </c>
      <c r="BP361" s="9">
        <f t="shared" si="359"/>
        <v>0.60598313549283078</v>
      </c>
      <c r="BQ361" s="9">
        <f t="shared" si="359"/>
        <v>0.52047586145140057</v>
      </c>
      <c r="BR361" s="9">
        <f t="shared" si="359"/>
        <v>0.46735317041304908</v>
      </c>
      <c r="BS361" s="9">
        <f t="shared" si="359"/>
        <v>0.57494268568129792</v>
      </c>
      <c r="BT361" s="363">
        <f>AVERAGE(BI325:BS360)</f>
        <v>0.5264418508248826</v>
      </c>
      <c r="BU361" s="3"/>
      <c r="BV361" s="3"/>
      <c r="BW361" s="409" t="s">
        <v>33</v>
      </c>
      <c r="BX361" s="389" t="s">
        <v>123</v>
      </c>
    </row>
    <row r="362" spans="1:76" ht="15.75" thickBot="1" x14ac:dyDescent="0.25">
      <c r="B362" s="8" t="s">
        <v>160</v>
      </c>
      <c r="C362" s="10">
        <f t="shared" ref="C362:M362" si="360">_xlfn.STDEV.S(C325:C360)</f>
        <v>7.5645308477142459E-2</v>
      </c>
      <c r="D362" s="10">
        <f t="shared" si="360"/>
        <v>7.2627525925480746E-2</v>
      </c>
      <c r="E362" s="10">
        <f t="shared" si="360"/>
        <v>8.3611665752897801E-2</v>
      </c>
      <c r="F362" s="10">
        <f t="shared" si="360"/>
        <v>7.6520394142455581E-2</v>
      </c>
      <c r="G362" s="10">
        <f t="shared" si="360"/>
        <v>8.607589012981634E-2</v>
      </c>
      <c r="H362" s="10">
        <f t="shared" si="360"/>
        <v>8.2218982767414836E-2</v>
      </c>
      <c r="I362" s="10">
        <f t="shared" si="360"/>
        <v>8.5245706881582353E-2</v>
      </c>
      <c r="J362" s="10">
        <f t="shared" si="360"/>
        <v>8.4024742762424276E-2</v>
      </c>
      <c r="K362" s="10">
        <f t="shared" si="360"/>
        <v>8.3538705374466088E-2</v>
      </c>
      <c r="L362" s="10">
        <f t="shared" si="360"/>
        <v>7.7143647578442984E-2</v>
      </c>
      <c r="M362" s="10">
        <f t="shared" si="360"/>
        <v>8.1624682817526342E-2</v>
      </c>
      <c r="N362" s="11">
        <f>STDEV(C325:M360)</f>
        <v>8.8141178260894751E-2</v>
      </c>
      <c r="O362" s="12" t="s">
        <v>12</v>
      </c>
      <c r="P362" s="13">
        <f>N362^2*(N363-1)</f>
        <v>2.9832450452040291</v>
      </c>
      <c r="X362" s="8" t="s">
        <v>160</v>
      </c>
      <c r="Y362" s="10">
        <f t="shared" ref="Y362:AI362" si="361">_xlfn.STDEV.S(Y325:Y360)</f>
        <v>0.1327302613539339</v>
      </c>
      <c r="Z362" s="10">
        <f t="shared" si="361"/>
        <v>0.10920085222097189</v>
      </c>
      <c r="AA362" s="10">
        <f t="shared" si="361"/>
        <v>0.14380746062209815</v>
      </c>
      <c r="AB362" s="10">
        <f t="shared" si="361"/>
        <v>0.13558729594821653</v>
      </c>
      <c r="AC362" s="10">
        <f t="shared" si="361"/>
        <v>0.15197312408114019</v>
      </c>
      <c r="AD362" s="10">
        <f t="shared" si="361"/>
        <v>0.14330489311951139</v>
      </c>
      <c r="AE362" s="10">
        <f t="shared" si="361"/>
        <v>0.13256069753993927</v>
      </c>
      <c r="AF362" s="10">
        <f t="shared" si="361"/>
        <v>0.14490681316246168</v>
      </c>
      <c r="AG362" s="10">
        <f t="shared" si="361"/>
        <v>0.14265224513556524</v>
      </c>
      <c r="AH362" s="10">
        <f t="shared" si="361"/>
        <v>0.12812259126336853</v>
      </c>
      <c r="AI362" s="10">
        <f t="shared" si="361"/>
        <v>0.14240433404684943</v>
      </c>
      <c r="AJ362" s="11">
        <f>STDEV(Y325:AI360)</f>
        <v>0.14468208580964831</v>
      </c>
      <c r="AK362" s="12" t="s">
        <v>12</v>
      </c>
      <c r="AL362" s="13">
        <f>AJ362^2*(AJ363-1)</f>
        <v>8.0382358864244878</v>
      </c>
      <c r="AM362" s="466">
        <f>AJ361</f>
        <v>0.48248408180702551</v>
      </c>
      <c r="AN362" s="373">
        <f>AJ362</f>
        <v>0.14468208580964831</v>
      </c>
      <c r="AP362" s="8" t="s">
        <v>160</v>
      </c>
      <c r="AQ362" s="10">
        <f t="shared" ref="AQ362:BA362" si="362">_xlfn.STDEV.S(AQ325:AQ360)</f>
        <v>9.6954380684830074E-2</v>
      </c>
      <c r="AR362" s="10">
        <f t="shared" si="362"/>
        <v>0.10116923342055047</v>
      </c>
      <c r="AS362" s="10">
        <f t="shared" si="362"/>
        <v>0.10170153613513598</v>
      </c>
      <c r="AT362" s="10">
        <f t="shared" si="362"/>
        <v>0.10080367930312141</v>
      </c>
      <c r="AU362" s="10">
        <f t="shared" si="362"/>
        <v>0.10441024759595784</v>
      </c>
      <c r="AV362" s="10">
        <f t="shared" si="362"/>
        <v>0.10168346161382903</v>
      </c>
      <c r="AW362" s="10">
        <f t="shared" si="362"/>
        <v>9.243102043637573E-2</v>
      </c>
      <c r="AX362" s="10">
        <f t="shared" si="362"/>
        <v>0.1094703822846267</v>
      </c>
      <c r="AY362" s="10">
        <f t="shared" si="362"/>
        <v>0.10891488632739416</v>
      </c>
      <c r="AZ362" s="10">
        <f t="shared" si="362"/>
        <v>9.9133273127289909E-2</v>
      </c>
      <c r="BA362" s="10">
        <f t="shared" si="362"/>
        <v>0.10142819535689813</v>
      </c>
      <c r="BB362" s="11">
        <f>STDEV(AQ325:BA360)</f>
        <v>0.10475946399400513</v>
      </c>
      <c r="BC362" s="12" t="s">
        <v>12</v>
      </c>
      <c r="BD362" s="13">
        <f>BB362^2*(BB363-1)</f>
        <v>4.2142253937835221</v>
      </c>
      <c r="BE362" s="466">
        <f>BB361</f>
        <v>0.57975380658007858</v>
      </c>
      <c r="BF362" s="373">
        <f>BB362</f>
        <v>0.10475946399400513</v>
      </c>
      <c r="BG362" s="367"/>
      <c r="BH362" s="8" t="s">
        <v>160</v>
      </c>
      <c r="BI362" s="10">
        <f t="shared" ref="BI362:BS362" si="363">_xlfn.STDEV.S(BI325:BI360)</f>
        <v>0.11390579934260053</v>
      </c>
      <c r="BJ362" s="10">
        <f t="shared" si="363"/>
        <v>9.7413052019269933E-2</v>
      </c>
      <c r="BK362" s="10">
        <f t="shared" si="363"/>
        <v>0.12430029020695969</v>
      </c>
      <c r="BL362" s="10">
        <f t="shared" si="363"/>
        <v>0.11483787462665862</v>
      </c>
      <c r="BM362" s="10">
        <f t="shared" si="363"/>
        <v>0.12911353437096915</v>
      </c>
      <c r="BN362" s="10">
        <f t="shared" si="363"/>
        <v>0.12322752025310356</v>
      </c>
      <c r="BO362" s="10">
        <f t="shared" si="363"/>
        <v>0.11270705968434162</v>
      </c>
      <c r="BP362" s="10">
        <f t="shared" si="363"/>
        <v>0.18478820892805284</v>
      </c>
      <c r="BQ362" s="10">
        <f t="shared" si="363"/>
        <v>0.12469783502521484</v>
      </c>
      <c r="BR362" s="10">
        <f t="shared" si="363"/>
        <v>0.10463851389057095</v>
      </c>
      <c r="BS362" s="10">
        <f t="shared" si="363"/>
        <v>0.12378517403301594</v>
      </c>
      <c r="BT362" s="11">
        <f>STDEV(BI325:BS360)</f>
        <v>0.13190147703804531</v>
      </c>
      <c r="BU362" s="12" t="s">
        <v>12</v>
      </c>
      <c r="BV362" s="13">
        <f>BT362^2*(BT363-1)</f>
        <v>6.6808318636101092</v>
      </c>
      <c r="BW362" s="466">
        <f>BT361</f>
        <v>0.5264418508248826</v>
      </c>
      <c r="BX362" s="373">
        <f>BT362</f>
        <v>0.13190147703804531</v>
      </c>
    </row>
    <row r="363" spans="1:76" ht="14.25" x14ac:dyDescent="0.2">
      <c r="B363" s="8" t="s">
        <v>13</v>
      </c>
      <c r="C363" s="14">
        <f t="shared" ref="C363:M363" si="364">COUNT(C325:C360)</f>
        <v>35</v>
      </c>
      <c r="D363" s="14">
        <f t="shared" si="364"/>
        <v>35</v>
      </c>
      <c r="E363" s="14">
        <f t="shared" si="364"/>
        <v>35</v>
      </c>
      <c r="F363" s="14">
        <f t="shared" si="364"/>
        <v>35</v>
      </c>
      <c r="G363" s="14">
        <f t="shared" si="364"/>
        <v>35</v>
      </c>
      <c r="H363" s="14">
        <f t="shared" si="364"/>
        <v>35</v>
      </c>
      <c r="I363" s="14">
        <f t="shared" si="364"/>
        <v>35</v>
      </c>
      <c r="J363" s="14">
        <f t="shared" si="364"/>
        <v>35</v>
      </c>
      <c r="K363" s="14">
        <f t="shared" si="364"/>
        <v>35</v>
      </c>
      <c r="L363" s="14">
        <f t="shared" si="364"/>
        <v>35</v>
      </c>
      <c r="M363" s="14">
        <f t="shared" si="364"/>
        <v>35</v>
      </c>
      <c r="N363" s="467">
        <f>COUNT(C325:M360)</f>
        <v>385</v>
      </c>
      <c r="O363" s="3"/>
      <c r="P363" s="3"/>
      <c r="X363" s="8" t="s">
        <v>13</v>
      </c>
      <c r="Y363" s="14">
        <f t="shared" ref="Y363:AI363" si="365">COUNT(Y325:Y360)</f>
        <v>35</v>
      </c>
      <c r="Z363" s="14">
        <f t="shared" si="365"/>
        <v>35</v>
      </c>
      <c r="AA363" s="14">
        <f t="shared" si="365"/>
        <v>35</v>
      </c>
      <c r="AB363" s="14">
        <f t="shared" si="365"/>
        <v>35</v>
      </c>
      <c r="AC363" s="14">
        <f t="shared" si="365"/>
        <v>35</v>
      </c>
      <c r="AD363" s="14">
        <f t="shared" si="365"/>
        <v>35</v>
      </c>
      <c r="AE363" s="14">
        <f t="shared" si="365"/>
        <v>35</v>
      </c>
      <c r="AF363" s="14">
        <f t="shared" si="365"/>
        <v>35</v>
      </c>
      <c r="AG363" s="14">
        <f t="shared" si="365"/>
        <v>35</v>
      </c>
      <c r="AH363" s="14">
        <f t="shared" si="365"/>
        <v>35</v>
      </c>
      <c r="AI363" s="14">
        <f t="shared" si="365"/>
        <v>35</v>
      </c>
      <c r="AJ363" s="467">
        <f>COUNT(Y325:AI360)</f>
        <v>385</v>
      </c>
      <c r="AK363" s="3"/>
      <c r="AL363" s="3"/>
      <c r="AP363" s="8" t="s">
        <v>13</v>
      </c>
      <c r="AQ363" s="14">
        <f t="shared" ref="AQ363:BA363" si="366">COUNT(AQ325:AQ360)</f>
        <v>35</v>
      </c>
      <c r="AR363" s="14">
        <f t="shared" si="366"/>
        <v>35</v>
      </c>
      <c r="AS363" s="14">
        <f t="shared" si="366"/>
        <v>35</v>
      </c>
      <c r="AT363" s="14">
        <f t="shared" si="366"/>
        <v>35</v>
      </c>
      <c r="AU363" s="14">
        <f t="shared" si="366"/>
        <v>35</v>
      </c>
      <c r="AV363" s="14">
        <f t="shared" si="366"/>
        <v>35</v>
      </c>
      <c r="AW363" s="14">
        <f t="shared" si="366"/>
        <v>35</v>
      </c>
      <c r="AX363" s="14">
        <f t="shared" si="366"/>
        <v>35</v>
      </c>
      <c r="AY363" s="14">
        <f t="shared" si="366"/>
        <v>35</v>
      </c>
      <c r="AZ363" s="14">
        <f t="shared" si="366"/>
        <v>35</v>
      </c>
      <c r="BA363" s="14">
        <f t="shared" si="366"/>
        <v>35</v>
      </c>
      <c r="BB363" s="467">
        <f>COUNT(AQ325:BA360)</f>
        <v>385</v>
      </c>
      <c r="BC363" s="3"/>
      <c r="BD363" s="3"/>
      <c r="BE363" s="3"/>
      <c r="BF363" s="3"/>
      <c r="BH363" s="8" t="s">
        <v>13</v>
      </c>
      <c r="BI363" s="14">
        <f t="shared" ref="BI363:BS363" si="367">COUNT(BI325:BI360)</f>
        <v>35</v>
      </c>
      <c r="BJ363" s="14">
        <f t="shared" si="367"/>
        <v>35</v>
      </c>
      <c r="BK363" s="14">
        <f t="shared" si="367"/>
        <v>35</v>
      </c>
      <c r="BL363" s="14">
        <f t="shared" si="367"/>
        <v>35</v>
      </c>
      <c r="BM363" s="14">
        <f t="shared" si="367"/>
        <v>35</v>
      </c>
      <c r="BN363" s="14">
        <f t="shared" si="367"/>
        <v>35</v>
      </c>
      <c r="BO363" s="14">
        <f t="shared" si="367"/>
        <v>35</v>
      </c>
      <c r="BP363" s="14">
        <f t="shared" si="367"/>
        <v>35</v>
      </c>
      <c r="BQ363" s="14">
        <f t="shared" si="367"/>
        <v>35</v>
      </c>
      <c r="BR363" s="14">
        <f t="shared" si="367"/>
        <v>35</v>
      </c>
      <c r="BS363" s="14">
        <f t="shared" si="367"/>
        <v>35</v>
      </c>
      <c r="BT363" s="467">
        <f>COUNT(BI325:BS360)</f>
        <v>385</v>
      </c>
      <c r="BU363" s="3"/>
      <c r="BV363" s="3"/>
    </row>
    <row r="364" spans="1:76" ht="12.75" hidden="1" customHeight="1" x14ac:dyDescent="0.2">
      <c r="B364" s="15" t="s">
        <v>14</v>
      </c>
      <c r="C364" s="16">
        <f>C363-1</f>
        <v>34</v>
      </c>
      <c r="D364" s="16">
        <f t="shared" ref="D364:M364" si="368">D363-1</f>
        <v>34</v>
      </c>
      <c r="E364" s="16">
        <f t="shared" si="368"/>
        <v>34</v>
      </c>
      <c r="F364" s="16">
        <f t="shared" si="368"/>
        <v>34</v>
      </c>
      <c r="G364" s="16">
        <f t="shared" si="368"/>
        <v>34</v>
      </c>
      <c r="H364" s="16">
        <f t="shared" si="368"/>
        <v>34</v>
      </c>
      <c r="I364" s="16">
        <f t="shared" si="368"/>
        <v>34</v>
      </c>
      <c r="J364" s="16">
        <f t="shared" si="368"/>
        <v>34</v>
      </c>
      <c r="K364" s="16">
        <f t="shared" si="368"/>
        <v>34</v>
      </c>
      <c r="L364" s="16">
        <f t="shared" si="368"/>
        <v>34</v>
      </c>
      <c r="M364" s="16">
        <f t="shared" si="368"/>
        <v>34</v>
      </c>
      <c r="N364" s="556">
        <f>N363-1</f>
        <v>384</v>
      </c>
      <c r="O364" s="3"/>
      <c r="X364" s="15" t="s">
        <v>14</v>
      </c>
      <c r="Y364" s="16">
        <f>Y363-1</f>
        <v>34</v>
      </c>
      <c r="Z364" s="16">
        <f t="shared" ref="Z364:AI364" si="369">Z363-1</f>
        <v>34</v>
      </c>
      <c r="AA364" s="16">
        <f t="shared" si="369"/>
        <v>34</v>
      </c>
      <c r="AB364" s="16">
        <f t="shared" si="369"/>
        <v>34</v>
      </c>
      <c r="AC364" s="16">
        <f t="shared" si="369"/>
        <v>34</v>
      </c>
      <c r="AD364" s="16">
        <f t="shared" si="369"/>
        <v>34</v>
      </c>
      <c r="AE364" s="16">
        <f t="shared" si="369"/>
        <v>34</v>
      </c>
      <c r="AF364" s="16">
        <f t="shared" si="369"/>
        <v>34</v>
      </c>
      <c r="AG364" s="16">
        <f t="shared" si="369"/>
        <v>34</v>
      </c>
      <c r="AH364" s="16">
        <f t="shared" si="369"/>
        <v>34</v>
      </c>
      <c r="AI364" s="16">
        <f t="shared" si="369"/>
        <v>34</v>
      </c>
      <c r="AJ364" s="556">
        <f>AJ363-1</f>
        <v>384</v>
      </c>
      <c r="AK364" s="3"/>
      <c r="AP364" s="15" t="s">
        <v>14</v>
      </c>
      <c r="AQ364" s="16">
        <f>AQ363-1</f>
        <v>34</v>
      </c>
      <c r="AR364" s="16">
        <f t="shared" ref="AR364:BA364" si="370">AR363-1</f>
        <v>34</v>
      </c>
      <c r="AS364" s="16">
        <f t="shared" si="370"/>
        <v>34</v>
      </c>
      <c r="AT364" s="16">
        <f t="shared" si="370"/>
        <v>34</v>
      </c>
      <c r="AU364" s="16">
        <f t="shared" si="370"/>
        <v>34</v>
      </c>
      <c r="AV364" s="16">
        <f t="shared" si="370"/>
        <v>34</v>
      </c>
      <c r="AW364" s="16">
        <f t="shared" si="370"/>
        <v>34</v>
      </c>
      <c r="AX364" s="16">
        <f t="shared" si="370"/>
        <v>34</v>
      </c>
      <c r="AY364" s="16">
        <f t="shared" si="370"/>
        <v>34</v>
      </c>
      <c r="AZ364" s="16">
        <f t="shared" si="370"/>
        <v>34</v>
      </c>
      <c r="BA364" s="16">
        <f t="shared" si="370"/>
        <v>34</v>
      </c>
      <c r="BB364" s="556">
        <f>BB363-1</f>
        <v>384</v>
      </c>
      <c r="BC364" s="3"/>
      <c r="BH364" s="15" t="s">
        <v>14</v>
      </c>
      <c r="BI364" s="16">
        <f>BI363-1</f>
        <v>34</v>
      </c>
      <c r="BJ364" s="16">
        <f t="shared" ref="BJ364:BS364" si="371">BJ363-1</f>
        <v>34</v>
      </c>
      <c r="BK364" s="16">
        <f t="shared" si="371"/>
        <v>34</v>
      </c>
      <c r="BL364" s="16">
        <f t="shared" si="371"/>
        <v>34</v>
      </c>
      <c r="BM364" s="16">
        <f t="shared" si="371"/>
        <v>34</v>
      </c>
      <c r="BN364" s="16">
        <f t="shared" si="371"/>
        <v>34</v>
      </c>
      <c r="BO364" s="16">
        <f t="shared" si="371"/>
        <v>34</v>
      </c>
      <c r="BP364" s="16">
        <f t="shared" si="371"/>
        <v>34</v>
      </c>
      <c r="BQ364" s="16">
        <f t="shared" si="371"/>
        <v>34</v>
      </c>
      <c r="BR364" s="16">
        <f t="shared" si="371"/>
        <v>34</v>
      </c>
      <c r="BS364" s="16">
        <f t="shared" si="371"/>
        <v>34</v>
      </c>
      <c r="BT364" s="556">
        <f>BT363-1</f>
        <v>384</v>
      </c>
      <c r="BU364" s="3"/>
    </row>
    <row r="365" spans="1:76" ht="15.75" hidden="1" customHeight="1" thickBot="1" x14ac:dyDescent="0.25">
      <c r="B365" s="17" t="s">
        <v>15</v>
      </c>
      <c r="C365" s="18">
        <f>(C363-1)*(C362^2)</f>
        <v>0.1945552316164694</v>
      </c>
      <c r="D365" s="18">
        <f t="shared" ref="D365:M365" si="372">(D363-1)*(D362^2)</f>
        <v>0.17934175574991684</v>
      </c>
      <c r="E365" s="18">
        <f t="shared" si="372"/>
        <v>0.2376909620991263</v>
      </c>
      <c r="F365" s="18">
        <f t="shared" si="372"/>
        <v>0.19908260447036952</v>
      </c>
      <c r="G365" s="18">
        <f t="shared" si="372"/>
        <v>0.25190800129576729</v>
      </c>
      <c r="H365" s="18">
        <f t="shared" si="372"/>
        <v>0.22983867832848759</v>
      </c>
      <c r="I365" s="18">
        <f t="shared" si="372"/>
        <v>0.24707223841918233</v>
      </c>
      <c r="J365" s="18">
        <f t="shared" si="372"/>
        <v>0.2400453514739134</v>
      </c>
      <c r="K365" s="18">
        <f t="shared" si="372"/>
        <v>0.23727632005182289</v>
      </c>
      <c r="L365" s="18">
        <f t="shared" si="372"/>
        <v>0.20233884029803842</v>
      </c>
      <c r="M365" s="18">
        <f t="shared" si="372"/>
        <v>0.22652802073210052</v>
      </c>
      <c r="N365" s="555">
        <f>SUM(C365:M365)</f>
        <v>2.4456780045351945</v>
      </c>
      <c r="O365" s="3"/>
      <c r="P365" s="19"/>
      <c r="Q365" s="3"/>
      <c r="X365" s="17" t="s">
        <v>15</v>
      </c>
      <c r="Y365" s="18">
        <f>(Y363-1)*(Y362^2)</f>
        <v>0.59898895748884229</v>
      </c>
      <c r="Z365" s="18">
        <f t="shared" ref="Z365:AI365" si="373">(Z363-1)*(Z362^2)</f>
        <v>0.40544408827674244</v>
      </c>
      <c r="AA365" s="18">
        <f t="shared" si="373"/>
        <v>0.70313991483959448</v>
      </c>
      <c r="AB365" s="18">
        <f t="shared" si="373"/>
        <v>0.62505310396667468</v>
      </c>
      <c r="AC365" s="18">
        <f t="shared" si="373"/>
        <v>0.78525823506137549</v>
      </c>
      <c r="AD365" s="18">
        <f t="shared" si="373"/>
        <v>0.6982339413278158</v>
      </c>
      <c r="AE365" s="18">
        <f t="shared" si="373"/>
        <v>0.59745951009735876</v>
      </c>
      <c r="AF365" s="18">
        <f t="shared" si="373"/>
        <v>0.71393147303061966</v>
      </c>
      <c r="AG365" s="18">
        <f t="shared" si="373"/>
        <v>0.69188854343539152</v>
      </c>
      <c r="AH365" s="18">
        <f t="shared" si="373"/>
        <v>0.5581235453293667</v>
      </c>
      <c r="AI365" s="18">
        <f t="shared" si="373"/>
        <v>0.68948580808110704</v>
      </c>
      <c r="AJ365" s="555">
        <f>SUM(Y365:AI365)</f>
        <v>7.067007120934889</v>
      </c>
      <c r="AK365" s="3"/>
      <c r="AL365" s="19"/>
      <c r="AP365" s="17" t="s">
        <v>15</v>
      </c>
      <c r="AQ365" s="18">
        <f>(AQ363-1)*(AQ362^2)</f>
        <v>0.3196051657552843</v>
      </c>
      <c r="AR365" s="18">
        <f t="shared" ref="AR365:BA365" si="374">(AR363-1)*(AR362^2)</f>
        <v>0.34799726889066207</v>
      </c>
      <c r="AS365" s="18">
        <f t="shared" si="374"/>
        <v>0.35166888337637658</v>
      </c>
      <c r="AT365" s="18">
        <f t="shared" si="374"/>
        <v>0.34548697987558263</v>
      </c>
      <c r="AU365" s="18">
        <f t="shared" si="374"/>
        <v>0.37065099330367346</v>
      </c>
      <c r="AV365" s="18">
        <f t="shared" si="374"/>
        <v>0.35154389643621542</v>
      </c>
      <c r="AW365" s="18">
        <f t="shared" si="374"/>
        <v>0.29047878032293006</v>
      </c>
      <c r="AX365" s="18">
        <f t="shared" si="374"/>
        <v>0.40744799631643858</v>
      </c>
      <c r="AY365" s="18">
        <f t="shared" si="374"/>
        <v>0.40332338376611243</v>
      </c>
      <c r="AZ365" s="18">
        <f t="shared" si="374"/>
        <v>0.33413179859161524</v>
      </c>
      <c r="BA365" s="18">
        <f t="shared" si="374"/>
        <v>0.34978107965414112</v>
      </c>
      <c r="BB365" s="555">
        <f>SUM(AQ365:BA365)</f>
        <v>3.8721162262890321</v>
      </c>
      <c r="BC365" s="3"/>
      <c r="BD365" s="19"/>
      <c r="BE365" s="19"/>
      <c r="BF365" s="19"/>
      <c r="BH365" s="17" t="s">
        <v>15</v>
      </c>
      <c r="BI365" s="18">
        <f>(BI363-1)*(BI362^2)</f>
        <v>0.4411340582118104</v>
      </c>
      <c r="BJ365" s="18">
        <f t="shared" ref="BJ365:BS365" si="375">(BJ363-1)*(BJ362^2)</f>
        <v>0.32263629192610566</v>
      </c>
      <c r="BK365" s="18">
        <f t="shared" si="375"/>
        <v>0.52531911294816958</v>
      </c>
      <c r="BL365" s="18">
        <f t="shared" si="375"/>
        <v>0.44838307325811755</v>
      </c>
      <c r="BM365" s="18">
        <f t="shared" si="375"/>
        <v>0.5667903617639567</v>
      </c>
      <c r="BN365" s="18">
        <f t="shared" si="375"/>
        <v>0.51629073942278758</v>
      </c>
      <c r="BO365" s="18">
        <f t="shared" si="375"/>
        <v>0.43189796429145133</v>
      </c>
      <c r="BP365" s="18">
        <f t="shared" si="375"/>
        <v>1.1609871934004818</v>
      </c>
      <c r="BQ365" s="18">
        <f t="shared" si="375"/>
        <v>0.52868470203917373</v>
      </c>
      <c r="BR365" s="18">
        <f t="shared" si="375"/>
        <v>0.37227343203372515</v>
      </c>
      <c r="BS365" s="18">
        <f t="shared" si="375"/>
        <v>0.52097415655305745</v>
      </c>
      <c r="BT365" s="555">
        <f>SUM(BI365:BS365)</f>
        <v>5.8353710858488368</v>
      </c>
      <c r="BU365" s="3"/>
      <c r="BV365" s="19"/>
    </row>
    <row r="366" spans="1:76" ht="12.75" hidden="1" customHeight="1" x14ac:dyDescent="0.2">
      <c r="B366" s="20"/>
      <c r="C366" s="20"/>
      <c r="D366" s="20"/>
      <c r="E366" s="20"/>
      <c r="F366" s="20"/>
      <c r="G366" s="20"/>
      <c r="H366" s="20"/>
      <c r="I366" s="20"/>
      <c r="J366" s="20"/>
      <c r="K366" s="20"/>
      <c r="L366" s="20"/>
      <c r="M366" s="20"/>
      <c r="N366" s="20"/>
      <c r="O366" s="20"/>
      <c r="P366" s="20"/>
      <c r="Q366" s="20"/>
      <c r="X366" s="20"/>
      <c r="Y366" s="20"/>
      <c r="Z366" s="20"/>
      <c r="AA366" s="20"/>
      <c r="AB366" s="20"/>
      <c r="AC366" s="20"/>
      <c r="AD366" s="20"/>
      <c r="AE366" s="20"/>
      <c r="AF366" s="20"/>
      <c r="AG366" s="20"/>
      <c r="AH366" s="20"/>
      <c r="AI366" s="20"/>
      <c r="AJ366" s="20"/>
      <c r="AK366" s="20"/>
      <c r="AL366" s="20"/>
      <c r="AP366" s="20"/>
      <c r="AQ366" s="20"/>
      <c r="AR366" s="20"/>
      <c r="AS366" s="20"/>
      <c r="AT366" s="20"/>
      <c r="AU366" s="20"/>
      <c r="AV366" s="20"/>
      <c r="AW366" s="20"/>
      <c r="AX366" s="20"/>
      <c r="AY366" s="20"/>
      <c r="AZ366" s="20"/>
      <c r="BA366" s="20"/>
      <c r="BB366" s="20"/>
      <c r="BC366" s="20"/>
      <c r="BD366" s="20"/>
      <c r="BE366" s="20"/>
      <c r="BF366" s="20"/>
      <c r="BH366" s="20"/>
      <c r="BI366" s="20"/>
      <c r="BJ366" s="20"/>
      <c r="BK366" s="20"/>
      <c r="BL366" s="20"/>
      <c r="BM366" s="20"/>
      <c r="BN366" s="20"/>
      <c r="BO366" s="20"/>
      <c r="BP366" s="20"/>
      <c r="BQ366" s="20"/>
      <c r="BR366" s="20"/>
      <c r="BS366" s="20"/>
      <c r="BT366" s="20"/>
      <c r="BU366" s="20"/>
      <c r="BV366" s="20"/>
    </row>
    <row r="367" spans="1:76" ht="36" hidden="1" customHeight="1" x14ac:dyDescent="0.2">
      <c r="A367" s="20"/>
      <c r="B367" s="21" t="s">
        <v>16</v>
      </c>
      <c r="C367" s="506" t="s">
        <v>260</v>
      </c>
      <c r="D367" s="507"/>
      <c r="E367" s="508" t="s">
        <v>18</v>
      </c>
      <c r="F367" s="508"/>
      <c r="G367" s="508" t="s">
        <v>19</v>
      </c>
      <c r="H367" s="508"/>
      <c r="I367" s="508" t="s">
        <v>20</v>
      </c>
      <c r="J367" s="508"/>
      <c r="K367" s="298"/>
      <c r="L367" s="464" t="s">
        <v>264</v>
      </c>
      <c r="X367" s="21" t="s">
        <v>16</v>
      </c>
      <c r="Y367" s="565" t="s">
        <v>17</v>
      </c>
      <c r="Z367" s="566"/>
      <c r="AA367" s="567" t="s">
        <v>18</v>
      </c>
      <c r="AB367" s="567"/>
      <c r="AC367" s="567" t="s">
        <v>19</v>
      </c>
      <c r="AD367" s="567"/>
      <c r="AE367" s="567" t="s">
        <v>20</v>
      </c>
      <c r="AF367" s="567"/>
      <c r="AG367" s="298"/>
      <c r="AH367" s="295" t="s">
        <v>265</v>
      </c>
      <c r="AP367" s="21" t="s">
        <v>16</v>
      </c>
      <c r="AQ367" s="565" t="s">
        <v>17</v>
      </c>
      <c r="AR367" s="566"/>
      <c r="AS367" s="567" t="s">
        <v>18</v>
      </c>
      <c r="AT367" s="567"/>
      <c r="AU367" s="567" t="s">
        <v>19</v>
      </c>
      <c r="AV367" s="567"/>
      <c r="AW367" s="567" t="s">
        <v>20</v>
      </c>
      <c r="AX367" s="567"/>
      <c r="AY367" s="298"/>
      <c r="AZ367" s="295" t="s">
        <v>265</v>
      </c>
      <c r="BH367" s="21" t="s">
        <v>16</v>
      </c>
      <c r="BI367" s="565" t="s">
        <v>17</v>
      </c>
      <c r="BJ367" s="566"/>
      <c r="BK367" s="567" t="s">
        <v>18</v>
      </c>
      <c r="BL367" s="567"/>
      <c r="BM367" s="567" t="s">
        <v>19</v>
      </c>
      <c r="BN367" s="567"/>
      <c r="BO367" s="567" t="s">
        <v>20</v>
      </c>
      <c r="BP367" s="567"/>
      <c r="BQ367" s="298"/>
      <c r="BR367" s="295" t="s">
        <v>265</v>
      </c>
    </row>
    <row r="368" spans="1:76" ht="79.5" hidden="1" customHeight="1" x14ac:dyDescent="0.2">
      <c r="B368" s="22" t="s">
        <v>21</v>
      </c>
      <c r="C368" s="23" t="s">
        <v>22</v>
      </c>
      <c r="D368" s="24">
        <f>D370-D369</f>
        <v>0.53756704066883465</v>
      </c>
      <c r="E368" s="25" t="s">
        <v>23</v>
      </c>
      <c r="F368" s="26">
        <f>(COUNT(C325:M325))-1</f>
        <v>10</v>
      </c>
      <c r="G368" s="27" t="s">
        <v>24</v>
      </c>
      <c r="H368" s="28">
        <f>D368/F368</f>
        <v>5.3756704066883466E-2</v>
      </c>
      <c r="I368" s="29" t="s">
        <v>25</v>
      </c>
      <c r="J368" s="30">
        <f>H368/H369</f>
        <v>8.2206272795242352</v>
      </c>
      <c r="K368" s="299"/>
      <c r="L368" s="553">
        <f>FDIST(J368,F368,F369)</f>
        <v>4.5711599693795138E-12</v>
      </c>
      <c r="M368" s="3" t="s">
        <v>348</v>
      </c>
      <c r="X368" s="22" t="s">
        <v>21</v>
      </c>
      <c r="Y368" s="23" t="s">
        <v>22</v>
      </c>
      <c r="Z368" s="24">
        <f>Z370-Z369</f>
        <v>0.9712287654895988</v>
      </c>
      <c r="AA368" s="25" t="s">
        <v>23</v>
      </c>
      <c r="AB368" s="26">
        <f>(COUNT(Y325:AI325))-1</f>
        <v>10</v>
      </c>
      <c r="AC368" s="27" t="s">
        <v>24</v>
      </c>
      <c r="AD368" s="28">
        <f>Z368/AB368</f>
        <v>9.7122876548959874E-2</v>
      </c>
      <c r="AE368" s="29" t="s">
        <v>25</v>
      </c>
      <c r="AF368" s="30">
        <f>AD368/AD369</f>
        <v>5.1399347995146387</v>
      </c>
      <c r="AG368" s="299"/>
      <c r="AH368" s="553">
        <f>FDIST(AF368,AB368,AB369)</f>
        <v>4.6831152535740694E-7</v>
      </c>
      <c r="AI368" s="3" t="s">
        <v>348</v>
      </c>
      <c r="AP368" s="22" t="s">
        <v>21</v>
      </c>
      <c r="AQ368" s="23" t="s">
        <v>22</v>
      </c>
      <c r="AR368" s="24">
        <f>AR370-AR369</f>
        <v>0.34210916749449005</v>
      </c>
      <c r="AS368" s="25" t="s">
        <v>23</v>
      </c>
      <c r="AT368" s="26">
        <f>(COUNT(AQ325:BA325))-1</f>
        <v>10</v>
      </c>
      <c r="AU368" s="27" t="s">
        <v>24</v>
      </c>
      <c r="AV368" s="28">
        <f>AR368/AT368</f>
        <v>3.4210916749449004E-2</v>
      </c>
      <c r="AW368" s="29" t="s">
        <v>25</v>
      </c>
      <c r="AX368" s="30">
        <f>AV368/AV369</f>
        <v>3.3043643621607708</v>
      </c>
      <c r="AY368" s="299"/>
      <c r="AZ368" s="553">
        <f>FDIST(AX368,AT368,AT369)</f>
        <v>4.0044699543546007E-4</v>
      </c>
      <c r="BA368" s="3" t="s">
        <v>348</v>
      </c>
      <c r="BH368" s="22" t="s">
        <v>21</v>
      </c>
      <c r="BI368" s="23" t="s">
        <v>22</v>
      </c>
      <c r="BJ368" s="24">
        <f>BJ370-BJ369</f>
        <v>0.84546077776127238</v>
      </c>
      <c r="BK368" s="25" t="s">
        <v>23</v>
      </c>
      <c r="BL368" s="26">
        <f>(COUNT(BI325:BS325))-1</f>
        <v>10</v>
      </c>
      <c r="BM368" s="27" t="s">
        <v>24</v>
      </c>
      <c r="BN368" s="28">
        <f>BJ368/BL368</f>
        <v>8.4546077776127243E-2</v>
      </c>
      <c r="BO368" s="29" t="s">
        <v>25</v>
      </c>
      <c r="BP368" s="30">
        <f>BN368/BN369</f>
        <v>5.4187184710416716</v>
      </c>
      <c r="BQ368" s="299"/>
      <c r="BR368" s="553">
        <f>FDIST(BP368,BL368,BL369)</f>
        <v>1.6472156367350431E-7</v>
      </c>
      <c r="BS368" s="3" t="s">
        <v>348</v>
      </c>
    </row>
    <row r="369" spans="2:69" ht="79.5" hidden="1" customHeight="1" x14ac:dyDescent="0.2">
      <c r="B369" s="22" t="s">
        <v>26</v>
      </c>
      <c r="C369" s="23" t="s">
        <v>27</v>
      </c>
      <c r="D369" s="31">
        <f>N365</f>
        <v>2.4456780045351945</v>
      </c>
      <c r="E369" s="25" t="s">
        <v>28</v>
      </c>
      <c r="F369" s="32">
        <f>N363-(COUNT(C325:M325))</f>
        <v>374</v>
      </c>
      <c r="G369" s="27" t="s">
        <v>29</v>
      </c>
      <c r="H369" s="33">
        <f>D369/F369</f>
        <v>6.5392460014310014E-3</v>
      </c>
      <c r="I369" s="34"/>
      <c r="J369" s="26"/>
      <c r="K369" s="300"/>
      <c r="X369" s="22" t="s">
        <v>26</v>
      </c>
      <c r="Y369" s="23" t="s">
        <v>27</v>
      </c>
      <c r="Z369" s="31">
        <f>AJ365</f>
        <v>7.067007120934889</v>
      </c>
      <c r="AA369" s="25" t="s">
        <v>28</v>
      </c>
      <c r="AB369" s="32">
        <f>AJ363-(COUNT(Y325:AI325))</f>
        <v>374</v>
      </c>
      <c r="AC369" s="27" t="s">
        <v>29</v>
      </c>
      <c r="AD369" s="33">
        <f>Z369/AB369</f>
        <v>1.8895740965066549E-2</v>
      </c>
      <c r="AE369" s="34"/>
      <c r="AF369" s="26"/>
      <c r="AG369" s="300"/>
      <c r="AP369" s="22" t="s">
        <v>26</v>
      </c>
      <c r="AQ369" s="23" t="s">
        <v>27</v>
      </c>
      <c r="AR369" s="31">
        <f>BB365</f>
        <v>3.8721162262890321</v>
      </c>
      <c r="AS369" s="25" t="s">
        <v>28</v>
      </c>
      <c r="AT369" s="32">
        <f>BB363-(COUNT(AQ325:BA325))</f>
        <v>374</v>
      </c>
      <c r="AU369" s="27" t="s">
        <v>29</v>
      </c>
      <c r="AV369" s="33">
        <f>AR369/AT369</f>
        <v>1.0353251941949283E-2</v>
      </c>
      <c r="AW369" s="34"/>
      <c r="AX369" s="26"/>
      <c r="AY369" s="300"/>
      <c r="BH369" s="22" t="s">
        <v>26</v>
      </c>
      <c r="BI369" s="23" t="s">
        <v>27</v>
      </c>
      <c r="BJ369" s="31">
        <f>BT365</f>
        <v>5.8353710858488368</v>
      </c>
      <c r="BK369" s="25" t="s">
        <v>28</v>
      </c>
      <c r="BL369" s="32">
        <f>BT363-(COUNT(BI325:BS325))</f>
        <v>374</v>
      </c>
      <c r="BM369" s="27" t="s">
        <v>29</v>
      </c>
      <c r="BN369" s="33">
        <f>BJ369/BL369</f>
        <v>1.5602596486226836E-2</v>
      </c>
      <c r="BO369" s="34"/>
      <c r="BP369" s="26"/>
      <c r="BQ369" s="300"/>
    </row>
    <row r="370" spans="2:69" ht="28.5" hidden="1" customHeight="1" x14ac:dyDescent="0.2">
      <c r="B370" s="22" t="s">
        <v>10</v>
      </c>
      <c r="C370" s="23" t="s">
        <v>30</v>
      </c>
      <c r="D370" s="35">
        <f>P362</f>
        <v>2.9832450452040291</v>
      </c>
      <c r="E370" s="25" t="s">
        <v>31</v>
      </c>
      <c r="F370" s="26">
        <f>N363-1</f>
        <v>384</v>
      </c>
      <c r="G370" s="27" t="s">
        <v>32</v>
      </c>
      <c r="H370" s="28">
        <f>D370/F370</f>
        <v>7.7688673052188255E-3</v>
      </c>
      <c r="I370" s="34"/>
      <c r="J370" s="26"/>
      <c r="K370" s="300"/>
      <c r="X370" s="22" t="s">
        <v>10</v>
      </c>
      <c r="Y370" s="23" t="s">
        <v>30</v>
      </c>
      <c r="Z370" s="35">
        <f>AL362</f>
        <v>8.0382358864244878</v>
      </c>
      <c r="AA370" s="25" t="s">
        <v>31</v>
      </c>
      <c r="AB370" s="26">
        <f>AJ363-1</f>
        <v>384</v>
      </c>
      <c r="AC370" s="27" t="s">
        <v>32</v>
      </c>
      <c r="AD370" s="28">
        <f>Z370/AB370</f>
        <v>2.0932905954230436E-2</v>
      </c>
      <c r="AE370" s="34"/>
      <c r="AF370" s="26"/>
      <c r="AG370" s="300"/>
      <c r="AP370" s="22" t="s">
        <v>10</v>
      </c>
      <c r="AQ370" s="23" t="s">
        <v>30</v>
      </c>
      <c r="AR370" s="35">
        <f>BD362</f>
        <v>4.2142253937835221</v>
      </c>
      <c r="AS370" s="25" t="s">
        <v>31</v>
      </c>
      <c r="AT370" s="26">
        <f>BB363-1</f>
        <v>384</v>
      </c>
      <c r="AU370" s="27" t="s">
        <v>32</v>
      </c>
      <c r="AV370" s="28">
        <f>AR370/AT370</f>
        <v>1.0974545296311256E-2</v>
      </c>
      <c r="AW370" s="34"/>
      <c r="AX370" s="26"/>
      <c r="AY370" s="300"/>
      <c r="BH370" s="22" t="s">
        <v>10</v>
      </c>
      <c r="BI370" s="23" t="s">
        <v>30</v>
      </c>
      <c r="BJ370" s="35">
        <f>BV362</f>
        <v>6.6808318636101092</v>
      </c>
      <c r="BK370" s="25" t="s">
        <v>31</v>
      </c>
      <c r="BL370" s="26">
        <f>BT363-1</f>
        <v>384</v>
      </c>
      <c r="BM370" s="27" t="s">
        <v>32</v>
      </c>
      <c r="BN370" s="28">
        <f>BJ370/BL370</f>
        <v>1.7397999644817991E-2</v>
      </c>
      <c r="BO370" s="34"/>
      <c r="BP370" s="26"/>
      <c r="BQ370" s="300"/>
    </row>
  </sheetData>
  <mergeCells count="192">
    <mergeCell ref="X272:AI272"/>
    <mergeCell ref="Y316:Z316"/>
    <mergeCell ref="AA316:AB316"/>
    <mergeCell ref="AC316:AD316"/>
    <mergeCell ref="AE316:AF316"/>
    <mergeCell ref="X323:AI323"/>
    <mergeCell ref="Y367:Z367"/>
    <mergeCell ref="AA367:AB367"/>
    <mergeCell ref="AC367:AD367"/>
    <mergeCell ref="AE367:AF367"/>
    <mergeCell ref="X205:AI205"/>
    <mergeCell ref="Y224:Z224"/>
    <mergeCell ref="AA224:AB224"/>
    <mergeCell ref="AC224:AD224"/>
    <mergeCell ref="AE224:AF224"/>
    <mergeCell ref="X247:AI247"/>
    <mergeCell ref="Y265:Z265"/>
    <mergeCell ref="AA265:AB265"/>
    <mergeCell ref="AC265:AD265"/>
    <mergeCell ref="AE265:AF265"/>
    <mergeCell ref="X155:AI155"/>
    <mergeCell ref="Y173:Z173"/>
    <mergeCell ref="AA173:AB173"/>
    <mergeCell ref="AC173:AD173"/>
    <mergeCell ref="AE173:AF173"/>
    <mergeCell ref="X180:AI180"/>
    <mergeCell ref="Y198:Z198"/>
    <mergeCell ref="AA198:AB198"/>
    <mergeCell ref="AC198:AD198"/>
    <mergeCell ref="AE198:AF198"/>
    <mergeCell ref="X105:AI105"/>
    <mergeCell ref="Y123:Z123"/>
    <mergeCell ref="AA123:AB123"/>
    <mergeCell ref="AC123:AD123"/>
    <mergeCell ref="AE123:AF123"/>
    <mergeCell ref="X130:AI130"/>
    <mergeCell ref="Y148:Z148"/>
    <mergeCell ref="AA148:AB148"/>
    <mergeCell ref="AC148:AD148"/>
    <mergeCell ref="AE148:AF148"/>
    <mergeCell ref="X55:AI55"/>
    <mergeCell ref="Y73:Z73"/>
    <mergeCell ref="AA73:AB73"/>
    <mergeCell ref="AC73:AD73"/>
    <mergeCell ref="AE73:AF73"/>
    <mergeCell ref="X80:AI80"/>
    <mergeCell ref="Y98:Z98"/>
    <mergeCell ref="AA98:AB98"/>
    <mergeCell ref="AC98:AD98"/>
    <mergeCell ref="AE98:AF98"/>
    <mergeCell ref="X5:AI5"/>
    <mergeCell ref="Y23:Z23"/>
    <mergeCell ref="AA23:AB23"/>
    <mergeCell ref="AC23:AD23"/>
    <mergeCell ref="AE23:AF23"/>
    <mergeCell ref="X30:AI30"/>
    <mergeCell ref="Y48:Z48"/>
    <mergeCell ref="AA48:AB48"/>
    <mergeCell ref="AC48:AD48"/>
    <mergeCell ref="AE48:AF48"/>
    <mergeCell ref="B272:M272"/>
    <mergeCell ref="B5:M5"/>
    <mergeCell ref="B30:M30"/>
    <mergeCell ref="B55:M55"/>
    <mergeCell ref="B80:M80"/>
    <mergeCell ref="B105:M105"/>
    <mergeCell ref="B130:M130"/>
    <mergeCell ref="B155:M155"/>
    <mergeCell ref="B180:M180"/>
    <mergeCell ref="B205:M205"/>
    <mergeCell ref="B323:M323"/>
    <mergeCell ref="B247:M247"/>
    <mergeCell ref="BH323:BS323"/>
    <mergeCell ref="BI367:BJ367"/>
    <mergeCell ref="BK367:BL367"/>
    <mergeCell ref="BM367:BN367"/>
    <mergeCell ref="AP323:BA323"/>
    <mergeCell ref="AQ367:AR367"/>
    <mergeCell ref="AS367:AT367"/>
    <mergeCell ref="AU367:AV367"/>
    <mergeCell ref="AW367:AX367"/>
    <mergeCell ref="BO367:BP367"/>
    <mergeCell ref="BO316:BP316"/>
    <mergeCell ref="BH247:BS247"/>
    <mergeCell ref="BI265:BJ265"/>
    <mergeCell ref="BK265:BL265"/>
    <mergeCell ref="BM265:BN265"/>
    <mergeCell ref="BO265:BP265"/>
    <mergeCell ref="AP247:BA247"/>
    <mergeCell ref="AQ265:AR265"/>
    <mergeCell ref="AS265:AT265"/>
    <mergeCell ref="AU265:AV265"/>
    <mergeCell ref="AW265:AX265"/>
    <mergeCell ref="AP272:BA272"/>
    <mergeCell ref="AP205:BA205"/>
    <mergeCell ref="BH205:BS205"/>
    <mergeCell ref="AQ224:AR224"/>
    <mergeCell ref="AS224:AT224"/>
    <mergeCell ref="AU224:AV224"/>
    <mergeCell ref="AW224:AX224"/>
    <mergeCell ref="BI224:BJ224"/>
    <mergeCell ref="BK224:BL224"/>
    <mergeCell ref="BM224:BN224"/>
    <mergeCell ref="BO224:BP224"/>
    <mergeCell ref="AP180:BA180"/>
    <mergeCell ref="BH180:BS180"/>
    <mergeCell ref="AQ198:AR198"/>
    <mergeCell ref="AS198:AT198"/>
    <mergeCell ref="AU198:AV198"/>
    <mergeCell ref="AW198:AX198"/>
    <mergeCell ref="BI198:BJ198"/>
    <mergeCell ref="BK198:BL198"/>
    <mergeCell ref="BM198:BN198"/>
    <mergeCell ref="BO198:BP198"/>
    <mergeCell ref="AP155:BA155"/>
    <mergeCell ref="BH155:BS155"/>
    <mergeCell ref="AQ173:AR173"/>
    <mergeCell ref="AS173:AT173"/>
    <mergeCell ref="AU173:AV173"/>
    <mergeCell ref="AW173:AX173"/>
    <mergeCell ref="BI173:BJ173"/>
    <mergeCell ref="BK173:BL173"/>
    <mergeCell ref="BM173:BN173"/>
    <mergeCell ref="BO173:BP173"/>
    <mergeCell ref="AP130:BA130"/>
    <mergeCell ref="BH130:BS130"/>
    <mergeCell ref="AQ148:AR148"/>
    <mergeCell ref="AS148:AT148"/>
    <mergeCell ref="AU148:AV148"/>
    <mergeCell ref="AW148:AX148"/>
    <mergeCell ref="BI148:BJ148"/>
    <mergeCell ref="BK148:BL148"/>
    <mergeCell ref="BM148:BN148"/>
    <mergeCell ref="BO148:BP148"/>
    <mergeCell ref="AP105:BA105"/>
    <mergeCell ref="BH105:BS105"/>
    <mergeCell ref="AQ123:AR123"/>
    <mergeCell ref="AS123:AT123"/>
    <mergeCell ref="AU123:AV123"/>
    <mergeCell ref="AW123:AX123"/>
    <mergeCell ref="BI123:BJ123"/>
    <mergeCell ref="BK123:BL123"/>
    <mergeCell ref="BM123:BN123"/>
    <mergeCell ref="BO123:BP123"/>
    <mergeCell ref="AP80:BA80"/>
    <mergeCell ref="BH80:BS80"/>
    <mergeCell ref="AQ98:AR98"/>
    <mergeCell ref="AS98:AT98"/>
    <mergeCell ref="AU98:AV98"/>
    <mergeCell ref="AW98:AX98"/>
    <mergeCell ref="BI98:BJ98"/>
    <mergeCell ref="BK98:BL98"/>
    <mergeCell ref="BM98:BN98"/>
    <mergeCell ref="BO98:BP98"/>
    <mergeCell ref="BI48:BJ48"/>
    <mergeCell ref="BK48:BL48"/>
    <mergeCell ref="BM48:BN48"/>
    <mergeCell ref="BO48:BP48"/>
    <mergeCell ref="AP55:BA55"/>
    <mergeCell ref="BH55:BS55"/>
    <mergeCell ref="AQ73:AR73"/>
    <mergeCell ref="AS73:AT73"/>
    <mergeCell ref="AU73:AV73"/>
    <mergeCell ref="AW73:AX73"/>
    <mergeCell ref="BI73:BJ73"/>
    <mergeCell ref="BK73:BL73"/>
    <mergeCell ref="BM73:BN73"/>
    <mergeCell ref="BO73:BP73"/>
    <mergeCell ref="AQ316:AR316"/>
    <mergeCell ref="AS316:AT316"/>
    <mergeCell ref="AU316:AV316"/>
    <mergeCell ref="AW316:AX316"/>
    <mergeCell ref="BH272:BS272"/>
    <mergeCell ref="BI316:BJ316"/>
    <mergeCell ref="BK316:BL316"/>
    <mergeCell ref="BM316:BN316"/>
    <mergeCell ref="BH5:BS5"/>
    <mergeCell ref="BI23:BJ23"/>
    <mergeCell ref="BK23:BL23"/>
    <mergeCell ref="BM23:BN23"/>
    <mergeCell ref="BO23:BP23"/>
    <mergeCell ref="AP5:BA5"/>
    <mergeCell ref="AQ23:AR23"/>
    <mergeCell ref="AS23:AT23"/>
    <mergeCell ref="AU23:AV23"/>
    <mergeCell ref="AW23:AX23"/>
    <mergeCell ref="AP30:BA30"/>
    <mergeCell ref="BH30:BS30"/>
    <mergeCell ref="AQ48:AR48"/>
    <mergeCell ref="AS48:AT48"/>
    <mergeCell ref="AU48:AV48"/>
    <mergeCell ref="AW48:AX48"/>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27"/>
  <sheetViews>
    <sheetView zoomScaleNormal="100" workbookViewId="0"/>
  </sheetViews>
  <sheetFormatPr baseColWidth="10" defaultRowHeight="12.75" x14ac:dyDescent="0.2"/>
  <cols>
    <col min="1" max="1" width="2.140625" style="4" customWidth="1"/>
    <col min="2" max="2" width="22.140625" style="4" customWidth="1"/>
    <col min="3" max="3" width="17" style="4" customWidth="1"/>
    <col min="4" max="4" width="16.42578125" style="4" customWidth="1"/>
    <col min="5" max="5" width="16.28515625" style="4" customWidth="1"/>
    <col min="6" max="11" width="15.7109375" style="4" customWidth="1"/>
    <col min="12" max="12" width="12" style="4" bestFit="1" customWidth="1"/>
    <col min="13" max="13" width="13" style="4" customWidth="1"/>
    <col min="14" max="14" width="14.5703125" style="4" bestFit="1" customWidth="1"/>
    <col min="15" max="15" width="13.85546875" style="36" bestFit="1" customWidth="1"/>
    <col min="16" max="16" width="11.42578125" style="36"/>
    <col min="17" max="17" width="13.85546875" style="4" bestFit="1" customWidth="1"/>
    <col min="18" max="18" width="11.42578125" style="4"/>
    <col min="19" max="19" width="13.85546875" style="4" bestFit="1" customWidth="1"/>
    <col min="20" max="20" width="12.140625" style="4" bestFit="1" customWidth="1"/>
    <col min="21" max="21" width="11.42578125" style="36"/>
    <col min="22" max="23" width="11.42578125" style="4"/>
    <col min="24" max="24" width="9.42578125" style="4" customWidth="1"/>
    <col min="25" max="25" width="12.7109375" style="4" bestFit="1" customWidth="1"/>
    <col min="26" max="26" width="14.28515625" style="4" bestFit="1" customWidth="1"/>
    <col min="27" max="257" width="11.42578125" style="4"/>
    <col min="258" max="258" width="26.140625" style="4" customWidth="1"/>
    <col min="259" max="259" width="25.85546875" style="4" customWidth="1"/>
    <col min="260" max="260" width="21.85546875" style="4" customWidth="1"/>
    <col min="261" max="261" width="20.85546875" style="4" customWidth="1"/>
    <col min="262" max="262" width="19.85546875" style="4" customWidth="1"/>
    <col min="263" max="263" width="14.140625" style="4" customWidth="1"/>
    <col min="264" max="264" width="9" style="4" customWidth="1"/>
    <col min="265" max="265" width="14.5703125" style="4" customWidth="1"/>
    <col min="266" max="266" width="20.5703125" style="4" customWidth="1"/>
    <col min="267" max="267" width="15" style="4" bestFit="1" customWidth="1"/>
    <col min="268" max="268" width="12" style="4" bestFit="1" customWidth="1"/>
    <col min="269" max="269" width="13" style="4" customWidth="1"/>
    <col min="270" max="270" width="14.5703125" style="4" bestFit="1" customWidth="1"/>
    <col min="271" max="271" width="13.85546875" style="4" bestFit="1" customWidth="1"/>
    <col min="272" max="272" width="11.42578125" style="4"/>
    <col min="273" max="273" width="13.85546875" style="4" bestFit="1" customWidth="1"/>
    <col min="274" max="274" width="11.42578125" style="4"/>
    <col min="275" max="275" width="13.85546875" style="4" bestFit="1" customWidth="1"/>
    <col min="276" max="276" width="12.140625" style="4" bestFit="1" customWidth="1"/>
    <col min="277" max="279" width="11.42578125" style="4"/>
    <col min="280" max="280" width="9.42578125" style="4" customWidth="1"/>
    <col min="281" max="281" width="12.7109375" style="4" bestFit="1" customWidth="1"/>
    <col min="282" max="282" width="14.28515625" style="4" bestFit="1" customWidth="1"/>
    <col min="283" max="513" width="11.42578125" style="4"/>
    <col min="514" max="514" width="26.140625" style="4" customWidth="1"/>
    <col min="515" max="515" width="25.85546875" style="4" customWidth="1"/>
    <col min="516" max="516" width="21.85546875" style="4" customWidth="1"/>
    <col min="517" max="517" width="20.85546875" style="4" customWidth="1"/>
    <col min="518" max="518" width="19.85546875" style="4" customWidth="1"/>
    <col min="519" max="519" width="14.140625" style="4" customWidth="1"/>
    <col min="520" max="520" width="9" style="4" customWidth="1"/>
    <col min="521" max="521" width="14.5703125" style="4" customWidth="1"/>
    <col min="522" max="522" width="20.5703125" style="4" customWidth="1"/>
    <col min="523" max="523" width="15" style="4" bestFit="1" customWidth="1"/>
    <col min="524" max="524" width="12" style="4" bestFit="1" customWidth="1"/>
    <col min="525" max="525" width="13" style="4" customWidth="1"/>
    <col min="526" max="526" width="14.5703125" style="4" bestFit="1" customWidth="1"/>
    <col min="527" max="527" width="13.85546875" style="4" bestFit="1" customWidth="1"/>
    <col min="528" max="528" width="11.42578125" style="4"/>
    <col min="529" max="529" width="13.85546875" style="4" bestFit="1" customWidth="1"/>
    <col min="530" max="530" width="11.42578125" style="4"/>
    <col min="531" max="531" width="13.85546875" style="4" bestFit="1" customWidth="1"/>
    <col min="532" max="532" width="12.140625" style="4" bestFit="1" customWidth="1"/>
    <col min="533" max="535" width="11.42578125" style="4"/>
    <col min="536" max="536" width="9.42578125" style="4" customWidth="1"/>
    <col min="537" max="537" width="12.7109375" style="4" bestFit="1" customWidth="1"/>
    <col min="538" max="538" width="14.28515625" style="4" bestFit="1" customWidth="1"/>
    <col min="539" max="769" width="11.42578125" style="4"/>
    <col min="770" max="770" width="26.140625" style="4" customWidth="1"/>
    <col min="771" max="771" width="25.85546875" style="4" customWidth="1"/>
    <col min="772" max="772" width="21.85546875" style="4" customWidth="1"/>
    <col min="773" max="773" width="20.85546875" style="4" customWidth="1"/>
    <col min="774" max="774" width="19.85546875" style="4" customWidth="1"/>
    <col min="775" max="775" width="14.140625" style="4" customWidth="1"/>
    <col min="776" max="776" width="9" style="4" customWidth="1"/>
    <col min="777" max="777" width="14.5703125" style="4" customWidth="1"/>
    <col min="778" max="778" width="20.5703125" style="4" customWidth="1"/>
    <col min="779" max="779" width="15" style="4" bestFit="1" customWidth="1"/>
    <col min="780" max="780" width="12" style="4" bestFit="1" customWidth="1"/>
    <col min="781" max="781" width="13" style="4" customWidth="1"/>
    <col min="782" max="782" width="14.5703125" style="4" bestFit="1" customWidth="1"/>
    <col min="783" max="783" width="13.85546875" style="4" bestFit="1" customWidth="1"/>
    <col min="784" max="784" width="11.42578125" style="4"/>
    <col min="785" max="785" width="13.85546875" style="4" bestFit="1" customWidth="1"/>
    <col min="786" max="786" width="11.42578125" style="4"/>
    <col min="787" max="787" width="13.85546875" style="4" bestFit="1" customWidth="1"/>
    <col min="788" max="788" width="12.140625" style="4" bestFit="1" customWidth="1"/>
    <col min="789" max="791" width="11.42578125" style="4"/>
    <col min="792" max="792" width="9.42578125" style="4" customWidth="1"/>
    <col min="793" max="793" width="12.7109375" style="4" bestFit="1" customWidth="1"/>
    <col min="794" max="794" width="14.28515625" style="4" bestFit="1" customWidth="1"/>
    <col min="795" max="1025" width="11.42578125" style="4"/>
    <col min="1026" max="1026" width="26.140625" style="4" customWidth="1"/>
    <col min="1027" max="1027" width="25.85546875" style="4" customWidth="1"/>
    <col min="1028" max="1028" width="21.85546875" style="4" customWidth="1"/>
    <col min="1029" max="1029" width="20.85546875" style="4" customWidth="1"/>
    <col min="1030" max="1030" width="19.85546875" style="4" customWidth="1"/>
    <col min="1031" max="1031" width="14.140625" style="4" customWidth="1"/>
    <col min="1032" max="1032" width="9" style="4" customWidth="1"/>
    <col min="1033" max="1033" width="14.5703125" style="4" customWidth="1"/>
    <col min="1034" max="1034" width="20.5703125" style="4" customWidth="1"/>
    <col min="1035" max="1035" width="15" style="4" bestFit="1" customWidth="1"/>
    <col min="1036" max="1036" width="12" style="4" bestFit="1" customWidth="1"/>
    <col min="1037" max="1037" width="13" style="4" customWidth="1"/>
    <col min="1038" max="1038" width="14.5703125" style="4" bestFit="1" customWidth="1"/>
    <col min="1039" max="1039" width="13.85546875" style="4" bestFit="1" customWidth="1"/>
    <col min="1040" max="1040" width="11.42578125" style="4"/>
    <col min="1041" max="1041" width="13.85546875" style="4" bestFit="1" customWidth="1"/>
    <col min="1042" max="1042" width="11.42578125" style="4"/>
    <col min="1043" max="1043" width="13.85546875" style="4" bestFit="1" customWidth="1"/>
    <col min="1044" max="1044" width="12.140625" style="4" bestFit="1" customWidth="1"/>
    <col min="1045" max="1047" width="11.42578125" style="4"/>
    <col min="1048" max="1048" width="9.42578125" style="4" customWidth="1"/>
    <col min="1049" max="1049" width="12.7109375" style="4" bestFit="1" customWidth="1"/>
    <col min="1050" max="1050" width="14.28515625" style="4" bestFit="1" customWidth="1"/>
    <col min="1051" max="1281" width="11.42578125" style="4"/>
    <col min="1282" max="1282" width="26.140625" style="4" customWidth="1"/>
    <col min="1283" max="1283" width="25.85546875" style="4" customWidth="1"/>
    <col min="1284" max="1284" width="21.85546875" style="4" customWidth="1"/>
    <col min="1285" max="1285" width="20.85546875" style="4" customWidth="1"/>
    <col min="1286" max="1286" width="19.85546875" style="4" customWidth="1"/>
    <col min="1287" max="1287" width="14.140625" style="4" customWidth="1"/>
    <col min="1288" max="1288" width="9" style="4" customWidth="1"/>
    <col min="1289" max="1289" width="14.5703125" style="4" customWidth="1"/>
    <col min="1290" max="1290" width="20.5703125" style="4" customWidth="1"/>
    <col min="1291" max="1291" width="15" style="4" bestFit="1" customWidth="1"/>
    <col min="1292" max="1292" width="12" style="4" bestFit="1" customWidth="1"/>
    <col min="1293" max="1293" width="13" style="4" customWidth="1"/>
    <col min="1294" max="1294" width="14.5703125" style="4" bestFit="1" customWidth="1"/>
    <col min="1295" max="1295" width="13.85546875" style="4" bestFit="1" customWidth="1"/>
    <col min="1296" max="1296" width="11.42578125" style="4"/>
    <col min="1297" max="1297" width="13.85546875" style="4" bestFit="1" customWidth="1"/>
    <col min="1298" max="1298" width="11.42578125" style="4"/>
    <col min="1299" max="1299" width="13.85546875" style="4" bestFit="1" customWidth="1"/>
    <col min="1300" max="1300" width="12.140625" style="4" bestFit="1" customWidth="1"/>
    <col min="1301" max="1303" width="11.42578125" style="4"/>
    <col min="1304" max="1304" width="9.42578125" style="4" customWidth="1"/>
    <col min="1305" max="1305" width="12.7109375" style="4" bestFit="1" customWidth="1"/>
    <col min="1306" max="1306" width="14.28515625" style="4" bestFit="1" customWidth="1"/>
    <col min="1307" max="1537" width="11.42578125" style="4"/>
    <col min="1538" max="1538" width="26.140625" style="4" customWidth="1"/>
    <col min="1539" max="1539" width="25.85546875" style="4" customWidth="1"/>
    <col min="1540" max="1540" width="21.85546875" style="4" customWidth="1"/>
    <col min="1541" max="1541" width="20.85546875" style="4" customWidth="1"/>
    <col min="1542" max="1542" width="19.85546875" style="4" customWidth="1"/>
    <col min="1543" max="1543" width="14.140625" style="4" customWidth="1"/>
    <col min="1544" max="1544" width="9" style="4" customWidth="1"/>
    <col min="1545" max="1545" width="14.5703125" style="4" customWidth="1"/>
    <col min="1546" max="1546" width="20.5703125" style="4" customWidth="1"/>
    <col min="1547" max="1547" width="15" style="4" bestFit="1" customWidth="1"/>
    <col min="1548" max="1548" width="12" style="4" bestFit="1" customWidth="1"/>
    <col min="1549" max="1549" width="13" style="4" customWidth="1"/>
    <col min="1550" max="1550" width="14.5703125" style="4" bestFit="1" customWidth="1"/>
    <col min="1551" max="1551" width="13.85546875" style="4" bestFit="1" customWidth="1"/>
    <col min="1552" max="1552" width="11.42578125" style="4"/>
    <col min="1553" max="1553" width="13.85546875" style="4" bestFit="1" customWidth="1"/>
    <col min="1554" max="1554" width="11.42578125" style="4"/>
    <col min="1555" max="1555" width="13.85546875" style="4" bestFit="1" customWidth="1"/>
    <col min="1556" max="1556" width="12.140625" style="4" bestFit="1" customWidth="1"/>
    <col min="1557" max="1559" width="11.42578125" style="4"/>
    <col min="1560" max="1560" width="9.42578125" style="4" customWidth="1"/>
    <col min="1561" max="1561" width="12.7109375" style="4" bestFit="1" customWidth="1"/>
    <col min="1562" max="1562" width="14.28515625" style="4" bestFit="1" customWidth="1"/>
    <col min="1563" max="1793" width="11.42578125" style="4"/>
    <col min="1794" max="1794" width="26.140625" style="4" customWidth="1"/>
    <col min="1795" max="1795" width="25.85546875" style="4" customWidth="1"/>
    <col min="1796" max="1796" width="21.85546875" style="4" customWidth="1"/>
    <col min="1797" max="1797" width="20.85546875" style="4" customWidth="1"/>
    <col min="1798" max="1798" width="19.85546875" style="4" customWidth="1"/>
    <col min="1799" max="1799" width="14.140625" style="4" customWidth="1"/>
    <col min="1800" max="1800" width="9" style="4" customWidth="1"/>
    <col min="1801" max="1801" width="14.5703125" style="4" customWidth="1"/>
    <col min="1802" max="1802" width="20.5703125" style="4" customWidth="1"/>
    <col min="1803" max="1803" width="15" style="4" bestFit="1" customWidth="1"/>
    <col min="1804" max="1804" width="12" style="4" bestFit="1" customWidth="1"/>
    <col min="1805" max="1805" width="13" style="4" customWidth="1"/>
    <col min="1806" max="1806" width="14.5703125" style="4" bestFit="1" customWidth="1"/>
    <col min="1807" max="1807" width="13.85546875" style="4" bestFit="1" customWidth="1"/>
    <col min="1808" max="1808" width="11.42578125" style="4"/>
    <col min="1809" max="1809" width="13.85546875" style="4" bestFit="1" customWidth="1"/>
    <col min="1810" max="1810" width="11.42578125" style="4"/>
    <col min="1811" max="1811" width="13.85546875" style="4" bestFit="1" customWidth="1"/>
    <col min="1812" max="1812" width="12.140625" style="4" bestFit="1" customWidth="1"/>
    <col min="1813" max="1815" width="11.42578125" style="4"/>
    <col min="1816" max="1816" width="9.42578125" style="4" customWidth="1"/>
    <col min="1817" max="1817" width="12.7109375" style="4" bestFit="1" customWidth="1"/>
    <col min="1818" max="1818" width="14.28515625" style="4" bestFit="1" customWidth="1"/>
    <col min="1819" max="2049" width="11.42578125" style="4"/>
    <col min="2050" max="2050" width="26.140625" style="4" customWidth="1"/>
    <col min="2051" max="2051" width="25.85546875" style="4" customWidth="1"/>
    <col min="2052" max="2052" width="21.85546875" style="4" customWidth="1"/>
    <col min="2053" max="2053" width="20.85546875" style="4" customWidth="1"/>
    <col min="2054" max="2054" width="19.85546875" style="4" customWidth="1"/>
    <col min="2055" max="2055" width="14.140625" style="4" customWidth="1"/>
    <col min="2056" max="2056" width="9" style="4" customWidth="1"/>
    <col min="2057" max="2057" width="14.5703125" style="4" customWidth="1"/>
    <col min="2058" max="2058" width="20.5703125" style="4" customWidth="1"/>
    <col min="2059" max="2059" width="15" style="4" bestFit="1" customWidth="1"/>
    <col min="2060" max="2060" width="12" style="4" bestFit="1" customWidth="1"/>
    <col min="2061" max="2061" width="13" style="4" customWidth="1"/>
    <col min="2062" max="2062" width="14.5703125" style="4" bestFit="1" customWidth="1"/>
    <col min="2063" max="2063" width="13.85546875" style="4" bestFit="1" customWidth="1"/>
    <col min="2064" max="2064" width="11.42578125" style="4"/>
    <col min="2065" max="2065" width="13.85546875" style="4" bestFit="1" customWidth="1"/>
    <col min="2066" max="2066" width="11.42578125" style="4"/>
    <col min="2067" max="2067" width="13.85546875" style="4" bestFit="1" customWidth="1"/>
    <col min="2068" max="2068" width="12.140625" style="4" bestFit="1" customWidth="1"/>
    <col min="2069" max="2071" width="11.42578125" style="4"/>
    <col min="2072" max="2072" width="9.42578125" style="4" customWidth="1"/>
    <col min="2073" max="2073" width="12.7109375" style="4" bestFit="1" customWidth="1"/>
    <col min="2074" max="2074" width="14.28515625" style="4" bestFit="1" customWidth="1"/>
    <col min="2075" max="2305" width="11.42578125" style="4"/>
    <col min="2306" max="2306" width="26.140625" style="4" customWidth="1"/>
    <col min="2307" max="2307" width="25.85546875" style="4" customWidth="1"/>
    <col min="2308" max="2308" width="21.85546875" style="4" customWidth="1"/>
    <col min="2309" max="2309" width="20.85546875" style="4" customWidth="1"/>
    <col min="2310" max="2310" width="19.85546875" style="4" customWidth="1"/>
    <col min="2311" max="2311" width="14.140625" style="4" customWidth="1"/>
    <col min="2312" max="2312" width="9" style="4" customWidth="1"/>
    <col min="2313" max="2313" width="14.5703125" style="4" customWidth="1"/>
    <col min="2314" max="2314" width="20.5703125" style="4" customWidth="1"/>
    <col min="2315" max="2315" width="15" style="4" bestFit="1" customWidth="1"/>
    <col min="2316" max="2316" width="12" style="4" bestFit="1" customWidth="1"/>
    <col min="2317" max="2317" width="13" style="4" customWidth="1"/>
    <col min="2318" max="2318" width="14.5703125" style="4" bestFit="1" customWidth="1"/>
    <col min="2319" max="2319" width="13.85546875" style="4" bestFit="1" customWidth="1"/>
    <col min="2320" max="2320" width="11.42578125" style="4"/>
    <col min="2321" max="2321" width="13.85546875" style="4" bestFit="1" customWidth="1"/>
    <col min="2322" max="2322" width="11.42578125" style="4"/>
    <col min="2323" max="2323" width="13.85546875" style="4" bestFit="1" customWidth="1"/>
    <col min="2324" max="2324" width="12.140625" style="4" bestFit="1" customWidth="1"/>
    <col min="2325" max="2327" width="11.42578125" style="4"/>
    <col min="2328" max="2328" width="9.42578125" style="4" customWidth="1"/>
    <col min="2329" max="2329" width="12.7109375" style="4" bestFit="1" customWidth="1"/>
    <col min="2330" max="2330" width="14.28515625" style="4" bestFit="1" customWidth="1"/>
    <col min="2331" max="2561" width="11.42578125" style="4"/>
    <col min="2562" max="2562" width="26.140625" style="4" customWidth="1"/>
    <col min="2563" max="2563" width="25.85546875" style="4" customWidth="1"/>
    <col min="2564" max="2564" width="21.85546875" style="4" customWidth="1"/>
    <col min="2565" max="2565" width="20.85546875" style="4" customWidth="1"/>
    <col min="2566" max="2566" width="19.85546875" style="4" customWidth="1"/>
    <col min="2567" max="2567" width="14.140625" style="4" customWidth="1"/>
    <col min="2568" max="2568" width="9" style="4" customWidth="1"/>
    <col min="2569" max="2569" width="14.5703125" style="4" customWidth="1"/>
    <col min="2570" max="2570" width="20.5703125" style="4" customWidth="1"/>
    <col min="2571" max="2571" width="15" style="4" bestFit="1" customWidth="1"/>
    <col min="2572" max="2572" width="12" style="4" bestFit="1" customWidth="1"/>
    <col min="2573" max="2573" width="13" style="4" customWidth="1"/>
    <col min="2574" max="2574" width="14.5703125" style="4" bestFit="1" customWidth="1"/>
    <col min="2575" max="2575" width="13.85546875" style="4" bestFit="1" customWidth="1"/>
    <col min="2576" max="2576" width="11.42578125" style="4"/>
    <col min="2577" max="2577" width="13.85546875" style="4" bestFit="1" customWidth="1"/>
    <col min="2578" max="2578" width="11.42578125" style="4"/>
    <col min="2579" max="2579" width="13.85546875" style="4" bestFit="1" customWidth="1"/>
    <col min="2580" max="2580" width="12.140625" style="4" bestFit="1" customWidth="1"/>
    <col min="2581" max="2583" width="11.42578125" style="4"/>
    <col min="2584" max="2584" width="9.42578125" style="4" customWidth="1"/>
    <col min="2585" max="2585" width="12.7109375" style="4" bestFit="1" customWidth="1"/>
    <col min="2586" max="2586" width="14.28515625" style="4" bestFit="1" customWidth="1"/>
    <col min="2587" max="2817" width="11.42578125" style="4"/>
    <col min="2818" max="2818" width="26.140625" style="4" customWidth="1"/>
    <col min="2819" max="2819" width="25.85546875" style="4" customWidth="1"/>
    <col min="2820" max="2820" width="21.85546875" style="4" customWidth="1"/>
    <col min="2821" max="2821" width="20.85546875" style="4" customWidth="1"/>
    <col min="2822" max="2822" width="19.85546875" style="4" customWidth="1"/>
    <col min="2823" max="2823" width="14.140625" style="4" customWidth="1"/>
    <col min="2824" max="2824" width="9" style="4" customWidth="1"/>
    <col min="2825" max="2825" width="14.5703125" style="4" customWidth="1"/>
    <col min="2826" max="2826" width="20.5703125" style="4" customWidth="1"/>
    <col min="2827" max="2827" width="15" style="4" bestFit="1" customWidth="1"/>
    <col min="2828" max="2828" width="12" style="4" bestFit="1" customWidth="1"/>
    <col min="2829" max="2829" width="13" style="4" customWidth="1"/>
    <col min="2830" max="2830" width="14.5703125" style="4" bestFit="1" customWidth="1"/>
    <col min="2831" max="2831" width="13.85546875" style="4" bestFit="1" customWidth="1"/>
    <col min="2832" max="2832" width="11.42578125" style="4"/>
    <col min="2833" max="2833" width="13.85546875" style="4" bestFit="1" customWidth="1"/>
    <col min="2834" max="2834" width="11.42578125" style="4"/>
    <col min="2835" max="2835" width="13.85546875" style="4" bestFit="1" customWidth="1"/>
    <col min="2836" max="2836" width="12.140625" style="4" bestFit="1" customWidth="1"/>
    <col min="2837" max="2839" width="11.42578125" style="4"/>
    <col min="2840" max="2840" width="9.42578125" style="4" customWidth="1"/>
    <col min="2841" max="2841" width="12.7109375" style="4" bestFit="1" customWidth="1"/>
    <col min="2842" max="2842" width="14.28515625" style="4" bestFit="1" customWidth="1"/>
    <col min="2843" max="3073" width="11.42578125" style="4"/>
    <col min="3074" max="3074" width="26.140625" style="4" customWidth="1"/>
    <col min="3075" max="3075" width="25.85546875" style="4" customWidth="1"/>
    <col min="3076" max="3076" width="21.85546875" style="4" customWidth="1"/>
    <col min="3077" max="3077" width="20.85546875" style="4" customWidth="1"/>
    <col min="3078" max="3078" width="19.85546875" style="4" customWidth="1"/>
    <col min="3079" max="3079" width="14.140625" style="4" customWidth="1"/>
    <col min="3080" max="3080" width="9" style="4" customWidth="1"/>
    <col min="3081" max="3081" width="14.5703125" style="4" customWidth="1"/>
    <col min="3082" max="3082" width="20.5703125" style="4" customWidth="1"/>
    <col min="3083" max="3083" width="15" style="4" bestFit="1" customWidth="1"/>
    <col min="3084" max="3084" width="12" style="4" bestFit="1" customWidth="1"/>
    <col min="3085" max="3085" width="13" style="4" customWidth="1"/>
    <col min="3086" max="3086" width="14.5703125" style="4" bestFit="1" customWidth="1"/>
    <col min="3087" max="3087" width="13.85546875" style="4" bestFit="1" customWidth="1"/>
    <col min="3088" max="3088" width="11.42578125" style="4"/>
    <col min="3089" max="3089" width="13.85546875" style="4" bestFit="1" customWidth="1"/>
    <col min="3090" max="3090" width="11.42578125" style="4"/>
    <col min="3091" max="3091" width="13.85546875" style="4" bestFit="1" customWidth="1"/>
    <col min="3092" max="3092" width="12.140625" style="4" bestFit="1" customWidth="1"/>
    <col min="3093" max="3095" width="11.42578125" style="4"/>
    <col min="3096" max="3096" width="9.42578125" style="4" customWidth="1"/>
    <col min="3097" max="3097" width="12.7109375" style="4" bestFit="1" customWidth="1"/>
    <col min="3098" max="3098" width="14.28515625" style="4" bestFit="1" customWidth="1"/>
    <col min="3099" max="3329" width="11.42578125" style="4"/>
    <col min="3330" max="3330" width="26.140625" style="4" customWidth="1"/>
    <col min="3331" max="3331" width="25.85546875" style="4" customWidth="1"/>
    <col min="3332" max="3332" width="21.85546875" style="4" customWidth="1"/>
    <col min="3333" max="3333" width="20.85546875" style="4" customWidth="1"/>
    <col min="3334" max="3334" width="19.85546875" style="4" customWidth="1"/>
    <col min="3335" max="3335" width="14.140625" style="4" customWidth="1"/>
    <col min="3336" max="3336" width="9" style="4" customWidth="1"/>
    <col min="3337" max="3337" width="14.5703125" style="4" customWidth="1"/>
    <col min="3338" max="3338" width="20.5703125" style="4" customWidth="1"/>
    <col min="3339" max="3339" width="15" style="4" bestFit="1" customWidth="1"/>
    <col min="3340" max="3340" width="12" style="4" bestFit="1" customWidth="1"/>
    <col min="3341" max="3341" width="13" style="4" customWidth="1"/>
    <col min="3342" max="3342" width="14.5703125" style="4" bestFit="1" customWidth="1"/>
    <col min="3343" max="3343" width="13.85546875" style="4" bestFit="1" customWidth="1"/>
    <col min="3344" max="3344" width="11.42578125" style="4"/>
    <col min="3345" max="3345" width="13.85546875" style="4" bestFit="1" customWidth="1"/>
    <col min="3346" max="3346" width="11.42578125" style="4"/>
    <col min="3347" max="3347" width="13.85546875" style="4" bestFit="1" customWidth="1"/>
    <col min="3348" max="3348" width="12.140625" style="4" bestFit="1" customWidth="1"/>
    <col min="3349" max="3351" width="11.42578125" style="4"/>
    <col min="3352" max="3352" width="9.42578125" style="4" customWidth="1"/>
    <col min="3353" max="3353" width="12.7109375" style="4" bestFit="1" customWidth="1"/>
    <col min="3354" max="3354" width="14.28515625" style="4" bestFit="1" customWidth="1"/>
    <col min="3355" max="3585" width="11.42578125" style="4"/>
    <col min="3586" max="3586" width="26.140625" style="4" customWidth="1"/>
    <col min="3587" max="3587" width="25.85546875" style="4" customWidth="1"/>
    <col min="3588" max="3588" width="21.85546875" style="4" customWidth="1"/>
    <col min="3589" max="3589" width="20.85546875" style="4" customWidth="1"/>
    <col min="3590" max="3590" width="19.85546875" style="4" customWidth="1"/>
    <col min="3591" max="3591" width="14.140625" style="4" customWidth="1"/>
    <col min="3592" max="3592" width="9" style="4" customWidth="1"/>
    <col min="3593" max="3593" width="14.5703125" style="4" customWidth="1"/>
    <col min="3594" max="3594" width="20.5703125" style="4" customWidth="1"/>
    <col min="3595" max="3595" width="15" style="4" bestFit="1" customWidth="1"/>
    <col min="3596" max="3596" width="12" style="4" bestFit="1" customWidth="1"/>
    <col min="3597" max="3597" width="13" style="4" customWidth="1"/>
    <col min="3598" max="3598" width="14.5703125" style="4" bestFit="1" customWidth="1"/>
    <col min="3599" max="3599" width="13.85546875" style="4" bestFit="1" customWidth="1"/>
    <col min="3600" max="3600" width="11.42578125" style="4"/>
    <col min="3601" max="3601" width="13.85546875" style="4" bestFit="1" customWidth="1"/>
    <col min="3602" max="3602" width="11.42578125" style="4"/>
    <col min="3603" max="3603" width="13.85546875" style="4" bestFit="1" customWidth="1"/>
    <col min="3604" max="3604" width="12.140625" style="4" bestFit="1" customWidth="1"/>
    <col min="3605" max="3607" width="11.42578125" style="4"/>
    <col min="3608" max="3608" width="9.42578125" style="4" customWidth="1"/>
    <col min="3609" max="3609" width="12.7109375" style="4" bestFit="1" customWidth="1"/>
    <col min="3610" max="3610" width="14.28515625" style="4" bestFit="1" customWidth="1"/>
    <col min="3611" max="3841" width="11.42578125" style="4"/>
    <col min="3842" max="3842" width="26.140625" style="4" customWidth="1"/>
    <col min="3843" max="3843" width="25.85546875" style="4" customWidth="1"/>
    <col min="3844" max="3844" width="21.85546875" style="4" customWidth="1"/>
    <col min="3845" max="3845" width="20.85546875" style="4" customWidth="1"/>
    <col min="3846" max="3846" width="19.85546875" style="4" customWidth="1"/>
    <col min="3847" max="3847" width="14.140625" style="4" customWidth="1"/>
    <col min="3848" max="3848" width="9" style="4" customWidth="1"/>
    <col min="3849" max="3849" width="14.5703125" style="4" customWidth="1"/>
    <col min="3850" max="3850" width="20.5703125" style="4" customWidth="1"/>
    <col min="3851" max="3851" width="15" style="4" bestFit="1" customWidth="1"/>
    <col min="3852" max="3852" width="12" style="4" bestFit="1" customWidth="1"/>
    <col min="3853" max="3853" width="13" style="4" customWidth="1"/>
    <col min="3854" max="3854" width="14.5703125" style="4" bestFit="1" customWidth="1"/>
    <col min="3855" max="3855" width="13.85546875" style="4" bestFit="1" customWidth="1"/>
    <col min="3856" max="3856" width="11.42578125" style="4"/>
    <col min="3857" max="3857" width="13.85546875" style="4" bestFit="1" customWidth="1"/>
    <col min="3858" max="3858" width="11.42578125" style="4"/>
    <col min="3859" max="3859" width="13.85546875" style="4" bestFit="1" customWidth="1"/>
    <col min="3860" max="3860" width="12.140625" style="4" bestFit="1" customWidth="1"/>
    <col min="3861" max="3863" width="11.42578125" style="4"/>
    <col min="3864" max="3864" width="9.42578125" style="4" customWidth="1"/>
    <col min="3865" max="3865" width="12.7109375" style="4" bestFit="1" customWidth="1"/>
    <col min="3866" max="3866" width="14.28515625" style="4" bestFit="1" customWidth="1"/>
    <col min="3867" max="4097" width="11.42578125" style="4"/>
    <col min="4098" max="4098" width="26.140625" style="4" customWidth="1"/>
    <col min="4099" max="4099" width="25.85546875" style="4" customWidth="1"/>
    <col min="4100" max="4100" width="21.85546875" style="4" customWidth="1"/>
    <col min="4101" max="4101" width="20.85546875" style="4" customWidth="1"/>
    <col min="4102" max="4102" width="19.85546875" style="4" customWidth="1"/>
    <col min="4103" max="4103" width="14.140625" style="4" customWidth="1"/>
    <col min="4104" max="4104" width="9" style="4" customWidth="1"/>
    <col min="4105" max="4105" width="14.5703125" style="4" customWidth="1"/>
    <col min="4106" max="4106" width="20.5703125" style="4" customWidth="1"/>
    <col min="4107" max="4107" width="15" style="4" bestFit="1" customWidth="1"/>
    <col min="4108" max="4108" width="12" style="4" bestFit="1" customWidth="1"/>
    <col min="4109" max="4109" width="13" style="4" customWidth="1"/>
    <col min="4110" max="4110" width="14.5703125" style="4" bestFit="1" customWidth="1"/>
    <col min="4111" max="4111" width="13.85546875" style="4" bestFit="1" customWidth="1"/>
    <col min="4112" max="4112" width="11.42578125" style="4"/>
    <col min="4113" max="4113" width="13.85546875" style="4" bestFit="1" customWidth="1"/>
    <col min="4114" max="4114" width="11.42578125" style="4"/>
    <col min="4115" max="4115" width="13.85546875" style="4" bestFit="1" customWidth="1"/>
    <col min="4116" max="4116" width="12.140625" style="4" bestFit="1" customWidth="1"/>
    <col min="4117" max="4119" width="11.42578125" style="4"/>
    <col min="4120" max="4120" width="9.42578125" style="4" customWidth="1"/>
    <col min="4121" max="4121" width="12.7109375" style="4" bestFit="1" customWidth="1"/>
    <col min="4122" max="4122" width="14.28515625" style="4" bestFit="1" customWidth="1"/>
    <col min="4123" max="4353" width="11.42578125" style="4"/>
    <col min="4354" max="4354" width="26.140625" style="4" customWidth="1"/>
    <col min="4355" max="4355" width="25.85546875" style="4" customWidth="1"/>
    <col min="4356" max="4356" width="21.85546875" style="4" customWidth="1"/>
    <col min="4357" max="4357" width="20.85546875" style="4" customWidth="1"/>
    <col min="4358" max="4358" width="19.85546875" style="4" customWidth="1"/>
    <col min="4359" max="4359" width="14.140625" style="4" customWidth="1"/>
    <col min="4360" max="4360" width="9" style="4" customWidth="1"/>
    <col min="4361" max="4361" width="14.5703125" style="4" customWidth="1"/>
    <col min="4362" max="4362" width="20.5703125" style="4" customWidth="1"/>
    <col min="4363" max="4363" width="15" style="4" bestFit="1" customWidth="1"/>
    <col min="4364" max="4364" width="12" style="4" bestFit="1" customWidth="1"/>
    <col min="4365" max="4365" width="13" style="4" customWidth="1"/>
    <col min="4366" max="4366" width="14.5703125" style="4" bestFit="1" customWidth="1"/>
    <col min="4367" max="4367" width="13.85546875" style="4" bestFit="1" customWidth="1"/>
    <col min="4368" max="4368" width="11.42578125" style="4"/>
    <col min="4369" max="4369" width="13.85546875" style="4" bestFit="1" customWidth="1"/>
    <col min="4370" max="4370" width="11.42578125" style="4"/>
    <col min="4371" max="4371" width="13.85546875" style="4" bestFit="1" customWidth="1"/>
    <col min="4372" max="4372" width="12.140625" style="4" bestFit="1" customWidth="1"/>
    <col min="4373" max="4375" width="11.42578125" style="4"/>
    <col min="4376" max="4376" width="9.42578125" style="4" customWidth="1"/>
    <col min="4377" max="4377" width="12.7109375" style="4" bestFit="1" customWidth="1"/>
    <col min="4378" max="4378" width="14.28515625" style="4" bestFit="1" customWidth="1"/>
    <col min="4379" max="4609" width="11.42578125" style="4"/>
    <col min="4610" max="4610" width="26.140625" style="4" customWidth="1"/>
    <col min="4611" max="4611" width="25.85546875" style="4" customWidth="1"/>
    <col min="4612" max="4612" width="21.85546875" style="4" customWidth="1"/>
    <col min="4613" max="4613" width="20.85546875" style="4" customWidth="1"/>
    <col min="4614" max="4614" width="19.85546875" style="4" customWidth="1"/>
    <col min="4615" max="4615" width="14.140625" style="4" customWidth="1"/>
    <col min="4616" max="4616" width="9" style="4" customWidth="1"/>
    <col min="4617" max="4617" width="14.5703125" style="4" customWidth="1"/>
    <col min="4618" max="4618" width="20.5703125" style="4" customWidth="1"/>
    <col min="4619" max="4619" width="15" style="4" bestFit="1" customWidth="1"/>
    <col min="4620" max="4620" width="12" style="4" bestFit="1" customWidth="1"/>
    <col min="4621" max="4621" width="13" style="4" customWidth="1"/>
    <col min="4622" max="4622" width="14.5703125" style="4" bestFit="1" customWidth="1"/>
    <col min="4623" max="4623" width="13.85546875" style="4" bestFit="1" customWidth="1"/>
    <col min="4624" max="4624" width="11.42578125" style="4"/>
    <col min="4625" max="4625" width="13.85546875" style="4" bestFit="1" customWidth="1"/>
    <col min="4626" max="4626" width="11.42578125" style="4"/>
    <col min="4627" max="4627" width="13.85546875" style="4" bestFit="1" customWidth="1"/>
    <col min="4628" max="4628" width="12.140625" style="4" bestFit="1" customWidth="1"/>
    <col min="4629" max="4631" width="11.42578125" style="4"/>
    <col min="4632" max="4632" width="9.42578125" style="4" customWidth="1"/>
    <col min="4633" max="4633" width="12.7109375" style="4" bestFit="1" customWidth="1"/>
    <col min="4634" max="4634" width="14.28515625" style="4" bestFit="1" customWidth="1"/>
    <col min="4635" max="4865" width="11.42578125" style="4"/>
    <col min="4866" max="4866" width="26.140625" style="4" customWidth="1"/>
    <col min="4867" max="4867" width="25.85546875" style="4" customWidth="1"/>
    <col min="4868" max="4868" width="21.85546875" style="4" customWidth="1"/>
    <col min="4869" max="4869" width="20.85546875" style="4" customWidth="1"/>
    <col min="4870" max="4870" width="19.85546875" style="4" customWidth="1"/>
    <col min="4871" max="4871" width="14.140625" style="4" customWidth="1"/>
    <col min="4872" max="4872" width="9" style="4" customWidth="1"/>
    <col min="4873" max="4873" width="14.5703125" style="4" customWidth="1"/>
    <col min="4874" max="4874" width="20.5703125" style="4" customWidth="1"/>
    <col min="4875" max="4875" width="15" style="4" bestFit="1" customWidth="1"/>
    <col min="4876" max="4876" width="12" style="4" bestFit="1" customWidth="1"/>
    <col min="4877" max="4877" width="13" style="4" customWidth="1"/>
    <col min="4878" max="4878" width="14.5703125" style="4" bestFit="1" customWidth="1"/>
    <col min="4879" max="4879" width="13.85546875" style="4" bestFit="1" customWidth="1"/>
    <col min="4880" max="4880" width="11.42578125" style="4"/>
    <col min="4881" max="4881" width="13.85546875" style="4" bestFit="1" customWidth="1"/>
    <col min="4882" max="4882" width="11.42578125" style="4"/>
    <col min="4883" max="4883" width="13.85546875" style="4" bestFit="1" customWidth="1"/>
    <col min="4884" max="4884" width="12.140625" style="4" bestFit="1" customWidth="1"/>
    <col min="4885" max="4887" width="11.42578125" style="4"/>
    <col min="4888" max="4888" width="9.42578125" style="4" customWidth="1"/>
    <col min="4889" max="4889" width="12.7109375" style="4" bestFit="1" customWidth="1"/>
    <col min="4890" max="4890" width="14.28515625" style="4" bestFit="1" customWidth="1"/>
    <col min="4891" max="5121" width="11.42578125" style="4"/>
    <col min="5122" max="5122" width="26.140625" style="4" customWidth="1"/>
    <col min="5123" max="5123" width="25.85546875" style="4" customWidth="1"/>
    <col min="5124" max="5124" width="21.85546875" style="4" customWidth="1"/>
    <col min="5125" max="5125" width="20.85546875" style="4" customWidth="1"/>
    <col min="5126" max="5126" width="19.85546875" style="4" customWidth="1"/>
    <col min="5127" max="5127" width="14.140625" style="4" customWidth="1"/>
    <col min="5128" max="5128" width="9" style="4" customWidth="1"/>
    <col min="5129" max="5129" width="14.5703125" style="4" customWidth="1"/>
    <col min="5130" max="5130" width="20.5703125" style="4" customWidth="1"/>
    <col min="5131" max="5131" width="15" style="4" bestFit="1" customWidth="1"/>
    <col min="5132" max="5132" width="12" style="4" bestFit="1" customWidth="1"/>
    <col min="5133" max="5133" width="13" style="4" customWidth="1"/>
    <col min="5134" max="5134" width="14.5703125" style="4" bestFit="1" customWidth="1"/>
    <col min="5135" max="5135" width="13.85546875" style="4" bestFit="1" customWidth="1"/>
    <col min="5136" max="5136" width="11.42578125" style="4"/>
    <col min="5137" max="5137" width="13.85546875" style="4" bestFit="1" customWidth="1"/>
    <col min="5138" max="5138" width="11.42578125" style="4"/>
    <col min="5139" max="5139" width="13.85546875" style="4" bestFit="1" customWidth="1"/>
    <col min="5140" max="5140" width="12.140625" style="4" bestFit="1" customWidth="1"/>
    <col min="5141" max="5143" width="11.42578125" style="4"/>
    <col min="5144" max="5144" width="9.42578125" style="4" customWidth="1"/>
    <col min="5145" max="5145" width="12.7109375" style="4" bestFit="1" customWidth="1"/>
    <col min="5146" max="5146" width="14.28515625" style="4" bestFit="1" customWidth="1"/>
    <col min="5147" max="5377" width="11.42578125" style="4"/>
    <col min="5378" max="5378" width="26.140625" style="4" customWidth="1"/>
    <col min="5379" max="5379" width="25.85546875" style="4" customWidth="1"/>
    <col min="5380" max="5380" width="21.85546875" style="4" customWidth="1"/>
    <col min="5381" max="5381" width="20.85546875" style="4" customWidth="1"/>
    <col min="5382" max="5382" width="19.85546875" style="4" customWidth="1"/>
    <col min="5383" max="5383" width="14.140625" style="4" customWidth="1"/>
    <col min="5384" max="5384" width="9" style="4" customWidth="1"/>
    <col min="5385" max="5385" width="14.5703125" style="4" customWidth="1"/>
    <col min="5386" max="5386" width="20.5703125" style="4" customWidth="1"/>
    <col min="5387" max="5387" width="15" style="4" bestFit="1" customWidth="1"/>
    <col min="5388" max="5388" width="12" style="4" bestFit="1" customWidth="1"/>
    <col min="5389" max="5389" width="13" style="4" customWidth="1"/>
    <col min="5390" max="5390" width="14.5703125" style="4" bestFit="1" customWidth="1"/>
    <col min="5391" max="5391" width="13.85546875" style="4" bestFit="1" customWidth="1"/>
    <col min="5392" max="5392" width="11.42578125" style="4"/>
    <col min="5393" max="5393" width="13.85546875" style="4" bestFit="1" customWidth="1"/>
    <col min="5394" max="5394" width="11.42578125" style="4"/>
    <col min="5395" max="5395" width="13.85546875" style="4" bestFit="1" customWidth="1"/>
    <col min="5396" max="5396" width="12.140625" style="4" bestFit="1" customWidth="1"/>
    <col min="5397" max="5399" width="11.42578125" style="4"/>
    <col min="5400" max="5400" width="9.42578125" style="4" customWidth="1"/>
    <col min="5401" max="5401" width="12.7109375" style="4" bestFit="1" customWidth="1"/>
    <col min="5402" max="5402" width="14.28515625" style="4" bestFit="1" customWidth="1"/>
    <col min="5403" max="5633" width="11.42578125" style="4"/>
    <col min="5634" max="5634" width="26.140625" style="4" customWidth="1"/>
    <col min="5635" max="5635" width="25.85546875" style="4" customWidth="1"/>
    <col min="5636" max="5636" width="21.85546875" style="4" customWidth="1"/>
    <col min="5637" max="5637" width="20.85546875" style="4" customWidth="1"/>
    <col min="5638" max="5638" width="19.85546875" style="4" customWidth="1"/>
    <col min="5639" max="5639" width="14.140625" style="4" customWidth="1"/>
    <col min="5640" max="5640" width="9" style="4" customWidth="1"/>
    <col min="5641" max="5641" width="14.5703125" style="4" customWidth="1"/>
    <col min="5642" max="5642" width="20.5703125" style="4" customWidth="1"/>
    <col min="5643" max="5643" width="15" style="4" bestFit="1" customWidth="1"/>
    <col min="5644" max="5644" width="12" style="4" bestFit="1" customWidth="1"/>
    <col min="5645" max="5645" width="13" style="4" customWidth="1"/>
    <col min="5646" max="5646" width="14.5703125" style="4" bestFit="1" customWidth="1"/>
    <col min="5647" max="5647" width="13.85546875" style="4" bestFit="1" customWidth="1"/>
    <col min="5648" max="5648" width="11.42578125" style="4"/>
    <col min="5649" max="5649" width="13.85546875" style="4" bestFit="1" customWidth="1"/>
    <col min="5650" max="5650" width="11.42578125" style="4"/>
    <col min="5651" max="5651" width="13.85546875" style="4" bestFit="1" customWidth="1"/>
    <col min="5652" max="5652" width="12.140625" style="4" bestFit="1" customWidth="1"/>
    <col min="5653" max="5655" width="11.42578125" style="4"/>
    <col min="5656" max="5656" width="9.42578125" style="4" customWidth="1"/>
    <col min="5657" max="5657" width="12.7109375" style="4" bestFit="1" customWidth="1"/>
    <col min="5658" max="5658" width="14.28515625" style="4" bestFit="1" customWidth="1"/>
    <col min="5659" max="5889" width="11.42578125" style="4"/>
    <col min="5890" max="5890" width="26.140625" style="4" customWidth="1"/>
    <col min="5891" max="5891" width="25.85546875" style="4" customWidth="1"/>
    <col min="5892" max="5892" width="21.85546875" style="4" customWidth="1"/>
    <col min="5893" max="5893" width="20.85546875" style="4" customWidth="1"/>
    <col min="5894" max="5894" width="19.85546875" style="4" customWidth="1"/>
    <col min="5895" max="5895" width="14.140625" style="4" customWidth="1"/>
    <col min="5896" max="5896" width="9" style="4" customWidth="1"/>
    <col min="5897" max="5897" width="14.5703125" style="4" customWidth="1"/>
    <col min="5898" max="5898" width="20.5703125" style="4" customWidth="1"/>
    <col min="5899" max="5899" width="15" style="4" bestFit="1" customWidth="1"/>
    <col min="5900" max="5900" width="12" style="4" bestFit="1" customWidth="1"/>
    <col min="5901" max="5901" width="13" style="4" customWidth="1"/>
    <col min="5902" max="5902" width="14.5703125" style="4" bestFit="1" customWidth="1"/>
    <col min="5903" max="5903" width="13.85546875" style="4" bestFit="1" customWidth="1"/>
    <col min="5904" max="5904" width="11.42578125" style="4"/>
    <col min="5905" max="5905" width="13.85546875" style="4" bestFit="1" customWidth="1"/>
    <col min="5906" max="5906" width="11.42578125" style="4"/>
    <col min="5907" max="5907" width="13.85546875" style="4" bestFit="1" customWidth="1"/>
    <col min="5908" max="5908" width="12.140625" style="4" bestFit="1" customWidth="1"/>
    <col min="5909" max="5911" width="11.42578125" style="4"/>
    <col min="5912" max="5912" width="9.42578125" style="4" customWidth="1"/>
    <col min="5913" max="5913" width="12.7109375" style="4" bestFit="1" customWidth="1"/>
    <col min="5914" max="5914" width="14.28515625" style="4" bestFit="1" customWidth="1"/>
    <col min="5915" max="6145" width="11.42578125" style="4"/>
    <col min="6146" max="6146" width="26.140625" style="4" customWidth="1"/>
    <col min="6147" max="6147" width="25.85546875" style="4" customWidth="1"/>
    <col min="6148" max="6148" width="21.85546875" style="4" customWidth="1"/>
    <col min="6149" max="6149" width="20.85546875" style="4" customWidth="1"/>
    <col min="6150" max="6150" width="19.85546875" style="4" customWidth="1"/>
    <col min="6151" max="6151" width="14.140625" style="4" customWidth="1"/>
    <col min="6152" max="6152" width="9" style="4" customWidth="1"/>
    <col min="6153" max="6153" width="14.5703125" style="4" customWidth="1"/>
    <col min="6154" max="6154" width="20.5703125" style="4" customWidth="1"/>
    <col min="6155" max="6155" width="15" style="4" bestFit="1" customWidth="1"/>
    <col min="6156" max="6156" width="12" style="4" bestFit="1" customWidth="1"/>
    <col min="6157" max="6157" width="13" style="4" customWidth="1"/>
    <col min="6158" max="6158" width="14.5703125" style="4" bestFit="1" customWidth="1"/>
    <col min="6159" max="6159" width="13.85546875" style="4" bestFit="1" customWidth="1"/>
    <col min="6160" max="6160" width="11.42578125" style="4"/>
    <col min="6161" max="6161" width="13.85546875" style="4" bestFit="1" customWidth="1"/>
    <col min="6162" max="6162" width="11.42578125" style="4"/>
    <col min="6163" max="6163" width="13.85546875" style="4" bestFit="1" customWidth="1"/>
    <col min="6164" max="6164" width="12.140625" style="4" bestFit="1" customWidth="1"/>
    <col min="6165" max="6167" width="11.42578125" style="4"/>
    <col min="6168" max="6168" width="9.42578125" style="4" customWidth="1"/>
    <col min="6169" max="6169" width="12.7109375" style="4" bestFit="1" customWidth="1"/>
    <col min="6170" max="6170" width="14.28515625" style="4" bestFit="1" customWidth="1"/>
    <col min="6171" max="6401" width="11.42578125" style="4"/>
    <col min="6402" max="6402" width="26.140625" style="4" customWidth="1"/>
    <col min="6403" max="6403" width="25.85546875" style="4" customWidth="1"/>
    <col min="6404" max="6404" width="21.85546875" style="4" customWidth="1"/>
    <col min="6405" max="6405" width="20.85546875" style="4" customWidth="1"/>
    <col min="6406" max="6406" width="19.85546875" style="4" customWidth="1"/>
    <col min="6407" max="6407" width="14.140625" style="4" customWidth="1"/>
    <col min="6408" max="6408" width="9" style="4" customWidth="1"/>
    <col min="6409" max="6409" width="14.5703125" style="4" customWidth="1"/>
    <col min="6410" max="6410" width="20.5703125" style="4" customWidth="1"/>
    <col min="6411" max="6411" width="15" style="4" bestFit="1" customWidth="1"/>
    <col min="6412" max="6412" width="12" style="4" bestFit="1" customWidth="1"/>
    <col min="6413" max="6413" width="13" style="4" customWidth="1"/>
    <col min="6414" max="6414" width="14.5703125" style="4" bestFit="1" customWidth="1"/>
    <col min="6415" max="6415" width="13.85546875" style="4" bestFit="1" customWidth="1"/>
    <col min="6416" max="6416" width="11.42578125" style="4"/>
    <col min="6417" max="6417" width="13.85546875" style="4" bestFit="1" customWidth="1"/>
    <col min="6418" max="6418" width="11.42578125" style="4"/>
    <col min="6419" max="6419" width="13.85546875" style="4" bestFit="1" customWidth="1"/>
    <col min="6420" max="6420" width="12.140625" style="4" bestFit="1" customWidth="1"/>
    <col min="6421" max="6423" width="11.42578125" style="4"/>
    <col min="6424" max="6424" width="9.42578125" style="4" customWidth="1"/>
    <col min="6425" max="6425" width="12.7109375" style="4" bestFit="1" customWidth="1"/>
    <col min="6426" max="6426" width="14.28515625" style="4" bestFit="1" customWidth="1"/>
    <col min="6427" max="6657" width="11.42578125" style="4"/>
    <col min="6658" max="6658" width="26.140625" style="4" customWidth="1"/>
    <col min="6659" max="6659" width="25.85546875" style="4" customWidth="1"/>
    <col min="6660" max="6660" width="21.85546875" style="4" customWidth="1"/>
    <col min="6661" max="6661" width="20.85546875" style="4" customWidth="1"/>
    <col min="6662" max="6662" width="19.85546875" style="4" customWidth="1"/>
    <col min="6663" max="6663" width="14.140625" style="4" customWidth="1"/>
    <col min="6664" max="6664" width="9" style="4" customWidth="1"/>
    <col min="6665" max="6665" width="14.5703125" style="4" customWidth="1"/>
    <col min="6666" max="6666" width="20.5703125" style="4" customWidth="1"/>
    <col min="6667" max="6667" width="15" style="4" bestFit="1" customWidth="1"/>
    <col min="6668" max="6668" width="12" style="4" bestFit="1" customWidth="1"/>
    <col min="6669" max="6669" width="13" style="4" customWidth="1"/>
    <col min="6670" max="6670" width="14.5703125" style="4" bestFit="1" customWidth="1"/>
    <col min="6671" max="6671" width="13.85546875" style="4" bestFit="1" customWidth="1"/>
    <col min="6672" max="6672" width="11.42578125" style="4"/>
    <col min="6673" max="6673" width="13.85546875" style="4" bestFit="1" customWidth="1"/>
    <col min="6674" max="6674" width="11.42578125" style="4"/>
    <col min="6675" max="6675" width="13.85546875" style="4" bestFit="1" customWidth="1"/>
    <col min="6676" max="6676" width="12.140625" style="4" bestFit="1" customWidth="1"/>
    <col min="6677" max="6679" width="11.42578125" style="4"/>
    <col min="6680" max="6680" width="9.42578125" style="4" customWidth="1"/>
    <col min="6681" max="6681" width="12.7109375" style="4" bestFit="1" customWidth="1"/>
    <col min="6682" max="6682" width="14.28515625" style="4" bestFit="1" customWidth="1"/>
    <col min="6683" max="6913" width="11.42578125" style="4"/>
    <col min="6914" max="6914" width="26.140625" style="4" customWidth="1"/>
    <col min="6915" max="6915" width="25.85546875" style="4" customWidth="1"/>
    <col min="6916" max="6916" width="21.85546875" style="4" customWidth="1"/>
    <col min="6917" max="6917" width="20.85546875" style="4" customWidth="1"/>
    <col min="6918" max="6918" width="19.85546875" style="4" customWidth="1"/>
    <col min="6919" max="6919" width="14.140625" style="4" customWidth="1"/>
    <col min="6920" max="6920" width="9" style="4" customWidth="1"/>
    <col min="6921" max="6921" width="14.5703125" style="4" customWidth="1"/>
    <col min="6922" max="6922" width="20.5703125" style="4" customWidth="1"/>
    <col min="6923" max="6923" width="15" style="4" bestFit="1" customWidth="1"/>
    <col min="6924" max="6924" width="12" style="4" bestFit="1" customWidth="1"/>
    <col min="6925" max="6925" width="13" style="4" customWidth="1"/>
    <col min="6926" max="6926" width="14.5703125" style="4" bestFit="1" customWidth="1"/>
    <col min="6927" max="6927" width="13.85546875" style="4" bestFit="1" customWidth="1"/>
    <col min="6928" max="6928" width="11.42578125" style="4"/>
    <col min="6929" max="6929" width="13.85546875" style="4" bestFit="1" customWidth="1"/>
    <col min="6930" max="6930" width="11.42578125" style="4"/>
    <col min="6931" max="6931" width="13.85546875" style="4" bestFit="1" customWidth="1"/>
    <col min="6932" max="6932" width="12.140625" style="4" bestFit="1" customWidth="1"/>
    <col min="6933" max="6935" width="11.42578125" style="4"/>
    <col min="6936" max="6936" width="9.42578125" style="4" customWidth="1"/>
    <col min="6937" max="6937" width="12.7109375" style="4" bestFit="1" customWidth="1"/>
    <col min="6938" max="6938" width="14.28515625" style="4" bestFit="1" customWidth="1"/>
    <col min="6939" max="7169" width="11.42578125" style="4"/>
    <col min="7170" max="7170" width="26.140625" style="4" customWidth="1"/>
    <col min="7171" max="7171" width="25.85546875" style="4" customWidth="1"/>
    <col min="7172" max="7172" width="21.85546875" style="4" customWidth="1"/>
    <col min="7173" max="7173" width="20.85546875" style="4" customWidth="1"/>
    <col min="7174" max="7174" width="19.85546875" style="4" customWidth="1"/>
    <col min="7175" max="7175" width="14.140625" style="4" customWidth="1"/>
    <col min="7176" max="7176" width="9" style="4" customWidth="1"/>
    <col min="7177" max="7177" width="14.5703125" style="4" customWidth="1"/>
    <col min="7178" max="7178" width="20.5703125" style="4" customWidth="1"/>
    <col min="7179" max="7179" width="15" style="4" bestFit="1" customWidth="1"/>
    <col min="7180" max="7180" width="12" style="4" bestFit="1" customWidth="1"/>
    <col min="7181" max="7181" width="13" style="4" customWidth="1"/>
    <col min="7182" max="7182" width="14.5703125" style="4" bestFit="1" customWidth="1"/>
    <col min="7183" max="7183" width="13.85546875" style="4" bestFit="1" customWidth="1"/>
    <col min="7184" max="7184" width="11.42578125" style="4"/>
    <col min="7185" max="7185" width="13.85546875" style="4" bestFit="1" customWidth="1"/>
    <col min="7186" max="7186" width="11.42578125" style="4"/>
    <col min="7187" max="7187" width="13.85546875" style="4" bestFit="1" customWidth="1"/>
    <col min="7188" max="7188" width="12.140625" style="4" bestFit="1" customWidth="1"/>
    <col min="7189" max="7191" width="11.42578125" style="4"/>
    <col min="7192" max="7192" width="9.42578125" style="4" customWidth="1"/>
    <col min="7193" max="7193" width="12.7109375" style="4" bestFit="1" customWidth="1"/>
    <col min="7194" max="7194" width="14.28515625" style="4" bestFit="1" customWidth="1"/>
    <col min="7195" max="7425" width="11.42578125" style="4"/>
    <col min="7426" max="7426" width="26.140625" style="4" customWidth="1"/>
    <col min="7427" max="7427" width="25.85546875" style="4" customWidth="1"/>
    <col min="7428" max="7428" width="21.85546875" style="4" customWidth="1"/>
    <col min="7429" max="7429" width="20.85546875" style="4" customWidth="1"/>
    <col min="7430" max="7430" width="19.85546875" style="4" customWidth="1"/>
    <col min="7431" max="7431" width="14.140625" style="4" customWidth="1"/>
    <col min="7432" max="7432" width="9" style="4" customWidth="1"/>
    <col min="7433" max="7433" width="14.5703125" style="4" customWidth="1"/>
    <col min="7434" max="7434" width="20.5703125" style="4" customWidth="1"/>
    <col min="7435" max="7435" width="15" style="4" bestFit="1" customWidth="1"/>
    <col min="7436" max="7436" width="12" style="4" bestFit="1" customWidth="1"/>
    <col min="7437" max="7437" width="13" style="4" customWidth="1"/>
    <col min="7438" max="7438" width="14.5703125" style="4" bestFit="1" customWidth="1"/>
    <col min="7439" max="7439" width="13.85546875" style="4" bestFit="1" customWidth="1"/>
    <col min="7440" max="7440" width="11.42578125" style="4"/>
    <col min="7441" max="7441" width="13.85546875" style="4" bestFit="1" customWidth="1"/>
    <col min="7442" max="7442" width="11.42578125" style="4"/>
    <col min="7443" max="7443" width="13.85546875" style="4" bestFit="1" customWidth="1"/>
    <col min="7444" max="7444" width="12.140625" style="4" bestFit="1" customWidth="1"/>
    <col min="7445" max="7447" width="11.42578125" style="4"/>
    <col min="7448" max="7448" width="9.42578125" style="4" customWidth="1"/>
    <col min="7449" max="7449" width="12.7109375" style="4" bestFit="1" customWidth="1"/>
    <col min="7450" max="7450" width="14.28515625" style="4" bestFit="1" customWidth="1"/>
    <col min="7451" max="7681" width="11.42578125" style="4"/>
    <col min="7682" max="7682" width="26.140625" style="4" customWidth="1"/>
    <col min="7683" max="7683" width="25.85546875" style="4" customWidth="1"/>
    <col min="7684" max="7684" width="21.85546875" style="4" customWidth="1"/>
    <col min="7685" max="7685" width="20.85546875" style="4" customWidth="1"/>
    <col min="7686" max="7686" width="19.85546875" style="4" customWidth="1"/>
    <col min="7687" max="7687" width="14.140625" style="4" customWidth="1"/>
    <col min="7688" max="7688" width="9" style="4" customWidth="1"/>
    <col min="7689" max="7689" width="14.5703125" style="4" customWidth="1"/>
    <col min="7690" max="7690" width="20.5703125" style="4" customWidth="1"/>
    <col min="7691" max="7691" width="15" style="4" bestFit="1" customWidth="1"/>
    <col min="7692" max="7692" width="12" style="4" bestFit="1" customWidth="1"/>
    <col min="7693" max="7693" width="13" style="4" customWidth="1"/>
    <col min="7694" max="7694" width="14.5703125" style="4" bestFit="1" customWidth="1"/>
    <col min="7695" max="7695" width="13.85546875" style="4" bestFit="1" customWidth="1"/>
    <col min="7696" max="7696" width="11.42578125" style="4"/>
    <col min="7697" max="7697" width="13.85546875" style="4" bestFit="1" customWidth="1"/>
    <col min="7698" max="7698" width="11.42578125" style="4"/>
    <col min="7699" max="7699" width="13.85546875" style="4" bestFit="1" customWidth="1"/>
    <col min="7700" max="7700" width="12.140625" style="4" bestFit="1" customWidth="1"/>
    <col min="7701" max="7703" width="11.42578125" style="4"/>
    <col min="7704" max="7704" width="9.42578125" style="4" customWidth="1"/>
    <col min="7705" max="7705" width="12.7109375" style="4" bestFit="1" customWidth="1"/>
    <col min="7706" max="7706" width="14.28515625" style="4" bestFit="1" customWidth="1"/>
    <col min="7707" max="7937" width="11.42578125" style="4"/>
    <col min="7938" max="7938" width="26.140625" style="4" customWidth="1"/>
    <col min="7939" max="7939" width="25.85546875" style="4" customWidth="1"/>
    <col min="7940" max="7940" width="21.85546875" style="4" customWidth="1"/>
    <col min="7941" max="7941" width="20.85546875" style="4" customWidth="1"/>
    <col min="7942" max="7942" width="19.85546875" style="4" customWidth="1"/>
    <col min="7943" max="7943" width="14.140625" style="4" customWidth="1"/>
    <col min="7944" max="7944" width="9" style="4" customWidth="1"/>
    <col min="7945" max="7945" width="14.5703125" style="4" customWidth="1"/>
    <col min="7946" max="7946" width="20.5703125" style="4" customWidth="1"/>
    <col min="7947" max="7947" width="15" style="4" bestFit="1" customWidth="1"/>
    <col min="7948" max="7948" width="12" style="4" bestFit="1" customWidth="1"/>
    <col min="7949" max="7949" width="13" style="4" customWidth="1"/>
    <col min="7950" max="7950" width="14.5703125" style="4" bestFit="1" customWidth="1"/>
    <col min="7951" max="7951" width="13.85546875" style="4" bestFit="1" customWidth="1"/>
    <col min="7952" max="7952" width="11.42578125" style="4"/>
    <col min="7953" max="7953" width="13.85546875" style="4" bestFit="1" customWidth="1"/>
    <col min="7954" max="7954" width="11.42578125" style="4"/>
    <col min="7955" max="7955" width="13.85546875" style="4" bestFit="1" customWidth="1"/>
    <col min="7956" max="7956" width="12.140625" style="4" bestFit="1" customWidth="1"/>
    <col min="7957" max="7959" width="11.42578125" style="4"/>
    <col min="7960" max="7960" width="9.42578125" style="4" customWidth="1"/>
    <col min="7961" max="7961" width="12.7109375" style="4" bestFit="1" customWidth="1"/>
    <col min="7962" max="7962" width="14.28515625" style="4" bestFit="1" customWidth="1"/>
    <col min="7963" max="8193" width="11.42578125" style="4"/>
    <col min="8194" max="8194" width="26.140625" style="4" customWidth="1"/>
    <col min="8195" max="8195" width="25.85546875" style="4" customWidth="1"/>
    <col min="8196" max="8196" width="21.85546875" style="4" customWidth="1"/>
    <col min="8197" max="8197" width="20.85546875" style="4" customWidth="1"/>
    <col min="8198" max="8198" width="19.85546875" style="4" customWidth="1"/>
    <col min="8199" max="8199" width="14.140625" style="4" customWidth="1"/>
    <col min="8200" max="8200" width="9" style="4" customWidth="1"/>
    <col min="8201" max="8201" width="14.5703125" style="4" customWidth="1"/>
    <col min="8202" max="8202" width="20.5703125" style="4" customWidth="1"/>
    <col min="8203" max="8203" width="15" style="4" bestFit="1" customWidth="1"/>
    <col min="8204" max="8204" width="12" style="4" bestFit="1" customWidth="1"/>
    <col min="8205" max="8205" width="13" style="4" customWidth="1"/>
    <col min="8206" max="8206" width="14.5703125" style="4" bestFit="1" customWidth="1"/>
    <col min="8207" max="8207" width="13.85546875" style="4" bestFit="1" customWidth="1"/>
    <col min="8208" max="8208" width="11.42578125" style="4"/>
    <col min="8209" max="8209" width="13.85546875" style="4" bestFit="1" customWidth="1"/>
    <col min="8210" max="8210" width="11.42578125" style="4"/>
    <col min="8211" max="8211" width="13.85546875" style="4" bestFit="1" customWidth="1"/>
    <col min="8212" max="8212" width="12.140625" style="4" bestFit="1" customWidth="1"/>
    <col min="8213" max="8215" width="11.42578125" style="4"/>
    <col min="8216" max="8216" width="9.42578125" style="4" customWidth="1"/>
    <col min="8217" max="8217" width="12.7109375" style="4" bestFit="1" customWidth="1"/>
    <col min="8218" max="8218" width="14.28515625" style="4" bestFit="1" customWidth="1"/>
    <col min="8219" max="8449" width="11.42578125" style="4"/>
    <col min="8450" max="8450" width="26.140625" style="4" customWidth="1"/>
    <col min="8451" max="8451" width="25.85546875" style="4" customWidth="1"/>
    <col min="8452" max="8452" width="21.85546875" style="4" customWidth="1"/>
    <col min="8453" max="8453" width="20.85546875" style="4" customWidth="1"/>
    <col min="8454" max="8454" width="19.85546875" style="4" customWidth="1"/>
    <col min="8455" max="8455" width="14.140625" style="4" customWidth="1"/>
    <col min="8456" max="8456" width="9" style="4" customWidth="1"/>
    <col min="8457" max="8457" width="14.5703125" style="4" customWidth="1"/>
    <col min="8458" max="8458" width="20.5703125" style="4" customWidth="1"/>
    <col min="8459" max="8459" width="15" style="4" bestFit="1" customWidth="1"/>
    <col min="8460" max="8460" width="12" style="4" bestFit="1" customWidth="1"/>
    <col min="8461" max="8461" width="13" style="4" customWidth="1"/>
    <col min="8462" max="8462" width="14.5703125" style="4" bestFit="1" customWidth="1"/>
    <col min="8463" max="8463" width="13.85546875" style="4" bestFit="1" customWidth="1"/>
    <col min="8464" max="8464" width="11.42578125" style="4"/>
    <col min="8465" max="8465" width="13.85546875" style="4" bestFit="1" customWidth="1"/>
    <col min="8466" max="8466" width="11.42578125" style="4"/>
    <col min="8467" max="8467" width="13.85546875" style="4" bestFit="1" customWidth="1"/>
    <col min="8468" max="8468" width="12.140625" style="4" bestFit="1" customWidth="1"/>
    <col min="8469" max="8471" width="11.42578125" style="4"/>
    <col min="8472" max="8472" width="9.42578125" style="4" customWidth="1"/>
    <col min="8473" max="8473" width="12.7109375" style="4" bestFit="1" customWidth="1"/>
    <col min="8474" max="8474" width="14.28515625" style="4" bestFit="1" customWidth="1"/>
    <col min="8475" max="8705" width="11.42578125" style="4"/>
    <col min="8706" max="8706" width="26.140625" style="4" customWidth="1"/>
    <col min="8707" max="8707" width="25.85546875" style="4" customWidth="1"/>
    <col min="8708" max="8708" width="21.85546875" style="4" customWidth="1"/>
    <col min="8709" max="8709" width="20.85546875" style="4" customWidth="1"/>
    <col min="8710" max="8710" width="19.85546875" style="4" customWidth="1"/>
    <col min="8711" max="8711" width="14.140625" style="4" customWidth="1"/>
    <col min="8712" max="8712" width="9" style="4" customWidth="1"/>
    <col min="8713" max="8713" width="14.5703125" style="4" customWidth="1"/>
    <col min="8714" max="8714" width="20.5703125" style="4" customWidth="1"/>
    <col min="8715" max="8715" width="15" style="4" bestFit="1" customWidth="1"/>
    <col min="8716" max="8716" width="12" style="4" bestFit="1" customWidth="1"/>
    <col min="8717" max="8717" width="13" style="4" customWidth="1"/>
    <col min="8718" max="8718" width="14.5703125" style="4" bestFit="1" customWidth="1"/>
    <col min="8719" max="8719" width="13.85546875" style="4" bestFit="1" customWidth="1"/>
    <col min="8720" max="8720" width="11.42578125" style="4"/>
    <col min="8721" max="8721" width="13.85546875" style="4" bestFit="1" customWidth="1"/>
    <col min="8722" max="8722" width="11.42578125" style="4"/>
    <col min="8723" max="8723" width="13.85546875" style="4" bestFit="1" customWidth="1"/>
    <col min="8724" max="8724" width="12.140625" style="4" bestFit="1" customWidth="1"/>
    <col min="8725" max="8727" width="11.42578125" style="4"/>
    <col min="8728" max="8728" width="9.42578125" style="4" customWidth="1"/>
    <col min="8729" max="8729" width="12.7109375" style="4" bestFit="1" customWidth="1"/>
    <col min="8730" max="8730" width="14.28515625" style="4" bestFit="1" customWidth="1"/>
    <col min="8731" max="8961" width="11.42578125" style="4"/>
    <col min="8962" max="8962" width="26.140625" style="4" customWidth="1"/>
    <col min="8963" max="8963" width="25.85546875" style="4" customWidth="1"/>
    <col min="8964" max="8964" width="21.85546875" style="4" customWidth="1"/>
    <col min="8965" max="8965" width="20.85546875" style="4" customWidth="1"/>
    <col min="8966" max="8966" width="19.85546875" style="4" customWidth="1"/>
    <col min="8967" max="8967" width="14.140625" style="4" customWidth="1"/>
    <col min="8968" max="8968" width="9" style="4" customWidth="1"/>
    <col min="8969" max="8969" width="14.5703125" style="4" customWidth="1"/>
    <col min="8970" max="8970" width="20.5703125" style="4" customWidth="1"/>
    <col min="8971" max="8971" width="15" style="4" bestFit="1" customWidth="1"/>
    <col min="8972" max="8972" width="12" style="4" bestFit="1" customWidth="1"/>
    <col min="8973" max="8973" width="13" style="4" customWidth="1"/>
    <col min="8974" max="8974" width="14.5703125" style="4" bestFit="1" customWidth="1"/>
    <col min="8975" max="8975" width="13.85546875" style="4" bestFit="1" customWidth="1"/>
    <col min="8976" max="8976" width="11.42578125" style="4"/>
    <col min="8977" max="8977" width="13.85546875" style="4" bestFit="1" customWidth="1"/>
    <col min="8978" max="8978" width="11.42578125" style="4"/>
    <col min="8979" max="8979" width="13.85546875" style="4" bestFit="1" customWidth="1"/>
    <col min="8980" max="8980" width="12.140625" style="4" bestFit="1" customWidth="1"/>
    <col min="8981" max="8983" width="11.42578125" style="4"/>
    <col min="8984" max="8984" width="9.42578125" style="4" customWidth="1"/>
    <col min="8985" max="8985" width="12.7109375" style="4" bestFit="1" customWidth="1"/>
    <col min="8986" max="8986" width="14.28515625" style="4" bestFit="1" customWidth="1"/>
    <col min="8987" max="9217" width="11.42578125" style="4"/>
    <col min="9218" max="9218" width="26.140625" style="4" customWidth="1"/>
    <col min="9219" max="9219" width="25.85546875" style="4" customWidth="1"/>
    <col min="9220" max="9220" width="21.85546875" style="4" customWidth="1"/>
    <col min="9221" max="9221" width="20.85546875" style="4" customWidth="1"/>
    <col min="9222" max="9222" width="19.85546875" style="4" customWidth="1"/>
    <col min="9223" max="9223" width="14.140625" style="4" customWidth="1"/>
    <col min="9224" max="9224" width="9" style="4" customWidth="1"/>
    <col min="9225" max="9225" width="14.5703125" style="4" customWidth="1"/>
    <col min="9226" max="9226" width="20.5703125" style="4" customWidth="1"/>
    <col min="9227" max="9227" width="15" style="4" bestFit="1" customWidth="1"/>
    <col min="9228" max="9228" width="12" style="4" bestFit="1" customWidth="1"/>
    <col min="9229" max="9229" width="13" style="4" customWidth="1"/>
    <col min="9230" max="9230" width="14.5703125" style="4" bestFit="1" customWidth="1"/>
    <col min="9231" max="9231" width="13.85546875" style="4" bestFit="1" customWidth="1"/>
    <col min="9232" max="9232" width="11.42578125" style="4"/>
    <col min="9233" max="9233" width="13.85546875" style="4" bestFit="1" customWidth="1"/>
    <col min="9234" max="9234" width="11.42578125" style="4"/>
    <col min="9235" max="9235" width="13.85546875" style="4" bestFit="1" customWidth="1"/>
    <col min="9236" max="9236" width="12.140625" style="4" bestFit="1" customWidth="1"/>
    <col min="9237" max="9239" width="11.42578125" style="4"/>
    <col min="9240" max="9240" width="9.42578125" style="4" customWidth="1"/>
    <col min="9241" max="9241" width="12.7109375" style="4" bestFit="1" customWidth="1"/>
    <col min="9242" max="9242" width="14.28515625" style="4" bestFit="1" customWidth="1"/>
    <col min="9243" max="9473" width="11.42578125" style="4"/>
    <col min="9474" max="9474" width="26.140625" style="4" customWidth="1"/>
    <col min="9475" max="9475" width="25.85546875" style="4" customWidth="1"/>
    <col min="9476" max="9476" width="21.85546875" style="4" customWidth="1"/>
    <col min="9477" max="9477" width="20.85546875" style="4" customWidth="1"/>
    <col min="9478" max="9478" width="19.85546875" style="4" customWidth="1"/>
    <col min="9479" max="9479" width="14.140625" style="4" customWidth="1"/>
    <col min="9480" max="9480" width="9" style="4" customWidth="1"/>
    <col min="9481" max="9481" width="14.5703125" style="4" customWidth="1"/>
    <col min="9482" max="9482" width="20.5703125" style="4" customWidth="1"/>
    <col min="9483" max="9483" width="15" style="4" bestFit="1" customWidth="1"/>
    <col min="9484" max="9484" width="12" style="4" bestFit="1" customWidth="1"/>
    <col min="9485" max="9485" width="13" style="4" customWidth="1"/>
    <col min="9486" max="9486" width="14.5703125" style="4" bestFit="1" customWidth="1"/>
    <col min="9487" max="9487" width="13.85546875" style="4" bestFit="1" customWidth="1"/>
    <col min="9488" max="9488" width="11.42578125" style="4"/>
    <col min="9489" max="9489" width="13.85546875" style="4" bestFit="1" customWidth="1"/>
    <col min="9490" max="9490" width="11.42578125" style="4"/>
    <col min="9491" max="9491" width="13.85546875" style="4" bestFit="1" customWidth="1"/>
    <col min="9492" max="9492" width="12.140625" style="4" bestFit="1" customWidth="1"/>
    <col min="9493" max="9495" width="11.42578125" style="4"/>
    <col min="9496" max="9496" width="9.42578125" style="4" customWidth="1"/>
    <col min="9497" max="9497" width="12.7109375" style="4" bestFit="1" customWidth="1"/>
    <col min="9498" max="9498" width="14.28515625" style="4" bestFit="1" customWidth="1"/>
    <col min="9499" max="9729" width="11.42578125" style="4"/>
    <col min="9730" max="9730" width="26.140625" style="4" customWidth="1"/>
    <col min="9731" max="9731" width="25.85546875" style="4" customWidth="1"/>
    <col min="9732" max="9732" width="21.85546875" style="4" customWidth="1"/>
    <col min="9733" max="9733" width="20.85546875" style="4" customWidth="1"/>
    <col min="9734" max="9734" width="19.85546875" style="4" customWidth="1"/>
    <col min="9735" max="9735" width="14.140625" style="4" customWidth="1"/>
    <col min="9736" max="9736" width="9" style="4" customWidth="1"/>
    <col min="9737" max="9737" width="14.5703125" style="4" customWidth="1"/>
    <col min="9738" max="9738" width="20.5703125" style="4" customWidth="1"/>
    <col min="9739" max="9739" width="15" style="4" bestFit="1" customWidth="1"/>
    <col min="9740" max="9740" width="12" style="4" bestFit="1" customWidth="1"/>
    <col min="9741" max="9741" width="13" style="4" customWidth="1"/>
    <col min="9742" max="9742" width="14.5703125" style="4" bestFit="1" customWidth="1"/>
    <col min="9743" max="9743" width="13.85546875" style="4" bestFit="1" customWidth="1"/>
    <col min="9744" max="9744" width="11.42578125" style="4"/>
    <col min="9745" max="9745" width="13.85546875" style="4" bestFit="1" customWidth="1"/>
    <col min="9746" max="9746" width="11.42578125" style="4"/>
    <col min="9747" max="9747" width="13.85546875" style="4" bestFit="1" customWidth="1"/>
    <col min="9748" max="9748" width="12.140625" style="4" bestFit="1" customWidth="1"/>
    <col min="9749" max="9751" width="11.42578125" style="4"/>
    <col min="9752" max="9752" width="9.42578125" style="4" customWidth="1"/>
    <col min="9753" max="9753" width="12.7109375" style="4" bestFit="1" customWidth="1"/>
    <col min="9754" max="9754" width="14.28515625" style="4" bestFit="1" customWidth="1"/>
    <col min="9755" max="9985" width="11.42578125" style="4"/>
    <col min="9986" max="9986" width="26.140625" style="4" customWidth="1"/>
    <col min="9987" max="9987" width="25.85546875" style="4" customWidth="1"/>
    <col min="9988" max="9988" width="21.85546875" style="4" customWidth="1"/>
    <col min="9989" max="9989" width="20.85546875" style="4" customWidth="1"/>
    <col min="9990" max="9990" width="19.85546875" style="4" customWidth="1"/>
    <col min="9991" max="9991" width="14.140625" style="4" customWidth="1"/>
    <col min="9992" max="9992" width="9" style="4" customWidth="1"/>
    <col min="9993" max="9993" width="14.5703125" style="4" customWidth="1"/>
    <col min="9994" max="9994" width="20.5703125" style="4" customWidth="1"/>
    <col min="9995" max="9995" width="15" style="4" bestFit="1" customWidth="1"/>
    <col min="9996" max="9996" width="12" style="4" bestFit="1" customWidth="1"/>
    <col min="9997" max="9997" width="13" style="4" customWidth="1"/>
    <col min="9998" max="9998" width="14.5703125" style="4" bestFit="1" customWidth="1"/>
    <col min="9999" max="9999" width="13.85546875" style="4" bestFit="1" customWidth="1"/>
    <col min="10000" max="10000" width="11.42578125" style="4"/>
    <col min="10001" max="10001" width="13.85546875" style="4" bestFit="1" customWidth="1"/>
    <col min="10002" max="10002" width="11.42578125" style="4"/>
    <col min="10003" max="10003" width="13.85546875" style="4" bestFit="1" customWidth="1"/>
    <col min="10004" max="10004" width="12.140625" style="4" bestFit="1" customWidth="1"/>
    <col min="10005" max="10007" width="11.42578125" style="4"/>
    <col min="10008" max="10008" width="9.42578125" style="4" customWidth="1"/>
    <col min="10009" max="10009" width="12.7109375" style="4" bestFit="1" customWidth="1"/>
    <col min="10010" max="10010" width="14.28515625" style="4" bestFit="1" customWidth="1"/>
    <col min="10011" max="10241" width="11.42578125" style="4"/>
    <col min="10242" max="10242" width="26.140625" style="4" customWidth="1"/>
    <col min="10243" max="10243" width="25.85546875" style="4" customWidth="1"/>
    <col min="10244" max="10244" width="21.85546875" style="4" customWidth="1"/>
    <col min="10245" max="10245" width="20.85546875" style="4" customWidth="1"/>
    <col min="10246" max="10246" width="19.85546875" style="4" customWidth="1"/>
    <col min="10247" max="10247" width="14.140625" style="4" customWidth="1"/>
    <col min="10248" max="10248" width="9" style="4" customWidth="1"/>
    <col min="10249" max="10249" width="14.5703125" style="4" customWidth="1"/>
    <col min="10250" max="10250" width="20.5703125" style="4" customWidth="1"/>
    <col min="10251" max="10251" width="15" style="4" bestFit="1" customWidth="1"/>
    <col min="10252" max="10252" width="12" style="4" bestFit="1" customWidth="1"/>
    <col min="10253" max="10253" width="13" style="4" customWidth="1"/>
    <col min="10254" max="10254" width="14.5703125" style="4" bestFit="1" customWidth="1"/>
    <col min="10255" max="10255" width="13.85546875" style="4" bestFit="1" customWidth="1"/>
    <col min="10256" max="10256" width="11.42578125" style="4"/>
    <col min="10257" max="10257" width="13.85546875" style="4" bestFit="1" customWidth="1"/>
    <col min="10258" max="10258" width="11.42578125" style="4"/>
    <col min="10259" max="10259" width="13.85546875" style="4" bestFit="1" customWidth="1"/>
    <col min="10260" max="10260" width="12.140625" style="4" bestFit="1" customWidth="1"/>
    <col min="10261" max="10263" width="11.42578125" style="4"/>
    <col min="10264" max="10264" width="9.42578125" style="4" customWidth="1"/>
    <col min="10265" max="10265" width="12.7109375" style="4" bestFit="1" customWidth="1"/>
    <col min="10266" max="10266" width="14.28515625" style="4" bestFit="1" customWidth="1"/>
    <col min="10267" max="10497" width="11.42578125" style="4"/>
    <col min="10498" max="10498" width="26.140625" style="4" customWidth="1"/>
    <col min="10499" max="10499" width="25.85546875" style="4" customWidth="1"/>
    <col min="10500" max="10500" width="21.85546875" style="4" customWidth="1"/>
    <col min="10501" max="10501" width="20.85546875" style="4" customWidth="1"/>
    <col min="10502" max="10502" width="19.85546875" style="4" customWidth="1"/>
    <col min="10503" max="10503" width="14.140625" style="4" customWidth="1"/>
    <col min="10504" max="10504" width="9" style="4" customWidth="1"/>
    <col min="10505" max="10505" width="14.5703125" style="4" customWidth="1"/>
    <col min="10506" max="10506" width="20.5703125" style="4" customWidth="1"/>
    <col min="10507" max="10507" width="15" style="4" bestFit="1" customWidth="1"/>
    <col min="10508" max="10508" width="12" style="4" bestFit="1" customWidth="1"/>
    <col min="10509" max="10509" width="13" style="4" customWidth="1"/>
    <col min="10510" max="10510" width="14.5703125" style="4" bestFit="1" customWidth="1"/>
    <col min="10511" max="10511" width="13.85546875" style="4" bestFit="1" customWidth="1"/>
    <col min="10512" max="10512" width="11.42578125" style="4"/>
    <col min="10513" max="10513" width="13.85546875" style="4" bestFit="1" customWidth="1"/>
    <col min="10514" max="10514" width="11.42578125" style="4"/>
    <col min="10515" max="10515" width="13.85546875" style="4" bestFit="1" customWidth="1"/>
    <col min="10516" max="10516" width="12.140625" style="4" bestFit="1" customWidth="1"/>
    <col min="10517" max="10519" width="11.42578125" style="4"/>
    <col min="10520" max="10520" width="9.42578125" style="4" customWidth="1"/>
    <col min="10521" max="10521" width="12.7109375" style="4" bestFit="1" customWidth="1"/>
    <col min="10522" max="10522" width="14.28515625" style="4" bestFit="1" customWidth="1"/>
    <col min="10523" max="10753" width="11.42578125" style="4"/>
    <col min="10754" max="10754" width="26.140625" style="4" customWidth="1"/>
    <col min="10755" max="10755" width="25.85546875" style="4" customWidth="1"/>
    <col min="10756" max="10756" width="21.85546875" style="4" customWidth="1"/>
    <col min="10757" max="10757" width="20.85546875" style="4" customWidth="1"/>
    <col min="10758" max="10758" width="19.85546875" style="4" customWidth="1"/>
    <col min="10759" max="10759" width="14.140625" style="4" customWidth="1"/>
    <col min="10760" max="10760" width="9" style="4" customWidth="1"/>
    <col min="10761" max="10761" width="14.5703125" style="4" customWidth="1"/>
    <col min="10762" max="10762" width="20.5703125" style="4" customWidth="1"/>
    <col min="10763" max="10763" width="15" style="4" bestFit="1" customWidth="1"/>
    <col min="10764" max="10764" width="12" style="4" bestFit="1" customWidth="1"/>
    <col min="10765" max="10765" width="13" style="4" customWidth="1"/>
    <col min="10766" max="10766" width="14.5703125" style="4" bestFit="1" customWidth="1"/>
    <col min="10767" max="10767" width="13.85546875" style="4" bestFit="1" customWidth="1"/>
    <col min="10768" max="10768" width="11.42578125" style="4"/>
    <col min="10769" max="10769" width="13.85546875" style="4" bestFit="1" customWidth="1"/>
    <col min="10770" max="10770" width="11.42578125" style="4"/>
    <col min="10771" max="10771" width="13.85546875" style="4" bestFit="1" customWidth="1"/>
    <col min="10772" max="10772" width="12.140625" style="4" bestFit="1" customWidth="1"/>
    <col min="10773" max="10775" width="11.42578125" style="4"/>
    <col min="10776" max="10776" width="9.42578125" style="4" customWidth="1"/>
    <col min="10777" max="10777" width="12.7109375" style="4" bestFit="1" customWidth="1"/>
    <col min="10778" max="10778" width="14.28515625" style="4" bestFit="1" customWidth="1"/>
    <col min="10779" max="11009" width="11.42578125" style="4"/>
    <col min="11010" max="11010" width="26.140625" style="4" customWidth="1"/>
    <col min="11011" max="11011" width="25.85546875" style="4" customWidth="1"/>
    <col min="11012" max="11012" width="21.85546875" style="4" customWidth="1"/>
    <col min="11013" max="11013" width="20.85546875" style="4" customWidth="1"/>
    <col min="11014" max="11014" width="19.85546875" style="4" customWidth="1"/>
    <col min="11015" max="11015" width="14.140625" style="4" customWidth="1"/>
    <col min="11016" max="11016" width="9" style="4" customWidth="1"/>
    <col min="11017" max="11017" width="14.5703125" style="4" customWidth="1"/>
    <col min="11018" max="11018" width="20.5703125" style="4" customWidth="1"/>
    <col min="11019" max="11019" width="15" style="4" bestFit="1" customWidth="1"/>
    <col min="11020" max="11020" width="12" style="4" bestFit="1" customWidth="1"/>
    <col min="11021" max="11021" width="13" style="4" customWidth="1"/>
    <col min="11022" max="11022" width="14.5703125" style="4" bestFit="1" customWidth="1"/>
    <col min="11023" max="11023" width="13.85546875" style="4" bestFit="1" customWidth="1"/>
    <col min="11024" max="11024" width="11.42578125" style="4"/>
    <col min="11025" max="11025" width="13.85546875" style="4" bestFit="1" customWidth="1"/>
    <col min="11026" max="11026" width="11.42578125" style="4"/>
    <col min="11027" max="11027" width="13.85546875" style="4" bestFit="1" customWidth="1"/>
    <col min="11028" max="11028" width="12.140625" style="4" bestFit="1" customWidth="1"/>
    <col min="11029" max="11031" width="11.42578125" style="4"/>
    <col min="11032" max="11032" width="9.42578125" style="4" customWidth="1"/>
    <col min="11033" max="11033" width="12.7109375" style="4" bestFit="1" customWidth="1"/>
    <col min="11034" max="11034" width="14.28515625" style="4" bestFit="1" customWidth="1"/>
    <col min="11035" max="11265" width="11.42578125" style="4"/>
    <col min="11266" max="11266" width="26.140625" style="4" customWidth="1"/>
    <col min="11267" max="11267" width="25.85546875" style="4" customWidth="1"/>
    <col min="11268" max="11268" width="21.85546875" style="4" customWidth="1"/>
    <col min="11269" max="11269" width="20.85546875" style="4" customWidth="1"/>
    <col min="11270" max="11270" width="19.85546875" style="4" customWidth="1"/>
    <col min="11271" max="11271" width="14.140625" style="4" customWidth="1"/>
    <col min="11272" max="11272" width="9" style="4" customWidth="1"/>
    <col min="11273" max="11273" width="14.5703125" style="4" customWidth="1"/>
    <col min="11274" max="11274" width="20.5703125" style="4" customWidth="1"/>
    <col min="11275" max="11275" width="15" style="4" bestFit="1" customWidth="1"/>
    <col min="11276" max="11276" width="12" style="4" bestFit="1" customWidth="1"/>
    <col min="11277" max="11277" width="13" style="4" customWidth="1"/>
    <col min="11278" max="11278" width="14.5703125" style="4" bestFit="1" customWidth="1"/>
    <col min="11279" max="11279" width="13.85546875" style="4" bestFit="1" customWidth="1"/>
    <col min="11280" max="11280" width="11.42578125" style="4"/>
    <col min="11281" max="11281" width="13.85546875" style="4" bestFit="1" customWidth="1"/>
    <col min="11282" max="11282" width="11.42578125" style="4"/>
    <col min="11283" max="11283" width="13.85546875" style="4" bestFit="1" customWidth="1"/>
    <col min="11284" max="11284" width="12.140625" style="4" bestFit="1" customWidth="1"/>
    <col min="11285" max="11287" width="11.42578125" style="4"/>
    <col min="11288" max="11288" width="9.42578125" style="4" customWidth="1"/>
    <col min="11289" max="11289" width="12.7109375" style="4" bestFit="1" customWidth="1"/>
    <col min="11290" max="11290" width="14.28515625" style="4" bestFit="1" customWidth="1"/>
    <col min="11291" max="11521" width="11.42578125" style="4"/>
    <col min="11522" max="11522" width="26.140625" style="4" customWidth="1"/>
    <col min="11523" max="11523" width="25.85546875" style="4" customWidth="1"/>
    <col min="11524" max="11524" width="21.85546875" style="4" customWidth="1"/>
    <col min="11525" max="11525" width="20.85546875" style="4" customWidth="1"/>
    <col min="11526" max="11526" width="19.85546875" style="4" customWidth="1"/>
    <col min="11527" max="11527" width="14.140625" style="4" customWidth="1"/>
    <col min="11528" max="11528" width="9" style="4" customWidth="1"/>
    <col min="11529" max="11529" width="14.5703125" style="4" customWidth="1"/>
    <col min="11530" max="11530" width="20.5703125" style="4" customWidth="1"/>
    <col min="11531" max="11531" width="15" style="4" bestFit="1" customWidth="1"/>
    <col min="11532" max="11532" width="12" style="4" bestFit="1" customWidth="1"/>
    <col min="11533" max="11533" width="13" style="4" customWidth="1"/>
    <col min="11534" max="11534" width="14.5703125" style="4" bestFit="1" customWidth="1"/>
    <col min="11535" max="11535" width="13.85546875" style="4" bestFit="1" customWidth="1"/>
    <col min="11536" max="11536" width="11.42578125" style="4"/>
    <col min="11537" max="11537" width="13.85546875" style="4" bestFit="1" customWidth="1"/>
    <col min="11538" max="11538" width="11.42578125" style="4"/>
    <col min="11539" max="11539" width="13.85546875" style="4" bestFit="1" customWidth="1"/>
    <col min="11540" max="11540" width="12.140625" style="4" bestFit="1" customWidth="1"/>
    <col min="11541" max="11543" width="11.42578125" style="4"/>
    <col min="11544" max="11544" width="9.42578125" style="4" customWidth="1"/>
    <col min="11545" max="11545" width="12.7109375" style="4" bestFit="1" customWidth="1"/>
    <col min="11546" max="11546" width="14.28515625" style="4" bestFit="1" customWidth="1"/>
    <col min="11547" max="11777" width="11.42578125" style="4"/>
    <col min="11778" max="11778" width="26.140625" style="4" customWidth="1"/>
    <col min="11779" max="11779" width="25.85546875" style="4" customWidth="1"/>
    <col min="11780" max="11780" width="21.85546875" style="4" customWidth="1"/>
    <col min="11781" max="11781" width="20.85546875" style="4" customWidth="1"/>
    <col min="11782" max="11782" width="19.85546875" style="4" customWidth="1"/>
    <col min="11783" max="11783" width="14.140625" style="4" customWidth="1"/>
    <col min="11784" max="11784" width="9" style="4" customWidth="1"/>
    <col min="11785" max="11785" width="14.5703125" style="4" customWidth="1"/>
    <col min="11786" max="11786" width="20.5703125" style="4" customWidth="1"/>
    <col min="11787" max="11787" width="15" style="4" bestFit="1" customWidth="1"/>
    <col min="11788" max="11788" width="12" style="4" bestFit="1" customWidth="1"/>
    <col min="11789" max="11789" width="13" style="4" customWidth="1"/>
    <col min="11790" max="11790" width="14.5703125" style="4" bestFit="1" customWidth="1"/>
    <col min="11791" max="11791" width="13.85546875" style="4" bestFit="1" customWidth="1"/>
    <col min="11792" max="11792" width="11.42578125" style="4"/>
    <col min="11793" max="11793" width="13.85546875" style="4" bestFit="1" customWidth="1"/>
    <col min="11794" max="11794" width="11.42578125" style="4"/>
    <col min="11795" max="11795" width="13.85546875" style="4" bestFit="1" customWidth="1"/>
    <col min="11796" max="11796" width="12.140625" style="4" bestFit="1" customWidth="1"/>
    <col min="11797" max="11799" width="11.42578125" style="4"/>
    <col min="11800" max="11800" width="9.42578125" style="4" customWidth="1"/>
    <col min="11801" max="11801" width="12.7109375" style="4" bestFit="1" customWidth="1"/>
    <col min="11802" max="11802" width="14.28515625" style="4" bestFit="1" customWidth="1"/>
    <col min="11803" max="12033" width="11.42578125" style="4"/>
    <col min="12034" max="12034" width="26.140625" style="4" customWidth="1"/>
    <col min="12035" max="12035" width="25.85546875" style="4" customWidth="1"/>
    <col min="12036" max="12036" width="21.85546875" style="4" customWidth="1"/>
    <col min="12037" max="12037" width="20.85546875" style="4" customWidth="1"/>
    <col min="12038" max="12038" width="19.85546875" style="4" customWidth="1"/>
    <col min="12039" max="12039" width="14.140625" style="4" customWidth="1"/>
    <col min="12040" max="12040" width="9" style="4" customWidth="1"/>
    <col min="12041" max="12041" width="14.5703125" style="4" customWidth="1"/>
    <col min="12042" max="12042" width="20.5703125" style="4" customWidth="1"/>
    <col min="12043" max="12043" width="15" style="4" bestFit="1" customWidth="1"/>
    <col min="12044" max="12044" width="12" style="4" bestFit="1" customWidth="1"/>
    <col min="12045" max="12045" width="13" style="4" customWidth="1"/>
    <col min="12046" max="12046" width="14.5703125" style="4" bestFit="1" customWidth="1"/>
    <col min="12047" max="12047" width="13.85546875" style="4" bestFit="1" customWidth="1"/>
    <col min="12048" max="12048" width="11.42578125" style="4"/>
    <col min="12049" max="12049" width="13.85546875" style="4" bestFit="1" customWidth="1"/>
    <col min="12050" max="12050" width="11.42578125" style="4"/>
    <col min="12051" max="12051" width="13.85546875" style="4" bestFit="1" customWidth="1"/>
    <col min="12052" max="12052" width="12.140625" style="4" bestFit="1" customWidth="1"/>
    <col min="12053" max="12055" width="11.42578125" style="4"/>
    <col min="12056" max="12056" width="9.42578125" style="4" customWidth="1"/>
    <col min="12057" max="12057" width="12.7109375" style="4" bestFit="1" customWidth="1"/>
    <col min="12058" max="12058" width="14.28515625" style="4" bestFit="1" customWidth="1"/>
    <col min="12059" max="12289" width="11.42578125" style="4"/>
    <col min="12290" max="12290" width="26.140625" style="4" customWidth="1"/>
    <col min="12291" max="12291" width="25.85546875" style="4" customWidth="1"/>
    <col min="12292" max="12292" width="21.85546875" style="4" customWidth="1"/>
    <col min="12293" max="12293" width="20.85546875" style="4" customWidth="1"/>
    <col min="12294" max="12294" width="19.85546875" style="4" customWidth="1"/>
    <col min="12295" max="12295" width="14.140625" style="4" customWidth="1"/>
    <col min="12296" max="12296" width="9" style="4" customWidth="1"/>
    <col min="12297" max="12297" width="14.5703125" style="4" customWidth="1"/>
    <col min="12298" max="12298" width="20.5703125" style="4" customWidth="1"/>
    <col min="12299" max="12299" width="15" style="4" bestFit="1" customWidth="1"/>
    <col min="12300" max="12300" width="12" style="4" bestFit="1" customWidth="1"/>
    <col min="12301" max="12301" width="13" style="4" customWidth="1"/>
    <col min="12302" max="12302" width="14.5703125" style="4" bestFit="1" customWidth="1"/>
    <col min="12303" max="12303" width="13.85546875" style="4" bestFit="1" customWidth="1"/>
    <col min="12304" max="12304" width="11.42578125" style="4"/>
    <col min="12305" max="12305" width="13.85546875" style="4" bestFit="1" customWidth="1"/>
    <col min="12306" max="12306" width="11.42578125" style="4"/>
    <col min="12307" max="12307" width="13.85546875" style="4" bestFit="1" customWidth="1"/>
    <col min="12308" max="12308" width="12.140625" style="4" bestFit="1" customWidth="1"/>
    <col min="12309" max="12311" width="11.42578125" style="4"/>
    <col min="12312" max="12312" width="9.42578125" style="4" customWidth="1"/>
    <col min="12313" max="12313" width="12.7109375" style="4" bestFit="1" customWidth="1"/>
    <col min="12314" max="12314" width="14.28515625" style="4" bestFit="1" customWidth="1"/>
    <col min="12315" max="12545" width="11.42578125" style="4"/>
    <col min="12546" max="12546" width="26.140625" style="4" customWidth="1"/>
    <col min="12547" max="12547" width="25.85546875" style="4" customWidth="1"/>
    <col min="12548" max="12548" width="21.85546875" style="4" customWidth="1"/>
    <col min="12549" max="12549" width="20.85546875" style="4" customWidth="1"/>
    <col min="12550" max="12550" width="19.85546875" style="4" customWidth="1"/>
    <col min="12551" max="12551" width="14.140625" style="4" customWidth="1"/>
    <col min="12552" max="12552" width="9" style="4" customWidth="1"/>
    <col min="12553" max="12553" width="14.5703125" style="4" customWidth="1"/>
    <col min="12554" max="12554" width="20.5703125" style="4" customWidth="1"/>
    <col min="12555" max="12555" width="15" style="4" bestFit="1" customWidth="1"/>
    <col min="12556" max="12556" width="12" style="4" bestFit="1" customWidth="1"/>
    <col min="12557" max="12557" width="13" style="4" customWidth="1"/>
    <col min="12558" max="12558" width="14.5703125" style="4" bestFit="1" customWidth="1"/>
    <col min="12559" max="12559" width="13.85546875" style="4" bestFit="1" customWidth="1"/>
    <col min="12560" max="12560" width="11.42578125" style="4"/>
    <col min="12561" max="12561" width="13.85546875" style="4" bestFit="1" customWidth="1"/>
    <col min="12562" max="12562" width="11.42578125" style="4"/>
    <col min="12563" max="12563" width="13.85546875" style="4" bestFit="1" customWidth="1"/>
    <col min="12564" max="12564" width="12.140625" style="4" bestFit="1" customWidth="1"/>
    <col min="12565" max="12567" width="11.42578125" style="4"/>
    <col min="12568" max="12568" width="9.42578125" style="4" customWidth="1"/>
    <col min="12569" max="12569" width="12.7109375" style="4" bestFit="1" customWidth="1"/>
    <col min="12570" max="12570" width="14.28515625" style="4" bestFit="1" customWidth="1"/>
    <col min="12571" max="12801" width="11.42578125" style="4"/>
    <col min="12802" max="12802" width="26.140625" style="4" customWidth="1"/>
    <col min="12803" max="12803" width="25.85546875" style="4" customWidth="1"/>
    <col min="12804" max="12804" width="21.85546875" style="4" customWidth="1"/>
    <col min="12805" max="12805" width="20.85546875" style="4" customWidth="1"/>
    <col min="12806" max="12806" width="19.85546875" style="4" customWidth="1"/>
    <col min="12807" max="12807" width="14.140625" style="4" customWidth="1"/>
    <col min="12808" max="12808" width="9" style="4" customWidth="1"/>
    <col min="12809" max="12809" width="14.5703125" style="4" customWidth="1"/>
    <col min="12810" max="12810" width="20.5703125" style="4" customWidth="1"/>
    <col min="12811" max="12811" width="15" style="4" bestFit="1" customWidth="1"/>
    <col min="12812" max="12812" width="12" style="4" bestFit="1" customWidth="1"/>
    <col min="12813" max="12813" width="13" style="4" customWidth="1"/>
    <col min="12814" max="12814" width="14.5703125" style="4" bestFit="1" customWidth="1"/>
    <col min="12815" max="12815" width="13.85546875" style="4" bestFit="1" customWidth="1"/>
    <col min="12816" max="12816" width="11.42578125" style="4"/>
    <col min="12817" max="12817" width="13.85546875" style="4" bestFit="1" customWidth="1"/>
    <col min="12818" max="12818" width="11.42578125" style="4"/>
    <col min="12819" max="12819" width="13.85546875" style="4" bestFit="1" customWidth="1"/>
    <col min="12820" max="12820" width="12.140625" style="4" bestFit="1" customWidth="1"/>
    <col min="12821" max="12823" width="11.42578125" style="4"/>
    <col min="12824" max="12824" width="9.42578125" style="4" customWidth="1"/>
    <col min="12825" max="12825" width="12.7109375" style="4" bestFit="1" customWidth="1"/>
    <col min="12826" max="12826" width="14.28515625" style="4" bestFit="1" customWidth="1"/>
    <col min="12827" max="13057" width="11.42578125" style="4"/>
    <col min="13058" max="13058" width="26.140625" style="4" customWidth="1"/>
    <col min="13059" max="13059" width="25.85546875" style="4" customWidth="1"/>
    <col min="13060" max="13060" width="21.85546875" style="4" customWidth="1"/>
    <col min="13061" max="13061" width="20.85546875" style="4" customWidth="1"/>
    <col min="13062" max="13062" width="19.85546875" style="4" customWidth="1"/>
    <col min="13063" max="13063" width="14.140625" style="4" customWidth="1"/>
    <col min="13064" max="13064" width="9" style="4" customWidth="1"/>
    <col min="13065" max="13065" width="14.5703125" style="4" customWidth="1"/>
    <col min="13066" max="13066" width="20.5703125" style="4" customWidth="1"/>
    <col min="13067" max="13067" width="15" style="4" bestFit="1" customWidth="1"/>
    <col min="13068" max="13068" width="12" style="4" bestFit="1" customWidth="1"/>
    <col min="13069" max="13069" width="13" style="4" customWidth="1"/>
    <col min="13070" max="13070" width="14.5703125" style="4" bestFit="1" customWidth="1"/>
    <col min="13071" max="13071" width="13.85546875" style="4" bestFit="1" customWidth="1"/>
    <col min="13072" max="13072" width="11.42578125" style="4"/>
    <col min="13073" max="13073" width="13.85546875" style="4" bestFit="1" customWidth="1"/>
    <col min="13074" max="13074" width="11.42578125" style="4"/>
    <col min="13075" max="13075" width="13.85546875" style="4" bestFit="1" customWidth="1"/>
    <col min="13076" max="13076" width="12.140625" style="4" bestFit="1" customWidth="1"/>
    <col min="13077" max="13079" width="11.42578125" style="4"/>
    <col min="13080" max="13080" width="9.42578125" style="4" customWidth="1"/>
    <col min="13081" max="13081" width="12.7109375" style="4" bestFit="1" customWidth="1"/>
    <col min="13082" max="13082" width="14.28515625" style="4" bestFit="1" customWidth="1"/>
    <col min="13083" max="13313" width="11.42578125" style="4"/>
    <col min="13314" max="13314" width="26.140625" style="4" customWidth="1"/>
    <col min="13315" max="13315" width="25.85546875" style="4" customWidth="1"/>
    <col min="13316" max="13316" width="21.85546875" style="4" customWidth="1"/>
    <col min="13317" max="13317" width="20.85546875" style="4" customWidth="1"/>
    <col min="13318" max="13318" width="19.85546875" style="4" customWidth="1"/>
    <col min="13319" max="13319" width="14.140625" style="4" customWidth="1"/>
    <col min="13320" max="13320" width="9" style="4" customWidth="1"/>
    <col min="13321" max="13321" width="14.5703125" style="4" customWidth="1"/>
    <col min="13322" max="13322" width="20.5703125" style="4" customWidth="1"/>
    <col min="13323" max="13323" width="15" style="4" bestFit="1" customWidth="1"/>
    <col min="13324" max="13324" width="12" style="4" bestFit="1" customWidth="1"/>
    <col min="13325" max="13325" width="13" style="4" customWidth="1"/>
    <col min="13326" max="13326" width="14.5703125" style="4" bestFit="1" customWidth="1"/>
    <col min="13327" max="13327" width="13.85546875" style="4" bestFit="1" customWidth="1"/>
    <col min="13328" max="13328" width="11.42578125" style="4"/>
    <col min="13329" max="13329" width="13.85546875" style="4" bestFit="1" customWidth="1"/>
    <col min="13330" max="13330" width="11.42578125" style="4"/>
    <col min="13331" max="13331" width="13.85546875" style="4" bestFit="1" customWidth="1"/>
    <col min="13332" max="13332" width="12.140625" style="4" bestFit="1" customWidth="1"/>
    <col min="13333" max="13335" width="11.42578125" style="4"/>
    <col min="13336" max="13336" width="9.42578125" style="4" customWidth="1"/>
    <col min="13337" max="13337" width="12.7109375" style="4" bestFit="1" customWidth="1"/>
    <col min="13338" max="13338" width="14.28515625" style="4" bestFit="1" customWidth="1"/>
    <col min="13339" max="13569" width="11.42578125" style="4"/>
    <col min="13570" max="13570" width="26.140625" style="4" customWidth="1"/>
    <col min="13571" max="13571" width="25.85546875" style="4" customWidth="1"/>
    <col min="13572" max="13572" width="21.85546875" style="4" customWidth="1"/>
    <col min="13573" max="13573" width="20.85546875" style="4" customWidth="1"/>
    <col min="13574" max="13574" width="19.85546875" style="4" customWidth="1"/>
    <col min="13575" max="13575" width="14.140625" style="4" customWidth="1"/>
    <col min="13576" max="13576" width="9" style="4" customWidth="1"/>
    <col min="13577" max="13577" width="14.5703125" style="4" customWidth="1"/>
    <col min="13578" max="13578" width="20.5703125" style="4" customWidth="1"/>
    <col min="13579" max="13579" width="15" style="4" bestFit="1" customWidth="1"/>
    <col min="13580" max="13580" width="12" style="4" bestFit="1" customWidth="1"/>
    <col min="13581" max="13581" width="13" style="4" customWidth="1"/>
    <col min="13582" max="13582" width="14.5703125" style="4" bestFit="1" customWidth="1"/>
    <col min="13583" max="13583" width="13.85546875" style="4" bestFit="1" customWidth="1"/>
    <col min="13584" max="13584" width="11.42578125" style="4"/>
    <col min="13585" max="13585" width="13.85546875" style="4" bestFit="1" customWidth="1"/>
    <col min="13586" max="13586" width="11.42578125" style="4"/>
    <col min="13587" max="13587" width="13.85546875" style="4" bestFit="1" customWidth="1"/>
    <col min="13588" max="13588" width="12.140625" style="4" bestFit="1" customWidth="1"/>
    <col min="13589" max="13591" width="11.42578125" style="4"/>
    <col min="13592" max="13592" width="9.42578125" style="4" customWidth="1"/>
    <col min="13593" max="13593" width="12.7109375" style="4" bestFit="1" customWidth="1"/>
    <col min="13594" max="13594" width="14.28515625" style="4" bestFit="1" customWidth="1"/>
    <col min="13595" max="13825" width="11.42578125" style="4"/>
    <col min="13826" max="13826" width="26.140625" style="4" customWidth="1"/>
    <col min="13827" max="13827" width="25.85546875" style="4" customWidth="1"/>
    <col min="13828" max="13828" width="21.85546875" style="4" customWidth="1"/>
    <col min="13829" max="13829" width="20.85546875" style="4" customWidth="1"/>
    <col min="13830" max="13830" width="19.85546875" style="4" customWidth="1"/>
    <col min="13831" max="13831" width="14.140625" style="4" customWidth="1"/>
    <col min="13832" max="13832" width="9" style="4" customWidth="1"/>
    <col min="13833" max="13833" width="14.5703125" style="4" customWidth="1"/>
    <col min="13834" max="13834" width="20.5703125" style="4" customWidth="1"/>
    <col min="13835" max="13835" width="15" style="4" bestFit="1" customWidth="1"/>
    <col min="13836" max="13836" width="12" style="4" bestFit="1" customWidth="1"/>
    <col min="13837" max="13837" width="13" style="4" customWidth="1"/>
    <col min="13838" max="13838" width="14.5703125" style="4" bestFit="1" customWidth="1"/>
    <col min="13839" max="13839" width="13.85546875" style="4" bestFit="1" customWidth="1"/>
    <col min="13840" max="13840" width="11.42578125" style="4"/>
    <col min="13841" max="13841" width="13.85546875" style="4" bestFit="1" customWidth="1"/>
    <col min="13842" max="13842" width="11.42578125" style="4"/>
    <col min="13843" max="13843" width="13.85546875" style="4" bestFit="1" customWidth="1"/>
    <col min="13844" max="13844" width="12.140625" style="4" bestFit="1" customWidth="1"/>
    <col min="13845" max="13847" width="11.42578125" style="4"/>
    <col min="13848" max="13848" width="9.42578125" style="4" customWidth="1"/>
    <col min="13849" max="13849" width="12.7109375" style="4" bestFit="1" customWidth="1"/>
    <col min="13850" max="13850" width="14.28515625" style="4" bestFit="1" customWidth="1"/>
    <col min="13851" max="14081" width="11.42578125" style="4"/>
    <col min="14082" max="14082" width="26.140625" style="4" customWidth="1"/>
    <col min="14083" max="14083" width="25.85546875" style="4" customWidth="1"/>
    <col min="14084" max="14084" width="21.85546875" style="4" customWidth="1"/>
    <col min="14085" max="14085" width="20.85546875" style="4" customWidth="1"/>
    <col min="14086" max="14086" width="19.85546875" style="4" customWidth="1"/>
    <col min="14087" max="14087" width="14.140625" style="4" customWidth="1"/>
    <col min="14088" max="14088" width="9" style="4" customWidth="1"/>
    <col min="14089" max="14089" width="14.5703125" style="4" customWidth="1"/>
    <col min="14090" max="14090" width="20.5703125" style="4" customWidth="1"/>
    <col min="14091" max="14091" width="15" style="4" bestFit="1" customWidth="1"/>
    <col min="14092" max="14092" width="12" style="4" bestFit="1" customWidth="1"/>
    <col min="14093" max="14093" width="13" style="4" customWidth="1"/>
    <col min="14094" max="14094" width="14.5703125" style="4" bestFit="1" customWidth="1"/>
    <col min="14095" max="14095" width="13.85546875" style="4" bestFit="1" customWidth="1"/>
    <col min="14096" max="14096" width="11.42578125" style="4"/>
    <col min="14097" max="14097" width="13.85546875" style="4" bestFit="1" customWidth="1"/>
    <col min="14098" max="14098" width="11.42578125" style="4"/>
    <col min="14099" max="14099" width="13.85546875" style="4" bestFit="1" customWidth="1"/>
    <col min="14100" max="14100" width="12.140625" style="4" bestFit="1" customWidth="1"/>
    <col min="14101" max="14103" width="11.42578125" style="4"/>
    <col min="14104" max="14104" width="9.42578125" style="4" customWidth="1"/>
    <col min="14105" max="14105" width="12.7109375" style="4" bestFit="1" customWidth="1"/>
    <col min="14106" max="14106" width="14.28515625" style="4" bestFit="1" customWidth="1"/>
    <col min="14107" max="14337" width="11.42578125" style="4"/>
    <col min="14338" max="14338" width="26.140625" style="4" customWidth="1"/>
    <col min="14339" max="14339" width="25.85546875" style="4" customWidth="1"/>
    <col min="14340" max="14340" width="21.85546875" style="4" customWidth="1"/>
    <col min="14341" max="14341" width="20.85546875" style="4" customWidth="1"/>
    <col min="14342" max="14342" width="19.85546875" style="4" customWidth="1"/>
    <col min="14343" max="14343" width="14.140625" style="4" customWidth="1"/>
    <col min="14344" max="14344" width="9" style="4" customWidth="1"/>
    <col min="14345" max="14345" width="14.5703125" style="4" customWidth="1"/>
    <col min="14346" max="14346" width="20.5703125" style="4" customWidth="1"/>
    <col min="14347" max="14347" width="15" style="4" bestFit="1" customWidth="1"/>
    <col min="14348" max="14348" width="12" style="4" bestFit="1" customWidth="1"/>
    <col min="14349" max="14349" width="13" style="4" customWidth="1"/>
    <col min="14350" max="14350" width="14.5703125" style="4" bestFit="1" customWidth="1"/>
    <col min="14351" max="14351" width="13.85546875" style="4" bestFit="1" customWidth="1"/>
    <col min="14352" max="14352" width="11.42578125" style="4"/>
    <col min="14353" max="14353" width="13.85546875" style="4" bestFit="1" customWidth="1"/>
    <col min="14354" max="14354" width="11.42578125" style="4"/>
    <col min="14355" max="14355" width="13.85546875" style="4" bestFit="1" customWidth="1"/>
    <col min="14356" max="14356" width="12.140625" style="4" bestFit="1" customWidth="1"/>
    <col min="14357" max="14359" width="11.42578125" style="4"/>
    <col min="14360" max="14360" width="9.42578125" style="4" customWidth="1"/>
    <col min="14361" max="14361" width="12.7109375" style="4" bestFit="1" customWidth="1"/>
    <col min="14362" max="14362" width="14.28515625" style="4" bestFit="1" customWidth="1"/>
    <col min="14363" max="14593" width="11.42578125" style="4"/>
    <col min="14594" max="14594" width="26.140625" style="4" customWidth="1"/>
    <col min="14595" max="14595" width="25.85546875" style="4" customWidth="1"/>
    <col min="14596" max="14596" width="21.85546875" style="4" customWidth="1"/>
    <col min="14597" max="14597" width="20.85546875" style="4" customWidth="1"/>
    <col min="14598" max="14598" width="19.85546875" style="4" customWidth="1"/>
    <col min="14599" max="14599" width="14.140625" style="4" customWidth="1"/>
    <col min="14600" max="14600" width="9" style="4" customWidth="1"/>
    <col min="14601" max="14601" width="14.5703125" style="4" customWidth="1"/>
    <col min="14602" max="14602" width="20.5703125" style="4" customWidth="1"/>
    <col min="14603" max="14603" width="15" style="4" bestFit="1" customWidth="1"/>
    <col min="14604" max="14604" width="12" style="4" bestFit="1" customWidth="1"/>
    <col min="14605" max="14605" width="13" style="4" customWidth="1"/>
    <col min="14606" max="14606" width="14.5703125" style="4" bestFit="1" customWidth="1"/>
    <col min="14607" max="14607" width="13.85546875" style="4" bestFit="1" customWidth="1"/>
    <col min="14608" max="14608" width="11.42578125" style="4"/>
    <col min="14609" max="14609" width="13.85546875" style="4" bestFit="1" customWidth="1"/>
    <col min="14610" max="14610" width="11.42578125" style="4"/>
    <col min="14611" max="14611" width="13.85546875" style="4" bestFit="1" customWidth="1"/>
    <col min="14612" max="14612" width="12.140625" style="4" bestFit="1" customWidth="1"/>
    <col min="14613" max="14615" width="11.42578125" style="4"/>
    <col min="14616" max="14616" width="9.42578125" style="4" customWidth="1"/>
    <col min="14617" max="14617" width="12.7109375" style="4" bestFit="1" customWidth="1"/>
    <col min="14618" max="14618" width="14.28515625" style="4" bestFit="1" customWidth="1"/>
    <col min="14619" max="14849" width="11.42578125" style="4"/>
    <col min="14850" max="14850" width="26.140625" style="4" customWidth="1"/>
    <col min="14851" max="14851" width="25.85546875" style="4" customWidth="1"/>
    <col min="14852" max="14852" width="21.85546875" style="4" customWidth="1"/>
    <col min="14853" max="14853" width="20.85546875" style="4" customWidth="1"/>
    <col min="14854" max="14854" width="19.85546875" style="4" customWidth="1"/>
    <col min="14855" max="14855" width="14.140625" style="4" customWidth="1"/>
    <col min="14856" max="14856" width="9" style="4" customWidth="1"/>
    <col min="14857" max="14857" width="14.5703125" style="4" customWidth="1"/>
    <col min="14858" max="14858" width="20.5703125" style="4" customWidth="1"/>
    <col min="14859" max="14859" width="15" style="4" bestFit="1" customWidth="1"/>
    <col min="14860" max="14860" width="12" style="4" bestFit="1" customWidth="1"/>
    <col min="14861" max="14861" width="13" style="4" customWidth="1"/>
    <col min="14862" max="14862" width="14.5703125" style="4" bestFit="1" customWidth="1"/>
    <col min="14863" max="14863" width="13.85546875" style="4" bestFit="1" customWidth="1"/>
    <col min="14864" max="14864" width="11.42578125" style="4"/>
    <col min="14865" max="14865" width="13.85546875" style="4" bestFit="1" customWidth="1"/>
    <col min="14866" max="14866" width="11.42578125" style="4"/>
    <col min="14867" max="14867" width="13.85546875" style="4" bestFit="1" customWidth="1"/>
    <col min="14868" max="14868" width="12.140625" style="4" bestFit="1" customWidth="1"/>
    <col min="14869" max="14871" width="11.42578125" style="4"/>
    <col min="14872" max="14872" width="9.42578125" style="4" customWidth="1"/>
    <col min="14873" max="14873" width="12.7109375" style="4" bestFit="1" customWidth="1"/>
    <col min="14874" max="14874" width="14.28515625" style="4" bestFit="1" customWidth="1"/>
    <col min="14875" max="15105" width="11.42578125" style="4"/>
    <col min="15106" max="15106" width="26.140625" style="4" customWidth="1"/>
    <col min="15107" max="15107" width="25.85546875" style="4" customWidth="1"/>
    <col min="15108" max="15108" width="21.85546875" style="4" customWidth="1"/>
    <col min="15109" max="15109" width="20.85546875" style="4" customWidth="1"/>
    <col min="15110" max="15110" width="19.85546875" style="4" customWidth="1"/>
    <col min="15111" max="15111" width="14.140625" style="4" customWidth="1"/>
    <col min="15112" max="15112" width="9" style="4" customWidth="1"/>
    <col min="15113" max="15113" width="14.5703125" style="4" customWidth="1"/>
    <col min="15114" max="15114" width="20.5703125" style="4" customWidth="1"/>
    <col min="15115" max="15115" width="15" style="4" bestFit="1" customWidth="1"/>
    <col min="15116" max="15116" width="12" style="4" bestFit="1" customWidth="1"/>
    <col min="15117" max="15117" width="13" style="4" customWidth="1"/>
    <col min="15118" max="15118" width="14.5703125" style="4" bestFit="1" customWidth="1"/>
    <col min="15119" max="15119" width="13.85546875" style="4" bestFit="1" customWidth="1"/>
    <col min="15120" max="15120" width="11.42578125" style="4"/>
    <col min="15121" max="15121" width="13.85546875" style="4" bestFit="1" customWidth="1"/>
    <col min="15122" max="15122" width="11.42578125" style="4"/>
    <col min="15123" max="15123" width="13.85546875" style="4" bestFit="1" customWidth="1"/>
    <col min="15124" max="15124" width="12.140625" style="4" bestFit="1" customWidth="1"/>
    <col min="15125" max="15127" width="11.42578125" style="4"/>
    <col min="15128" max="15128" width="9.42578125" style="4" customWidth="1"/>
    <col min="15129" max="15129" width="12.7109375" style="4" bestFit="1" customWidth="1"/>
    <col min="15130" max="15130" width="14.28515625" style="4" bestFit="1" customWidth="1"/>
    <col min="15131" max="15361" width="11.42578125" style="4"/>
    <col min="15362" max="15362" width="26.140625" style="4" customWidth="1"/>
    <col min="15363" max="15363" width="25.85546875" style="4" customWidth="1"/>
    <col min="15364" max="15364" width="21.85546875" style="4" customWidth="1"/>
    <col min="15365" max="15365" width="20.85546875" style="4" customWidth="1"/>
    <col min="15366" max="15366" width="19.85546875" style="4" customWidth="1"/>
    <col min="15367" max="15367" width="14.140625" style="4" customWidth="1"/>
    <col min="15368" max="15368" width="9" style="4" customWidth="1"/>
    <col min="15369" max="15369" width="14.5703125" style="4" customWidth="1"/>
    <col min="15370" max="15370" width="20.5703125" style="4" customWidth="1"/>
    <col min="15371" max="15371" width="15" style="4" bestFit="1" customWidth="1"/>
    <col min="15372" max="15372" width="12" style="4" bestFit="1" customWidth="1"/>
    <col min="15373" max="15373" width="13" style="4" customWidth="1"/>
    <col min="15374" max="15374" width="14.5703125" style="4" bestFit="1" customWidth="1"/>
    <col min="15375" max="15375" width="13.85546875" style="4" bestFit="1" customWidth="1"/>
    <col min="15376" max="15376" width="11.42578125" style="4"/>
    <col min="15377" max="15377" width="13.85546875" style="4" bestFit="1" customWidth="1"/>
    <col min="15378" max="15378" width="11.42578125" style="4"/>
    <col min="15379" max="15379" width="13.85546875" style="4" bestFit="1" customWidth="1"/>
    <col min="15380" max="15380" width="12.140625" style="4" bestFit="1" customWidth="1"/>
    <col min="15381" max="15383" width="11.42578125" style="4"/>
    <col min="15384" max="15384" width="9.42578125" style="4" customWidth="1"/>
    <col min="15385" max="15385" width="12.7109375" style="4" bestFit="1" customWidth="1"/>
    <col min="15386" max="15386" width="14.28515625" style="4" bestFit="1" customWidth="1"/>
    <col min="15387" max="15617" width="11.42578125" style="4"/>
    <col min="15618" max="15618" width="26.140625" style="4" customWidth="1"/>
    <col min="15619" max="15619" width="25.85546875" style="4" customWidth="1"/>
    <col min="15620" max="15620" width="21.85546875" style="4" customWidth="1"/>
    <col min="15621" max="15621" width="20.85546875" style="4" customWidth="1"/>
    <col min="15622" max="15622" width="19.85546875" style="4" customWidth="1"/>
    <col min="15623" max="15623" width="14.140625" style="4" customWidth="1"/>
    <col min="15624" max="15624" width="9" style="4" customWidth="1"/>
    <col min="15625" max="15625" width="14.5703125" style="4" customWidth="1"/>
    <col min="15626" max="15626" width="20.5703125" style="4" customWidth="1"/>
    <col min="15627" max="15627" width="15" style="4" bestFit="1" customWidth="1"/>
    <col min="15628" max="15628" width="12" style="4" bestFit="1" customWidth="1"/>
    <col min="15629" max="15629" width="13" style="4" customWidth="1"/>
    <col min="15630" max="15630" width="14.5703125" style="4" bestFit="1" customWidth="1"/>
    <col min="15631" max="15631" width="13.85546875" style="4" bestFit="1" customWidth="1"/>
    <col min="15632" max="15632" width="11.42578125" style="4"/>
    <col min="15633" max="15633" width="13.85546875" style="4" bestFit="1" customWidth="1"/>
    <col min="15634" max="15634" width="11.42578125" style="4"/>
    <col min="15635" max="15635" width="13.85546875" style="4" bestFit="1" customWidth="1"/>
    <col min="15636" max="15636" width="12.140625" style="4" bestFit="1" customWidth="1"/>
    <col min="15637" max="15639" width="11.42578125" style="4"/>
    <col min="15640" max="15640" width="9.42578125" style="4" customWidth="1"/>
    <col min="15641" max="15641" width="12.7109375" style="4" bestFit="1" customWidth="1"/>
    <col min="15642" max="15642" width="14.28515625" style="4" bestFit="1" customWidth="1"/>
    <col min="15643" max="15873" width="11.42578125" style="4"/>
    <col min="15874" max="15874" width="26.140625" style="4" customWidth="1"/>
    <col min="15875" max="15875" width="25.85546875" style="4" customWidth="1"/>
    <col min="15876" max="15876" width="21.85546875" style="4" customWidth="1"/>
    <col min="15877" max="15877" width="20.85546875" style="4" customWidth="1"/>
    <col min="15878" max="15878" width="19.85546875" style="4" customWidth="1"/>
    <col min="15879" max="15879" width="14.140625" style="4" customWidth="1"/>
    <col min="15880" max="15880" width="9" style="4" customWidth="1"/>
    <col min="15881" max="15881" width="14.5703125" style="4" customWidth="1"/>
    <col min="15882" max="15882" width="20.5703125" style="4" customWidth="1"/>
    <col min="15883" max="15883" width="15" style="4" bestFit="1" customWidth="1"/>
    <col min="15884" max="15884" width="12" style="4" bestFit="1" customWidth="1"/>
    <col min="15885" max="15885" width="13" style="4" customWidth="1"/>
    <col min="15886" max="15886" width="14.5703125" style="4" bestFit="1" customWidth="1"/>
    <col min="15887" max="15887" width="13.85546875" style="4" bestFit="1" customWidth="1"/>
    <col min="15888" max="15888" width="11.42578125" style="4"/>
    <col min="15889" max="15889" width="13.85546875" style="4" bestFit="1" customWidth="1"/>
    <col min="15890" max="15890" width="11.42578125" style="4"/>
    <col min="15891" max="15891" width="13.85546875" style="4" bestFit="1" customWidth="1"/>
    <col min="15892" max="15892" width="12.140625" style="4" bestFit="1" customWidth="1"/>
    <col min="15893" max="15895" width="11.42578125" style="4"/>
    <col min="15896" max="15896" width="9.42578125" style="4" customWidth="1"/>
    <col min="15897" max="15897" width="12.7109375" style="4" bestFit="1" customWidth="1"/>
    <col min="15898" max="15898" width="14.28515625" style="4" bestFit="1" customWidth="1"/>
    <col min="15899" max="16129" width="11.42578125" style="4"/>
    <col min="16130" max="16130" width="26.140625" style="4" customWidth="1"/>
    <col min="16131" max="16131" width="25.85546875" style="4" customWidth="1"/>
    <col min="16132" max="16132" width="21.85546875" style="4" customWidth="1"/>
    <col min="16133" max="16133" width="20.85546875" style="4" customWidth="1"/>
    <col min="16134" max="16134" width="19.85546875" style="4" customWidth="1"/>
    <col min="16135" max="16135" width="14.140625" style="4" customWidth="1"/>
    <col min="16136" max="16136" width="9" style="4" customWidth="1"/>
    <col min="16137" max="16137" width="14.5703125" style="4" customWidth="1"/>
    <col min="16138" max="16138" width="20.5703125" style="4" customWidth="1"/>
    <col min="16139" max="16139" width="15" style="4" bestFit="1" customWidth="1"/>
    <col min="16140" max="16140" width="12" style="4" bestFit="1" customWidth="1"/>
    <col min="16141" max="16141" width="13" style="4" customWidth="1"/>
    <col min="16142" max="16142" width="14.5703125" style="4" bestFit="1" customWidth="1"/>
    <col min="16143" max="16143" width="13.85546875" style="4" bestFit="1" customWidth="1"/>
    <col min="16144" max="16144" width="11.42578125" style="4"/>
    <col min="16145" max="16145" width="13.85546875" style="4" bestFit="1" customWidth="1"/>
    <col min="16146" max="16146" width="11.42578125" style="4"/>
    <col min="16147" max="16147" width="13.85546875" style="4" bestFit="1" customWidth="1"/>
    <col min="16148" max="16148" width="12.140625" style="4" bestFit="1" customWidth="1"/>
    <col min="16149" max="16151" width="11.42578125" style="4"/>
    <col min="16152" max="16152" width="9.42578125" style="4" customWidth="1"/>
    <col min="16153" max="16153" width="12.7109375" style="4" bestFit="1" customWidth="1"/>
    <col min="16154" max="16154" width="14.28515625" style="4" bestFit="1" customWidth="1"/>
    <col min="16155" max="16384" width="11.42578125" style="4"/>
  </cols>
  <sheetData>
    <row r="1" spans="2:257" ht="9" customHeight="1" x14ac:dyDescent="0.2">
      <c r="B1" s="347"/>
      <c r="C1" s="347"/>
      <c r="D1" s="347"/>
      <c r="E1" s="347"/>
      <c r="F1" s="347"/>
      <c r="G1" s="347"/>
      <c r="H1" s="348"/>
      <c r="I1" s="348"/>
      <c r="J1" s="348"/>
      <c r="K1" s="348"/>
      <c r="L1" s="348"/>
      <c r="M1" s="38"/>
      <c r="N1" s="38"/>
      <c r="O1" s="38"/>
      <c r="P1" s="38"/>
      <c r="Q1" s="38"/>
      <c r="R1" s="38"/>
      <c r="S1" s="38"/>
      <c r="T1" s="38"/>
      <c r="U1" s="38"/>
      <c r="V1" s="38"/>
      <c r="W1" s="38"/>
      <c r="X1" s="38"/>
      <c r="Y1" s="38"/>
      <c r="Z1" s="38"/>
    </row>
    <row r="2" spans="2:257" ht="16.5" hidden="1" thickBot="1" x14ac:dyDescent="0.25">
      <c r="B2" s="588" t="s">
        <v>35</v>
      </c>
      <c r="C2" s="589"/>
      <c r="D2" s="589"/>
      <c r="E2" s="589"/>
      <c r="F2" s="590"/>
      <c r="H2" s="37" t="s">
        <v>36</v>
      </c>
      <c r="J2" s="38"/>
      <c r="K2" s="38"/>
      <c r="L2" s="38"/>
      <c r="M2" s="38"/>
      <c r="N2" s="38"/>
      <c r="O2" s="38"/>
      <c r="P2" s="38"/>
      <c r="Q2" s="38"/>
      <c r="R2" s="38"/>
      <c r="S2" s="38"/>
      <c r="T2" s="38"/>
      <c r="U2" s="38"/>
      <c r="V2" s="38"/>
      <c r="W2" s="38"/>
      <c r="X2" s="38"/>
      <c r="Y2" s="38"/>
      <c r="Z2" s="38"/>
    </row>
    <row r="3" spans="2:257" ht="27" hidden="1" customHeight="1" thickBot="1" x14ac:dyDescent="0.25">
      <c r="B3" s="591" t="s">
        <v>37</v>
      </c>
      <c r="C3" s="591"/>
      <c r="D3" s="591"/>
      <c r="E3" s="591"/>
      <c r="F3" s="591"/>
      <c r="H3" s="39">
        <v>0.95</v>
      </c>
      <c r="J3" s="38"/>
      <c r="K3" s="38"/>
      <c r="L3" s="38"/>
      <c r="M3" s="38"/>
      <c r="N3" s="38"/>
      <c r="O3" s="38"/>
      <c r="P3" s="38"/>
      <c r="Q3" s="38"/>
      <c r="R3" s="38"/>
      <c r="S3" s="38"/>
      <c r="T3" s="38"/>
      <c r="U3" s="38"/>
      <c r="V3" s="38"/>
      <c r="W3" s="38"/>
      <c r="X3" s="38"/>
      <c r="Y3" s="38"/>
      <c r="Z3" s="38"/>
    </row>
    <row r="4" spans="2:257" ht="20.25" hidden="1" customHeight="1" x14ac:dyDescent="0.2">
      <c r="B4" s="592" t="s">
        <v>38</v>
      </c>
      <c r="C4" s="592"/>
      <c r="D4" s="592"/>
      <c r="E4" s="592"/>
      <c r="F4" s="592"/>
      <c r="J4" s="38"/>
      <c r="K4" s="38"/>
      <c r="L4" s="38"/>
      <c r="M4" s="38"/>
      <c r="N4" s="38"/>
      <c r="O4" s="38"/>
      <c r="P4" s="38"/>
      <c r="Q4" s="38"/>
      <c r="R4" s="38"/>
      <c r="S4" s="38"/>
      <c r="T4" s="38"/>
      <c r="U4" s="38"/>
      <c r="V4" s="38"/>
      <c r="W4" s="38"/>
      <c r="X4" s="38"/>
      <c r="Y4" s="38"/>
      <c r="Z4" s="38"/>
    </row>
    <row r="5" spans="2:257" ht="15" hidden="1" x14ac:dyDescent="0.2">
      <c r="B5" s="40"/>
      <c r="J5" s="38"/>
      <c r="K5" s="38"/>
      <c r="L5" s="38"/>
      <c r="M5" s="38"/>
      <c r="N5" s="41"/>
      <c r="O5" s="38"/>
      <c r="P5" s="38"/>
      <c r="Q5" s="38"/>
      <c r="R5" s="38"/>
      <c r="S5" s="38"/>
      <c r="T5" s="38"/>
      <c r="U5" s="38"/>
      <c r="V5" s="38"/>
      <c r="W5" s="38"/>
      <c r="X5" s="38"/>
      <c r="Y5" s="38"/>
      <c r="Z5" s="38"/>
    </row>
    <row r="6" spans="2:257" ht="27" hidden="1" customHeight="1" x14ac:dyDescent="0.25">
      <c r="B6" s="42"/>
      <c r="C6" s="43" t="s">
        <v>8</v>
      </c>
      <c r="D6" s="538" t="s">
        <v>39</v>
      </c>
      <c r="E6" s="538" t="s">
        <v>40</v>
      </c>
      <c r="F6" s="538" t="s">
        <v>346</v>
      </c>
      <c r="G6" s="40"/>
      <c r="H6" s="40"/>
      <c r="I6" s="40"/>
      <c r="J6" s="2"/>
      <c r="K6" s="2"/>
      <c r="L6" s="2"/>
      <c r="M6" s="2"/>
      <c r="N6" s="2"/>
      <c r="O6" s="2"/>
      <c r="P6" s="2"/>
      <c r="Q6" s="2"/>
      <c r="R6" s="2"/>
      <c r="S6" s="2"/>
      <c r="T6" s="2"/>
      <c r="U6" s="2"/>
      <c r="V6" s="2"/>
      <c r="W6" s="2"/>
      <c r="X6" s="2"/>
      <c r="Y6" s="2"/>
      <c r="Z6" s="2"/>
      <c r="AA6" s="40"/>
      <c r="AB6" s="40"/>
    </row>
    <row r="7" spans="2:257" ht="15" hidden="1" x14ac:dyDescent="0.2">
      <c r="B7" s="47"/>
      <c r="C7" s="539" t="s">
        <v>280</v>
      </c>
      <c r="D7" s="536">
        <v>0.78064935064935048</v>
      </c>
      <c r="E7" s="536">
        <v>6.1448658406626909E-2</v>
      </c>
      <c r="F7" s="537">
        <v>10</v>
      </c>
      <c r="G7" s="40"/>
      <c r="H7" s="40"/>
      <c r="I7" s="40"/>
      <c r="J7" s="49"/>
      <c r="K7" s="50"/>
      <c r="L7" s="51"/>
      <c r="M7" s="52"/>
      <c r="N7" s="50"/>
      <c r="O7" s="50"/>
      <c r="P7" s="50"/>
      <c r="Q7" s="53"/>
      <c r="R7" s="2"/>
      <c r="S7" s="2"/>
      <c r="T7" s="40"/>
      <c r="U7" s="54"/>
      <c r="V7" s="40"/>
      <c r="W7" s="40"/>
      <c r="X7" s="40"/>
      <c r="Y7" s="40"/>
      <c r="Z7" s="40"/>
      <c r="AA7" s="40"/>
      <c r="AB7" s="40"/>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row>
    <row r="8" spans="2:257" ht="15" hidden="1" x14ac:dyDescent="0.2">
      <c r="B8" s="47"/>
      <c r="C8" s="539" t="s">
        <v>279</v>
      </c>
      <c r="D8" s="536">
        <v>0.69645808736717807</v>
      </c>
      <c r="E8" s="536">
        <v>0.10776280769919064</v>
      </c>
      <c r="F8" s="537">
        <v>11</v>
      </c>
      <c r="G8" s="40"/>
      <c r="H8" s="40"/>
      <c r="I8" s="40"/>
      <c r="J8" s="49"/>
      <c r="K8" s="50"/>
      <c r="L8" s="56"/>
      <c r="M8" s="57"/>
      <c r="N8" s="50"/>
      <c r="O8" s="58"/>
      <c r="P8" s="59"/>
      <c r="Q8" s="53"/>
      <c r="R8" s="2"/>
      <c r="S8" s="2"/>
      <c r="T8" s="40"/>
      <c r="U8" s="54"/>
      <c r="V8" s="40"/>
      <c r="W8" s="40"/>
      <c r="X8" s="40"/>
      <c r="Y8" s="40"/>
      <c r="Z8" s="40"/>
      <c r="AA8" s="40"/>
      <c r="AB8" s="40"/>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row>
    <row r="9" spans="2:257" ht="15" hidden="1" x14ac:dyDescent="0.2">
      <c r="B9" s="47"/>
      <c r="C9" s="533" t="s">
        <v>42</v>
      </c>
      <c r="D9" s="534">
        <f>D8-D7</f>
        <v>-8.4191263282172413E-2</v>
      </c>
      <c r="E9" s="534">
        <f>F15</f>
        <v>8.8885398070210633E-2</v>
      </c>
      <c r="F9" s="535">
        <f>SUM(F7:F8)</f>
        <v>21</v>
      </c>
      <c r="G9" s="104"/>
      <c r="H9" s="40"/>
      <c r="I9" s="40"/>
      <c r="J9" s="49"/>
      <c r="K9" s="64"/>
      <c r="L9" s="56"/>
      <c r="M9" s="57"/>
      <c r="N9" s="50"/>
      <c r="O9" s="58"/>
      <c r="P9" s="59"/>
      <c r="Q9" s="2"/>
      <c r="R9" s="2"/>
      <c r="S9" s="2"/>
      <c r="T9" s="40"/>
      <c r="U9" s="54"/>
      <c r="V9" s="40"/>
      <c r="W9" s="40"/>
      <c r="X9" s="40"/>
      <c r="Y9" s="40"/>
      <c r="Z9" s="40"/>
      <c r="AA9" s="40"/>
      <c r="AB9" s="40"/>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row>
    <row r="10" spans="2:257" ht="15.75" hidden="1" customHeight="1" x14ac:dyDescent="0.25">
      <c r="B10" s="43"/>
      <c r="C10" s="65"/>
      <c r="D10" s="66"/>
      <c r="E10" s="66"/>
      <c r="F10" s="67"/>
      <c r="G10" s="68"/>
      <c r="H10" s="50"/>
      <c r="I10" s="50"/>
      <c r="J10" s="50"/>
      <c r="K10" s="50"/>
      <c r="L10" s="56"/>
      <c r="M10" s="69"/>
      <c r="N10" s="50"/>
      <c r="O10" s="58"/>
      <c r="P10" s="54"/>
      <c r="Q10" s="40"/>
      <c r="R10" s="40"/>
      <c r="S10" s="40"/>
      <c r="T10" s="40"/>
      <c r="U10" s="54"/>
      <c r="V10" s="40"/>
      <c r="W10" s="40"/>
      <c r="X10" s="40"/>
      <c r="Y10" s="40"/>
      <c r="Z10" s="40"/>
      <c r="AA10" s="40"/>
      <c r="AB10" s="40"/>
    </row>
    <row r="11" spans="2:257" ht="15" hidden="1" x14ac:dyDescent="0.25">
      <c r="B11" s="70" t="s">
        <v>43</v>
      </c>
      <c r="C11" s="71"/>
      <c r="D11" s="71"/>
      <c r="E11" s="71"/>
      <c r="F11" s="71"/>
      <c r="G11" s="72"/>
      <c r="H11" s="54"/>
      <c r="I11" s="54"/>
      <c r="J11" s="54"/>
      <c r="K11" s="54"/>
      <c r="L11" s="54"/>
      <c r="M11" s="54"/>
      <c r="N11" s="54"/>
      <c r="O11" s="54"/>
      <c r="P11" s="54"/>
      <c r="Q11" s="54"/>
      <c r="R11" s="40"/>
      <c r="S11" s="40"/>
      <c r="T11" s="40"/>
      <c r="U11" s="54"/>
      <c r="V11" s="40"/>
      <c r="W11" s="40"/>
      <c r="X11" s="40"/>
      <c r="Y11" s="40"/>
      <c r="Z11" s="40"/>
      <c r="AA11" s="40"/>
      <c r="AB11" s="40"/>
    </row>
    <row r="12" spans="2:257" ht="15" hidden="1" x14ac:dyDescent="0.25">
      <c r="B12" s="73"/>
      <c r="C12" s="74" t="s">
        <v>44</v>
      </c>
      <c r="D12" s="71"/>
      <c r="E12" s="71"/>
      <c r="F12" s="71"/>
      <c r="G12" s="72"/>
      <c r="H12" s="54"/>
      <c r="I12" s="54"/>
      <c r="J12" s="54"/>
      <c r="K12" s="54"/>
      <c r="L12" s="54"/>
      <c r="M12" s="54"/>
      <c r="N12" s="54"/>
      <c r="O12" s="54"/>
      <c r="P12" s="54"/>
      <c r="Q12" s="54"/>
      <c r="R12" s="40"/>
      <c r="S12" s="40"/>
      <c r="T12" s="40"/>
      <c r="U12" s="54"/>
      <c r="V12" s="40"/>
      <c r="W12" s="40"/>
      <c r="X12" s="40"/>
      <c r="Y12" s="40"/>
      <c r="Z12" s="40"/>
      <c r="AA12" s="40"/>
      <c r="AB12" s="40"/>
    </row>
    <row r="13" spans="2:257" ht="18" hidden="1" x14ac:dyDescent="0.35">
      <c r="B13" s="75" t="s">
        <v>45</v>
      </c>
      <c r="C13" s="76"/>
      <c r="D13" s="77" t="s">
        <v>46</v>
      </c>
      <c r="E13" s="78">
        <f>IF(E7&gt;=E8,E7^2,E8^2)/IF(E8&lt;E7,E8^2,E7^2)</f>
        <v>3.0754805539641623</v>
      </c>
      <c r="F13" s="79" t="s">
        <v>47</v>
      </c>
      <c r="G13" s="80">
        <f>IF(E7&gt;=E8,F7,F8)</f>
        <v>11</v>
      </c>
      <c r="H13" s="81">
        <f>IF(E8&lt;=E7,F8,F7)</f>
        <v>10</v>
      </c>
      <c r="I13" s="82"/>
      <c r="J13" s="83"/>
      <c r="K13" s="84" t="s">
        <v>48</v>
      </c>
      <c r="L13" s="85">
        <f>FDIST(E13,G13-1,H13-1)</f>
        <v>5.2876076166754514E-2</v>
      </c>
      <c r="M13" s="54"/>
      <c r="N13" s="40"/>
      <c r="O13" s="40"/>
      <c r="P13" s="40"/>
      <c r="Q13" s="40"/>
      <c r="R13" s="40"/>
      <c r="S13" s="40"/>
      <c r="T13" s="40"/>
      <c r="U13" s="54"/>
      <c r="V13" s="40"/>
      <c r="W13" s="40"/>
      <c r="X13" s="40"/>
      <c r="Y13" s="40"/>
      <c r="Z13" s="40"/>
      <c r="AA13" s="40"/>
      <c r="AB13" s="40"/>
    </row>
    <row r="14" spans="2:257" ht="18.75" hidden="1" thickBot="1" x14ac:dyDescent="0.3">
      <c r="B14" s="75" t="s">
        <v>49</v>
      </c>
      <c r="C14" s="86" t="s">
        <v>50</v>
      </c>
      <c r="D14" s="36"/>
      <c r="E14" s="36"/>
      <c r="F14" s="36"/>
      <c r="G14" s="54"/>
      <c r="H14" s="54"/>
      <c r="I14" s="40"/>
      <c r="J14" s="40"/>
      <c r="K14" s="87" t="s">
        <v>51</v>
      </c>
      <c r="L14" s="88">
        <f>((F7-1)*(E7^2)+(F8-1)*(E8^2))/(F7+F8-2)</f>
        <v>7.9006139900998033E-3</v>
      </c>
      <c r="M14" s="40"/>
      <c r="N14" s="40"/>
      <c r="O14" s="40"/>
      <c r="P14" s="40"/>
      <c r="Q14" s="40"/>
      <c r="R14" s="40"/>
      <c r="S14" s="40"/>
      <c r="T14" s="40"/>
      <c r="U14" s="54"/>
      <c r="V14" s="40"/>
      <c r="W14" s="40"/>
      <c r="X14" s="40"/>
      <c r="Y14" s="40"/>
      <c r="Z14" s="40"/>
      <c r="AA14" s="40"/>
      <c r="AB14" s="40"/>
    </row>
    <row r="15" spans="2:257" ht="18.75" hidden="1" x14ac:dyDescent="0.35">
      <c r="B15" s="71"/>
      <c r="C15" s="89"/>
      <c r="D15" s="90" t="s">
        <v>52</v>
      </c>
      <c r="E15" s="77" t="s">
        <v>53</v>
      </c>
      <c r="F15" s="91">
        <f>SQRT(L14)</f>
        <v>8.8885398070210633E-2</v>
      </c>
      <c r="G15" s="72"/>
      <c r="H15" s="54"/>
      <c r="I15" s="92"/>
      <c r="J15" s="93" t="s">
        <v>54</v>
      </c>
      <c r="K15" s="94">
        <f>F7+F8-2</f>
        <v>19</v>
      </c>
      <c r="L15" s="54"/>
      <c r="M15" s="54"/>
      <c r="N15" s="95" t="s">
        <v>55</v>
      </c>
      <c r="O15" s="96"/>
      <c r="P15" s="97"/>
      <c r="Q15" s="98" t="s">
        <v>56</v>
      </c>
      <c r="R15" s="99"/>
      <c r="S15" s="99"/>
      <c r="T15" s="100" t="s">
        <v>57</v>
      </c>
      <c r="U15" s="101"/>
      <c r="V15" s="40"/>
      <c r="W15" s="40"/>
      <c r="X15" s="40"/>
      <c r="Y15" s="40"/>
      <c r="Z15" s="40"/>
      <c r="AA15" s="40"/>
      <c r="AB15" s="40"/>
    </row>
    <row r="16" spans="2:257" ht="18.75" hidden="1" thickBot="1" x14ac:dyDescent="0.4">
      <c r="B16" s="75" t="s">
        <v>58</v>
      </c>
      <c r="C16" s="102" t="s">
        <v>59</v>
      </c>
      <c r="D16" s="102"/>
      <c r="E16" s="102"/>
      <c r="F16" s="102"/>
      <c r="G16" s="72"/>
      <c r="H16" s="54"/>
      <c r="I16" s="54"/>
      <c r="J16" s="54"/>
      <c r="K16" s="54"/>
      <c r="L16" s="54"/>
      <c r="M16" s="54"/>
      <c r="N16" s="103"/>
      <c r="O16" s="104" t="s">
        <v>60</v>
      </c>
      <c r="P16" s="2"/>
      <c r="Q16" s="105" t="s">
        <v>61</v>
      </c>
      <c r="R16" s="104" t="s">
        <v>62</v>
      </c>
      <c r="S16" s="106"/>
      <c r="T16" s="107" t="s">
        <v>63</v>
      </c>
      <c r="U16" s="108">
        <f>IF(D9&lt;0,D9,(D9*-1))</f>
        <v>-8.4191263282172413E-2</v>
      </c>
      <c r="V16" s="40"/>
      <c r="W16" s="40"/>
      <c r="X16" s="40"/>
      <c r="Y16" s="40"/>
      <c r="Z16" s="40"/>
      <c r="AA16" s="40"/>
      <c r="AB16" s="40"/>
    </row>
    <row r="17" spans="2:257" ht="15.75" hidden="1" thickBot="1" x14ac:dyDescent="0.3">
      <c r="B17" s="102"/>
      <c r="C17" s="109"/>
      <c r="D17" s="76"/>
      <c r="E17" s="110" t="s">
        <v>64</v>
      </c>
      <c r="F17" s="111">
        <f>F15*SQRT((1/F7)+(1/F8))</f>
        <v>3.8836825751773267E-2</v>
      </c>
      <c r="G17" s="112"/>
      <c r="H17" s="113" t="s">
        <v>65</v>
      </c>
      <c r="I17" s="114">
        <f>TINV((1-H3),F7+F8-2)</f>
        <v>2.0930240544083087</v>
      </c>
      <c r="J17" s="115" t="s">
        <v>66</v>
      </c>
      <c r="K17" s="116">
        <f>I17*F17</f>
        <v>8.1286410495325492E-2</v>
      </c>
      <c r="L17" s="40"/>
      <c r="M17" s="54"/>
      <c r="N17" s="117">
        <f>(U16/F17)-I17</f>
        <v>-4.2608444581736267</v>
      </c>
      <c r="O17" s="118" t="s">
        <v>67</v>
      </c>
      <c r="P17" s="104"/>
      <c r="Q17" s="104"/>
      <c r="R17" s="119"/>
      <c r="S17" s="120"/>
      <c r="T17" s="120"/>
      <c r="U17" s="121"/>
      <c r="V17" s="40"/>
      <c r="W17" s="40"/>
      <c r="X17" s="40"/>
      <c r="Y17" s="40"/>
      <c r="Z17" s="40"/>
      <c r="AA17" s="40"/>
      <c r="AB17" s="40"/>
    </row>
    <row r="18" spans="2:257" ht="15.75" hidden="1" thickBot="1" x14ac:dyDescent="0.3">
      <c r="B18" s="122"/>
      <c r="C18" s="123"/>
      <c r="E18" s="71"/>
      <c r="F18" s="71"/>
      <c r="G18" s="72"/>
      <c r="H18" s="40"/>
      <c r="I18" s="40"/>
      <c r="J18" s="54"/>
      <c r="K18" s="54"/>
      <c r="L18" s="54"/>
      <c r="M18" s="54"/>
      <c r="N18" s="124">
        <f>NORMSDIST(N17)</f>
        <v>1.0182796819341373E-5</v>
      </c>
      <c r="O18" s="118" t="s">
        <v>68</v>
      </c>
      <c r="P18" s="125"/>
      <c r="Q18" s="104"/>
      <c r="R18" s="104"/>
      <c r="S18" s="104"/>
      <c r="T18" s="104"/>
      <c r="U18" s="126"/>
      <c r="V18" s="40"/>
      <c r="W18" s="40"/>
      <c r="X18" s="40"/>
      <c r="Y18" s="40"/>
      <c r="Z18" s="40"/>
      <c r="AA18" s="40"/>
      <c r="AB18" s="40"/>
    </row>
    <row r="19" spans="2:257" ht="15.75" hidden="1" thickBot="1" x14ac:dyDescent="0.3">
      <c r="B19" s="75" t="s">
        <v>69</v>
      </c>
      <c r="C19" s="127"/>
      <c r="D19" s="128" t="s">
        <v>70</v>
      </c>
      <c r="E19" s="129">
        <f>D8-D7</f>
        <v>-8.4191263282172413E-2</v>
      </c>
      <c r="F19" s="130" t="s">
        <v>36</v>
      </c>
      <c r="G19" s="131">
        <f>E19-K17</f>
        <v>-0.16547767377749789</v>
      </c>
      <c r="H19" s="132" t="s">
        <v>71</v>
      </c>
      <c r="I19" s="133">
        <f>E19+K17</f>
        <v>-2.9048527868469204E-3</v>
      </c>
      <c r="J19" s="54"/>
      <c r="K19" s="40"/>
      <c r="L19" s="134"/>
      <c r="M19" s="54"/>
      <c r="N19" s="135">
        <f>1-N18</f>
        <v>0.9999898172031807</v>
      </c>
      <c r="O19" s="136" t="s">
        <v>72</v>
      </c>
      <c r="P19" s="137"/>
      <c r="Q19" s="138"/>
      <c r="R19" s="139"/>
      <c r="S19" s="140"/>
      <c r="T19" s="140"/>
      <c r="U19" s="141"/>
      <c r="V19" s="40"/>
      <c r="W19" s="40"/>
      <c r="X19" s="40"/>
      <c r="Y19" s="40"/>
      <c r="Z19" s="40"/>
      <c r="AA19" s="40"/>
      <c r="AB19" s="40"/>
    </row>
    <row r="20" spans="2:257" ht="15" hidden="1" x14ac:dyDescent="0.25">
      <c r="B20" s="75"/>
      <c r="C20" s="127"/>
      <c r="D20" s="109"/>
      <c r="E20" s="142"/>
      <c r="F20" s="143"/>
      <c r="G20" s="144"/>
      <c r="H20" s="145"/>
      <c r="I20" s="146"/>
      <c r="J20" s="54"/>
      <c r="K20" s="54"/>
      <c r="L20" s="54"/>
      <c r="M20" s="54"/>
      <c r="N20" s="104"/>
      <c r="O20" s="2"/>
      <c r="P20" s="2"/>
      <c r="Q20" s="104"/>
      <c r="R20" s="104"/>
      <c r="S20" s="104"/>
      <c r="T20" s="2"/>
      <c r="U20" s="120"/>
      <c r="V20" s="40"/>
      <c r="W20" s="40"/>
      <c r="X20" s="40"/>
      <c r="Y20" s="40"/>
      <c r="Z20" s="40"/>
      <c r="AA20" s="40"/>
      <c r="AB20" s="40"/>
    </row>
    <row r="21" spans="2:257" ht="18" hidden="1" x14ac:dyDescent="0.35">
      <c r="B21" s="75" t="s">
        <v>73</v>
      </c>
      <c r="C21" s="127"/>
      <c r="D21" s="76"/>
      <c r="E21" s="147"/>
      <c r="F21" s="148" t="s">
        <v>74</v>
      </c>
      <c r="G21" s="149">
        <f>ABS(E19/F17)</f>
        <v>2.1678204037653179</v>
      </c>
      <c r="H21" s="150" t="s">
        <v>75</v>
      </c>
      <c r="I21" s="151" t="s">
        <v>76</v>
      </c>
      <c r="J21" s="152">
        <f>TDIST(G21,F7+F8-2,2)</f>
        <v>4.3080114034175013E-2</v>
      </c>
      <c r="K21" s="153" t="s">
        <v>77</v>
      </c>
      <c r="L21" s="154"/>
      <c r="M21" s="54"/>
      <c r="N21" s="155" t="s">
        <v>78</v>
      </c>
      <c r="O21" s="97"/>
      <c r="P21" s="97"/>
      <c r="Q21" s="156"/>
      <c r="R21" s="156"/>
      <c r="S21" s="156"/>
      <c r="T21" s="156"/>
      <c r="U21" s="157"/>
      <c r="V21" s="40"/>
      <c r="W21" s="40"/>
      <c r="X21" s="40"/>
      <c r="Y21" s="40"/>
      <c r="Z21" s="40"/>
      <c r="AA21" s="40"/>
      <c r="AB21" s="40"/>
    </row>
    <row r="22" spans="2:257" ht="15" hidden="1" x14ac:dyDescent="0.25">
      <c r="B22" s="75"/>
      <c r="C22" s="71"/>
      <c r="D22" s="158"/>
      <c r="G22" s="159"/>
      <c r="H22" s="2"/>
      <c r="I22" s="54"/>
      <c r="J22" s="40"/>
      <c r="K22" s="54"/>
      <c r="L22" s="134"/>
      <c r="M22" s="54"/>
      <c r="N22" s="160" t="s">
        <v>79</v>
      </c>
      <c r="O22" s="161">
        <f>ABS(D26-M25)/H26</f>
        <v>3.9440518582467678</v>
      </c>
      <c r="P22" s="137" t="s">
        <v>80</v>
      </c>
      <c r="Q22" s="162">
        <f>1-(TDIST(O22,I26,1))</f>
        <v>0.99862164163923717</v>
      </c>
      <c r="R22" s="137"/>
      <c r="S22" s="137"/>
      <c r="T22" s="137"/>
      <c r="U22" s="141"/>
      <c r="V22" s="40"/>
      <c r="W22" s="54"/>
      <c r="X22" s="54"/>
      <c r="Y22" s="54"/>
      <c r="Z22" s="54"/>
      <c r="AA22" s="54"/>
      <c r="AB22" s="54"/>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c r="IW22" s="36"/>
    </row>
    <row r="23" spans="2:257" s="164" customFormat="1" ht="15" hidden="1" x14ac:dyDescent="0.25">
      <c r="B23" s="163" t="s">
        <v>81</v>
      </c>
      <c r="G23" s="165"/>
      <c r="H23" s="166"/>
      <c r="I23" s="72"/>
      <c r="J23" s="72"/>
      <c r="K23" s="72"/>
      <c r="L23" s="72"/>
      <c r="M23" s="72"/>
      <c r="N23" s="42"/>
      <c r="O23" s="72"/>
      <c r="P23" s="72"/>
      <c r="Q23" s="42"/>
      <c r="R23" s="42"/>
      <c r="S23" s="42"/>
      <c r="T23" s="42"/>
      <c r="U23" s="72"/>
      <c r="V23" s="42"/>
      <c r="W23" s="42"/>
      <c r="X23" s="42"/>
      <c r="Y23" s="42"/>
      <c r="Z23" s="42"/>
      <c r="AA23" s="42"/>
      <c r="AB23" s="42"/>
    </row>
    <row r="24" spans="2:257" s="164" customFormat="1" ht="30" hidden="1" x14ac:dyDescent="0.25">
      <c r="B24" s="167"/>
      <c r="C24" s="168"/>
      <c r="D24" s="168" t="s">
        <v>39</v>
      </c>
      <c r="E24" s="168" t="s">
        <v>82</v>
      </c>
      <c r="F24" s="168" t="s">
        <v>83</v>
      </c>
      <c r="G24" s="169" t="s">
        <v>84</v>
      </c>
      <c r="H24" s="169" t="s">
        <v>34</v>
      </c>
      <c r="I24" s="169" t="s">
        <v>85</v>
      </c>
      <c r="J24" s="170" t="s">
        <v>86</v>
      </c>
      <c r="K24" s="169" t="s">
        <v>36</v>
      </c>
      <c r="L24" s="171" t="s">
        <v>87</v>
      </c>
      <c r="M24" s="171" t="s">
        <v>88</v>
      </c>
      <c r="N24" s="172"/>
      <c r="O24" s="173"/>
      <c r="P24" s="172"/>
      <c r="Q24" s="174"/>
      <c r="R24" s="173"/>
      <c r="S24" s="47"/>
      <c r="T24" s="47"/>
      <c r="U24" s="172"/>
      <c r="V24" s="42"/>
      <c r="W24" s="42"/>
      <c r="X24" s="42"/>
      <c r="Y24" s="42"/>
      <c r="Z24" s="42"/>
      <c r="AA24" s="42"/>
      <c r="AB24" s="42"/>
    </row>
    <row r="25" spans="2:257" s="164" customFormat="1" ht="15" hidden="1" x14ac:dyDescent="0.25">
      <c r="B25" s="167"/>
      <c r="C25" s="175" t="s">
        <v>89</v>
      </c>
      <c r="D25" s="176">
        <f t="shared" ref="D25:F26" si="0">D7</f>
        <v>0.78064935064935048</v>
      </c>
      <c r="E25" s="176">
        <f t="shared" si="0"/>
        <v>6.1448658406626909E-2</v>
      </c>
      <c r="F25" s="177">
        <f t="shared" si="0"/>
        <v>10</v>
      </c>
      <c r="G25" s="178">
        <f>H3</f>
        <v>0.95</v>
      </c>
      <c r="H25" s="179">
        <f>E25/(SQRT(F25))</f>
        <v>1.9431771972659415E-2</v>
      </c>
      <c r="I25" s="180">
        <f>F25-1</f>
        <v>9</v>
      </c>
      <c r="J25" s="181">
        <f>TINV((1-G25),I25)</f>
        <v>2.2621571627982049</v>
      </c>
      <c r="K25" s="182">
        <f>H25*J25</f>
        <v>4.3957722153812898E-2</v>
      </c>
      <c r="L25" s="182">
        <f>D25-K25</f>
        <v>0.7366916284955376</v>
      </c>
      <c r="M25" s="182">
        <f>D25+K25</f>
        <v>0.82460707280316337</v>
      </c>
      <c r="N25" s="42"/>
      <c r="O25" s="72"/>
      <c r="P25" s="72"/>
      <c r="Q25" s="42"/>
      <c r="R25" s="42"/>
      <c r="S25" s="42"/>
      <c r="T25" s="42"/>
      <c r="U25" s="72"/>
      <c r="V25" s="42"/>
      <c r="W25" s="42"/>
      <c r="X25" s="42"/>
      <c r="Y25" s="42"/>
      <c r="Z25" s="42"/>
      <c r="AA25" s="42"/>
      <c r="AB25" s="42"/>
    </row>
    <row r="26" spans="2:257" s="164" customFormat="1" ht="15" hidden="1" x14ac:dyDescent="0.25">
      <c r="B26" s="167"/>
      <c r="C26" s="175" t="s">
        <v>90</v>
      </c>
      <c r="D26" s="176">
        <f t="shared" si="0"/>
        <v>0.69645808736717807</v>
      </c>
      <c r="E26" s="176">
        <f t="shared" si="0"/>
        <v>0.10776280769919064</v>
      </c>
      <c r="F26" s="177">
        <f t="shared" si="0"/>
        <v>11</v>
      </c>
      <c r="G26" s="178">
        <f>H3</f>
        <v>0.95</v>
      </c>
      <c r="H26" s="179">
        <f>E26/(SQRT(F26))</f>
        <v>3.2491709044857944E-2</v>
      </c>
      <c r="I26" s="180">
        <f>F26-1</f>
        <v>10</v>
      </c>
      <c r="J26" s="181">
        <f>TINV((1-G26),I26)</f>
        <v>2.2281388519862744</v>
      </c>
      <c r="K26" s="182">
        <f>H26*J26</f>
        <v>7.2396039290281822E-2</v>
      </c>
      <c r="L26" s="182">
        <f>D26-K26</f>
        <v>0.62406204807689625</v>
      </c>
      <c r="M26" s="182">
        <f>D26+K26</f>
        <v>0.76885412665745989</v>
      </c>
      <c r="N26" s="42"/>
      <c r="O26" s="72"/>
      <c r="P26" s="72"/>
      <c r="Q26" s="42"/>
      <c r="R26" s="42"/>
      <c r="S26" s="42"/>
      <c r="T26" s="42"/>
      <c r="U26" s="72"/>
      <c r="V26" s="42"/>
      <c r="W26" s="42"/>
      <c r="X26" s="42"/>
      <c r="Y26" s="42"/>
      <c r="Z26" s="42"/>
      <c r="AA26" s="42"/>
      <c r="AB26" s="42"/>
    </row>
    <row r="27" spans="2:257" s="164" customFormat="1" ht="15" hidden="1" x14ac:dyDescent="0.25">
      <c r="B27" s="167"/>
      <c r="C27" s="47"/>
      <c r="D27" s="47"/>
      <c r="E27" s="47"/>
      <c r="F27" s="47"/>
      <c r="G27" s="47"/>
      <c r="H27" s="47"/>
      <c r="I27" s="47"/>
      <c r="J27" s="47"/>
      <c r="K27" s="47"/>
      <c r="L27" s="47"/>
      <c r="M27" s="47"/>
      <c r="N27" s="95" t="s">
        <v>91</v>
      </c>
      <c r="O27" s="97"/>
      <c r="P27" s="97"/>
      <c r="Q27" s="98" t="s">
        <v>56</v>
      </c>
      <c r="R27" s="99"/>
      <c r="S27" s="99"/>
      <c r="T27" s="100" t="s">
        <v>57</v>
      </c>
      <c r="U27" s="157"/>
      <c r="V27" s="47"/>
      <c r="W27" s="47"/>
      <c r="X27" s="47"/>
      <c r="Y27" s="47"/>
      <c r="Z27" s="47"/>
      <c r="AA27" s="47"/>
      <c r="AB27" s="47"/>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c r="CV27" s="183"/>
      <c r="CW27" s="183"/>
      <c r="CX27" s="183"/>
      <c r="CY27" s="183"/>
      <c r="CZ27" s="183"/>
      <c r="DA27" s="183"/>
      <c r="DB27" s="183"/>
      <c r="DC27" s="183"/>
      <c r="DD27" s="183"/>
      <c r="DE27" s="183"/>
      <c r="DF27" s="183"/>
      <c r="DG27" s="183"/>
      <c r="DH27" s="183"/>
      <c r="DI27" s="183"/>
      <c r="DJ27" s="183"/>
      <c r="DK27" s="183"/>
      <c r="DL27" s="183"/>
      <c r="DM27" s="183"/>
      <c r="DN27" s="183"/>
      <c r="DO27" s="183"/>
      <c r="DP27" s="183"/>
      <c r="DQ27" s="183"/>
      <c r="DR27" s="183"/>
      <c r="DS27" s="183"/>
      <c r="DT27" s="183"/>
      <c r="DU27" s="183"/>
      <c r="DV27" s="183"/>
      <c r="DW27" s="183"/>
      <c r="DX27" s="183"/>
      <c r="DY27" s="183"/>
      <c r="DZ27" s="183"/>
      <c r="EA27" s="183"/>
      <c r="EB27" s="183"/>
      <c r="EC27" s="183"/>
      <c r="ED27" s="183"/>
      <c r="EE27" s="183"/>
      <c r="EF27" s="183"/>
      <c r="EG27" s="183"/>
      <c r="EH27" s="183"/>
      <c r="EI27" s="183"/>
      <c r="EJ27" s="183"/>
      <c r="EK27" s="183"/>
      <c r="EL27" s="183"/>
      <c r="EM27" s="183"/>
      <c r="EN27" s="183"/>
      <c r="EO27" s="183"/>
      <c r="EP27" s="183"/>
      <c r="EQ27" s="183"/>
      <c r="ER27" s="183"/>
      <c r="ES27" s="183"/>
      <c r="ET27" s="183"/>
      <c r="EU27" s="183"/>
      <c r="EV27" s="183"/>
      <c r="EW27" s="183"/>
      <c r="EX27" s="183"/>
      <c r="EY27" s="183"/>
      <c r="EZ27" s="183"/>
      <c r="FA27" s="183"/>
      <c r="FB27" s="183"/>
      <c r="FC27" s="183"/>
      <c r="FD27" s="183"/>
      <c r="FE27" s="183"/>
      <c r="FF27" s="183"/>
      <c r="FG27" s="183"/>
      <c r="FH27" s="183"/>
      <c r="FI27" s="183"/>
      <c r="FJ27" s="183"/>
      <c r="FK27" s="183"/>
      <c r="FL27" s="183"/>
      <c r="FM27" s="183"/>
      <c r="FN27" s="183"/>
      <c r="FO27" s="183"/>
      <c r="FP27" s="183"/>
      <c r="FQ27" s="183"/>
      <c r="FR27" s="183"/>
      <c r="FS27" s="183"/>
      <c r="FT27" s="183"/>
      <c r="FU27" s="183"/>
      <c r="FV27" s="183"/>
      <c r="FW27" s="183"/>
      <c r="FX27" s="183"/>
      <c r="FY27" s="183"/>
      <c r="FZ27" s="183"/>
      <c r="GA27" s="183"/>
      <c r="GB27" s="183"/>
      <c r="GC27" s="183"/>
      <c r="GD27" s="183"/>
      <c r="GE27" s="183"/>
      <c r="GF27" s="183"/>
      <c r="GG27" s="183"/>
      <c r="GH27" s="183"/>
      <c r="GI27" s="183"/>
      <c r="GJ27" s="183"/>
      <c r="GK27" s="183"/>
      <c r="GL27" s="183"/>
      <c r="GM27" s="183"/>
      <c r="GN27" s="183"/>
      <c r="GO27" s="183"/>
      <c r="GP27" s="183"/>
      <c r="GQ27" s="183"/>
      <c r="GR27" s="183"/>
      <c r="GS27" s="183"/>
      <c r="GT27" s="183"/>
      <c r="GU27" s="183"/>
      <c r="GV27" s="183"/>
      <c r="GW27" s="183"/>
      <c r="GX27" s="183"/>
      <c r="GY27" s="183"/>
      <c r="GZ27" s="183"/>
      <c r="HA27" s="183"/>
      <c r="HB27" s="183"/>
      <c r="HC27" s="183"/>
      <c r="HD27" s="183"/>
      <c r="HE27" s="183"/>
      <c r="HF27" s="183"/>
      <c r="HG27" s="183"/>
      <c r="HH27" s="183"/>
      <c r="HI27" s="183"/>
      <c r="HJ27" s="183"/>
      <c r="HK27" s="183"/>
      <c r="HL27" s="183"/>
      <c r="HM27" s="183"/>
      <c r="HN27" s="183"/>
      <c r="HO27" s="183"/>
      <c r="HP27" s="183"/>
      <c r="HQ27" s="183"/>
      <c r="HR27" s="183"/>
      <c r="HS27" s="183"/>
      <c r="HT27" s="183"/>
      <c r="HU27" s="183"/>
      <c r="HV27" s="183"/>
      <c r="HW27" s="183"/>
      <c r="HX27" s="183"/>
      <c r="HY27" s="183"/>
      <c r="HZ27" s="183"/>
      <c r="IA27" s="183"/>
      <c r="IB27" s="183"/>
      <c r="IC27" s="183"/>
      <c r="ID27" s="183"/>
      <c r="IE27" s="183"/>
      <c r="IF27" s="183"/>
      <c r="IG27" s="183"/>
      <c r="IH27" s="183"/>
      <c r="II27" s="183"/>
      <c r="IJ27" s="183"/>
      <c r="IK27" s="183"/>
      <c r="IL27" s="183"/>
      <c r="IM27" s="183"/>
      <c r="IN27" s="183"/>
      <c r="IO27" s="183"/>
      <c r="IP27" s="183"/>
      <c r="IQ27" s="183"/>
      <c r="IR27" s="183"/>
      <c r="IS27" s="183"/>
      <c r="IT27" s="183"/>
      <c r="IU27" s="183"/>
      <c r="IV27" s="183"/>
      <c r="IW27" s="183"/>
    </row>
    <row r="28" spans="2:257" s="164" customFormat="1" ht="18" hidden="1" x14ac:dyDescent="0.25">
      <c r="B28" s="184" t="s">
        <v>45</v>
      </c>
      <c r="C28" s="185"/>
      <c r="D28" s="186" t="s">
        <v>46</v>
      </c>
      <c r="E28" s="187">
        <f>E13</f>
        <v>3.0754805539641623</v>
      </c>
      <c r="F28" s="188" t="s">
        <v>47</v>
      </c>
      <c r="G28" s="189">
        <f>G13</f>
        <v>11</v>
      </c>
      <c r="H28" s="190">
        <f>H13</f>
        <v>10</v>
      </c>
      <c r="I28" s="83"/>
      <c r="J28" s="83"/>
      <c r="K28" s="191" t="s">
        <v>48</v>
      </c>
      <c r="L28" s="192">
        <f>L13</f>
        <v>5.2876076166754514E-2</v>
      </c>
      <c r="M28" s="47"/>
      <c r="N28" s="103"/>
      <c r="O28" s="104" t="s">
        <v>60</v>
      </c>
      <c r="P28" s="2"/>
      <c r="Q28" s="105" t="s">
        <v>61</v>
      </c>
      <c r="R28" s="104" t="s">
        <v>92</v>
      </c>
      <c r="S28" s="193"/>
      <c r="T28" s="194" t="s">
        <v>63</v>
      </c>
      <c r="U28" s="108">
        <f>IF(D9&lt;0,D9,(D9*-1))</f>
        <v>-8.4191263282172413E-2</v>
      </c>
      <c r="V28" s="47"/>
      <c r="W28" s="42"/>
      <c r="X28" s="42"/>
      <c r="Y28" s="42"/>
      <c r="Z28" s="42"/>
      <c r="AA28" s="42"/>
      <c r="AB28" s="42"/>
    </row>
    <row r="29" spans="2:257" s="164" customFormat="1" ht="18" hidden="1" x14ac:dyDescent="0.25">
      <c r="B29" s="184" t="s">
        <v>93</v>
      </c>
      <c r="C29" s="164" t="s">
        <v>94</v>
      </c>
      <c r="G29" s="42"/>
      <c r="H29" s="42"/>
      <c r="I29" s="42"/>
      <c r="J29" s="42"/>
      <c r="K29" s="42" t="s">
        <v>95</v>
      </c>
      <c r="L29" s="42"/>
      <c r="M29" s="47"/>
      <c r="N29" s="195" t="s">
        <v>96</v>
      </c>
      <c r="O29" s="118" t="s">
        <v>67</v>
      </c>
      <c r="P29" s="104" t="s">
        <v>97</v>
      </c>
      <c r="Q29" s="196"/>
      <c r="R29" s="119"/>
      <c r="S29" s="119"/>
      <c r="T29" s="104"/>
      <c r="U29" s="121"/>
      <c r="V29" s="47"/>
      <c r="W29" s="42"/>
      <c r="X29" s="42"/>
      <c r="Y29" s="42"/>
      <c r="Z29" s="42"/>
      <c r="AA29" s="42"/>
      <c r="AB29" s="42"/>
    </row>
    <row r="30" spans="2:257" s="164" customFormat="1" ht="18" hidden="1" x14ac:dyDescent="0.25">
      <c r="B30" s="184"/>
      <c r="C30" s="164" t="s">
        <v>59</v>
      </c>
      <c r="G30" s="42"/>
      <c r="H30" s="42"/>
      <c r="I30" s="42"/>
      <c r="J30" s="42"/>
      <c r="K30" s="42"/>
      <c r="L30" s="42"/>
      <c r="M30" s="47"/>
      <c r="N30" s="117">
        <f>(U28/J36)-F36</f>
        <v>-4.3168343189868974</v>
      </c>
      <c r="O30" s="197" t="s">
        <v>72</v>
      </c>
      <c r="P30" s="104"/>
      <c r="Q30" s="104"/>
      <c r="R30" s="119"/>
      <c r="S30" s="120"/>
      <c r="T30" s="120"/>
      <c r="U30" s="121"/>
      <c r="V30" s="47"/>
      <c r="W30" s="42"/>
      <c r="X30" s="42"/>
      <c r="Y30" s="42"/>
      <c r="Z30" s="42"/>
      <c r="AA30" s="42"/>
      <c r="AB30" s="42"/>
    </row>
    <row r="31" spans="2:257" s="164" customFormat="1" ht="18" hidden="1" x14ac:dyDescent="0.25">
      <c r="B31" s="184" t="s">
        <v>98</v>
      </c>
      <c r="C31" s="198" t="s">
        <v>99</v>
      </c>
      <c r="G31" s="42"/>
      <c r="H31" s="42"/>
      <c r="I31" s="42"/>
      <c r="J31" s="42"/>
      <c r="K31" s="42"/>
      <c r="L31" s="42"/>
      <c r="M31" s="47"/>
      <c r="N31" s="199">
        <f>NORMSDIST(N30)</f>
        <v>7.9141436745659501E-6</v>
      </c>
      <c r="O31" s="118" t="s">
        <v>68</v>
      </c>
      <c r="P31" s="125"/>
      <c r="Q31" s="104"/>
      <c r="R31" s="104"/>
      <c r="S31" s="104"/>
      <c r="T31" s="104"/>
      <c r="U31" s="126"/>
      <c r="V31" s="47"/>
      <c r="W31" s="42"/>
      <c r="X31" s="42"/>
      <c r="Y31" s="42"/>
      <c r="Z31" s="42"/>
      <c r="AA31" s="42"/>
      <c r="AB31" s="42"/>
    </row>
    <row r="32" spans="2:257" s="164" customFormat="1" ht="18" hidden="1" x14ac:dyDescent="0.25">
      <c r="C32" s="164" t="s">
        <v>100</v>
      </c>
      <c r="D32" s="200" t="s">
        <v>101</v>
      </c>
      <c r="E32" s="201">
        <f>((E25^2)/F25)</f>
        <v>3.7759376199743196E-4</v>
      </c>
      <c r="F32" s="200" t="s">
        <v>102</v>
      </c>
      <c r="G32" s="202">
        <f>((E26^2)/F26)</f>
        <v>1.0557111566557038E-3</v>
      </c>
      <c r="H32" s="203"/>
      <c r="I32" s="204" t="s">
        <v>103</v>
      </c>
      <c r="J32" s="202">
        <f>(E32+G32)^2</f>
        <v>2.0543629898352724E-6</v>
      </c>
      <c r="K32" s="72"/>
      <c r="L32" s="42"/>
      <c r="M32" s="47"/>
      <c r="N32" s="135">
        <f>1-N31</f>
        <v>0.99999208585632549</v>
      </c>
      <c r="O32" s="205" t="s">
        <v>72</v>
      </c>
      <c r="P32" s="137"/>
      <c r="Q32" s="138"/>
      <c r="R32" s="139"/>
      <c r="S32" s="140"/>
      <c r="T32" s="140"/>
      <c r="U32" s="141"/>
      <c r="V32" s="47"/>
      <c r="W32" s="42"/>
      <c r="X32" s="42"/>
      <c r="Y32" s="42"/>
      <c r="Z32" s="42"/>
      <c r="AA32" s="42"/>
      <c r="AB32" s="42"/>
    </row>
    <row r="33" spans="2:28" s="164" customFormat="1" ht="18" hidden="1" x14ac:dyDescent="0.25">
      <c r="D33" s="200" t="s">
        <v>104</v>
      </c>
      <c r="E33" s="206">
        <f>F25+1</f>
        <v>11</v>
      </c>
      <c r="F33" s="200" t="s">
        <v>105</v>
      </c>
      <c r="G33" s="206">
        <f>F26+1</f>
        <v>12</v>
      </c>
      <c r="H33" s="72"/>
      <c r="I33" s="203" t="s">
        <v>106</v>
      </c>
      <c r="J33" s="207">
        <f>E32^2</f>
        <v>1.4257704909937331E-7</v>
      </c>
      <c r="K33" s="203" t="s">
        <v>107</v>
      </c>
      <c r="L33" s="208">
        <f>G32^2</f>
        <v>1.1145260462873239E-6</v>
      </c>
      <c r="M33" s="47"/>
      <c r="N33" s="47"/>
      <c r="O33" s="172"/>
      <c r="P33" s="172"/>
      <c r="Q33" s="47"/>
      <c r="R33" s="47"/>
      <c r="S33" s="47"/>
      <c r="T33" s="47"/>
      <c r="U33" s="172"/>
      <c r="V33" s="47"/>
      <c r="W33" s="42"/>
      <c r="X33" s="42"/>
      <c r="Y33" s="42"/>
      <c r="Z33" s="42"/>
      <c r="AA33" s="42"/>
      <c r="AB33" s="42"/>
    </row>
    <row r="34" spans="2:28" s="164" customFormat="1" ht="18" hidden="1" x14ac:dyDescent="0.25">
      <c r="D34" s="200" t="s">
        <v>108</v>
      </c>
      <c r="E34" s="207">
        <f>J33/E33</f>
        <v>1.2961549918124847E-8</v>
      </c>
      <c r="F34" s="200" t="s">
        <v>109</v>
      </c>
      <c r="G34" s="207">
        <f>L33/G33</f>
        <v>9.2877170523943651E-8</v>
      </c>
      <c r="H34" s="42"/>
      <c r="I34" s="42"/>
      <c r="J34" s="72"/>
      <c r="K34" s="72"/>
      <c r="L34" s="209"/>
      <c r="M34" s="47"/>
      <c r="N34" s="47"/>
      <c r="O34" s="172"/>
      <c r="P34" s="172"/>
      <c r="Q34" s="47"/>
      <c r="R34" s="47"/>
      <c r="S34" s="47"/>
      <c r="T34" s="47"/>
      <c r="U34" s="172"/>
      <c r="V34" s="47"/>
      <c r="W34" s="42"/>
      <c r="X34" s="42"/>
      <c r="Y34" s="42"/>
      <c r="Z34" s="42"/>
      <c r="AA34" s="42"/>
      <c r="AB34" s="42"/>
    </row>
    <row r="35" spans="2:28" s="164" customFormat="1" ht="18.75" hidden="1" customHeight="1" x14ac:dyDescent="0.25">
      <c r="C35" s="167"/>
      <c r="D35" s="210" t="s">
        <v>110</v>
      </c>
      <c r="E35" s="211">
        <f>J32/(E34+G34)</f>
        <v>19.410315820661694</v>
      </c>
      <c r="F35" s="212" t="s">
        <v>111</v>
      </c>
      <c r="G35" s="213"/>
      <c r="H35" s="213"/>
      <c r="I35" s="213"/>
      <c r="J35" s="214"/>
      <c r="K35" s="72"/>
      <c r="L35" s="42"/>
      <c r="M35" s="47"/>
      <c r="N35" s="47"/>
      <c r="O35" s="172"/>
      <c r="P35" s="172"/>
      <c r="Q35" s="47"/>
      <c r="R35" s="47"/>
      <c r="S35" s="47"/>
      <c r="T35" s="47"/>
      <c r="U35" s="172"/>
      <c r="V35" s="47"/>
      <c r="W35" s="42"/>
      <c r="X35" s="42"/>
      <c r="Y35" s="42"/>
      <c r="Z35" s="42"/>
      <c r="AA35" s="42"/>
      <c r="AB35" s="42"/>
    </row>
    <row r="36" spans="2:28" s="164" customFormat="1" ht="18" hidden="1" x14ac:dyDescent="0.25">
      <c r="B36" s="184" t="s">
        <v>69</v>
      </c>
      <c r="C36" s="215"/>
      <c r="D36" s="216"/>
      <c r="E36" s="217" t="s">
        <v>112</v>
      </c>
      <c r="F36" s="218">
        <f>TINV(0.05,E35)</f>
        <v>2.0930240544083096</v>
      </c>
      <c r="G36" s="219"/>
      <c r="H36" s="187"/>
      <c r="I36" s="189" t="s">
        <v>113</v>
      </c>
      <c r="J36" s="220">
        <f>SQRT(E32+G32)</f>
        <v>3.7859013704177977E-2</v>
      </c>
      <c r="K36" s="115" t="s">
        <v>66</v>
      </c>
      <c r="L36" s="116">
        <f>J36*F36</f>
        <v>7.9239826359018342E-2</v>
      </c>
      <c r="M36" s="47"/>
      <c r="N36" s="47"/>
      <c r="O36" s="172"/>
      <c r="P36" s="172"/>
      <c r="Q36" s="47"/>
      <c r="R36" s="47"/>
      <c r="S36" s="47"/>
      <c r="T36" s="47"/>
      <c r="U36" s="172"/>
      <c r="V36" s="47"/>
      <c r="W36" s="42"/>
      <c r="X36" s="42"/>
      <c r="Y36" s="42"/>
      <c r="Z36" s="42"/>
      <c r="AA36" s="42"/>
      <c r="AB36" s="42"/>
    </row>
    <row r="37" spans="2:28" s="164" customFormat="1" ht="15.75" hidden="1" thickBot="1" x14ac:dyDescent="0.3">
      <c r="G37" s="42"/>
      <c r="H37" s="42"/>
      <c r="I37" s="42"/>
      <c r="J37" s="42"/>
      <c r="K37" s="42"/>
      <c r="L37" s="42"/>
      <c r="M37" s="47"/>
      <c r="N37" s="47"/>
      <c r="O37" s="172"/>
      <c r="P37" s="172"/>
      <c r="Q37" s="47"/>
      <c r="R37" s="47"/>
      <c r="S37" s="47"/>
      <c r="T37" s="47"/>
      <c r="U37" s="172"/>
      <c r="V37" s="47"/>
      <c r="W37" s="42"/>
      <c r="X37" s="42"/>
      <c r="Y37" s="42"/>
      <c r="Z37" s="42"/>
      <c r="AA37" s="42"/>
      <c r="AB37" s="42"/>
    </row>
    <row r="38" spans="2:28" s="164" customFormat="1" ht="15.75" hidden="1" thickBot="1" x14ac:dyDescent="0.3">
      <c r="B38" s="184" t="s">
        <v>73</v>
      </c>
      <c r="C38" s="221"/>
      <c r="D38" s="222" t="s">
        <v>70</v>
      </c>
      <c r="E38" s="223">
        <f>D26-D25</f>
        <v>-8.4191263282172413E-2</v>
      </c>
      <c r="F38" s="224" t="s">
        <v>36</v>
      </c>
      <c r="G38" s="225">
        <f>E38-L36</f>
        <v>-0.16343108964119074</v>
      </c>
      <c r="H38" s="224" t="s">
        <v>71</v>
      </c>
      <c r="I38" s="226">
        <f>E38+L36</f>
        <v>-4.9514369231540706E-3</v>
      </c>
      <c r="J38" s="42"/>
      <c r="K38" s="42"/>
      <c r="L38" s="42"/>
      <c r="M38" s="47"/>
      <c r="N38" s="47"/>
      <c r="O38" s="172"/>
      <c r="P38" s="172"/>
      <c r="Q38" s="47"/>
      <c r="R38" s="47"/>
      <c r="S38" s="47"/>
      <c r="T38" s="47"/>
      <c r="U38" s="172"/>
      <c r="V38" s="47"/>
      <c r="W38" s="42"/>
      <c r="X38" s="42"/>
      <c r="Y38" s="42"/>
      <c r="Z38" s="42"/>
      <c r="AA38" s="42"/>
      <c r="AB38" s="42"/>
    </row>
    <row r="39" spans="2:28" s="164" customFormat="1" ht="15" hidden="1" x14ac:dyDescent="0.25">
      <c r="B39" s="184"/>
      <c r="C39" s="221"/>
      <c r="D39" s="184"/>
      <c r="E39" s="184"/>
      <c r="F39" s="184"/>
      <c r="G39" s="184"/>
      <c r="H39" s="184"/>
      <c r="I39" s="184"/>
      <c r="J39" s="42"/>
      <c r="K39" s="42"/>
      <c r="L39" s="42"/>
      <c r="M39" s="47"/>
      <c r="N39" s="47"/>
      <c r="O39" s="172"/>
      <c r="P39" s="172"/>
      <c r="Q39" s="47"/>
      <c r="R39" s="47"/>
      <c r="S39" s="47"/>
      <c r="T39" s="47"/>
      <c r="U39" s="172"/>
      <c r="V39" s="47"/>
      <c r="W39" s="42"/>
      <c r="X39" s="42"/>
      <c r="Y39" s="42"/>
      <c r="Z39" s="42"/>
      <c r="AA39" s="42"/>
      <c r="AB39" s="42"/>
    </row>
    <row r="40" spans="2:28" s="164" customFormat="1" ht="18" hidden="1" x14ac:dyDescent="0.25">
      <c r="C40" s="221"/>
      <c r="D40" s="185"/>
      <c r="E40" s="227"/>
      <c r="F40" s="228" t="s">
        <v>74</v>
      </c>
      <c r="G40" s="229">
        <f>ABS(E38/J36)</f>
        <v>2.2238102645785878</v>
      </c>
      <c r="H40" s="230" t="s">
        <v>75</v>
      </c>
      <c r="I40" s="231" t="s">
        <v>76</v>
      </c>
      <c r="J40" s="232">
        <f>TDIST(G40,E35,2)</f>
        <v>3.8484665377047228E-2</v>
      </c>
      <c r="K40" s="233" t="s">
        <v>77</v>
      </c>
      <c r="L40" s="234"/>
      <c r="M40" s="47"/>
      <c r="N40" s="47"/>
      <c r="O40" s="172"/>
      <c r="P40" s="172"/>
      <c r="Q40" s="47"/>
      <c r="R40" s="47"/>
      <c r="S40" s="47"/>
      <c r="T40" s="47"/>
      <c r="U40" s="172"/>
      <c r="V40" s="47"/>
      <c r="W40" s="42"/>
      <c r="X40" s="42"/>
      <c r="Y40" s="42"/>
      <c r="Z40" s="42"/>
      <c r="AA40" s="42"/>
      <c r="AB40" s="42"/>
    </row>
    <row r="41" spans="2:28" s="164" customFormat="1" ht="15" hidden="1" x14ac:dyDescent="0.25">
      <c r="B41" s="235"/>
      <c r="C41" s="235"/>
      <c r="D41" s="235"/>
      <c r="E41" s="215"/>
      <c r="F41" s="235"/>
      <c r="G41" s="172"/>
      <c r="H41" s="172"/>
      <c r="I41" s="172"/>
      <c r="J41" s="172"/>
      <c r="K41" s="172"/>
      <c r="L41" s="172"/>
      <c r="M41" s="172"/>
      <c r="N41" s="172"/>
      <c r="O41" s="172"/>
      <c r="P41" s="172"/>
      <c r="Q41" s="172"/>
      <c r="R41" s="172"/>
      <c r="S41" s="172"/>
      <c r="T41" s="172"/>
      <c r="U41" s="172"/>
      <c r="V41" s="42"/>
      <c r="W41" s="42"/>
      <c r="X41" s="42"/>
      <c r="Y41" s="42"/>
      <c r="Z41" s="42"/>
      <c r="AA41" s="42"/>
      <c r="AB41" s="42"/>
    </row>
    <row r="42" spans="2:28" s="164" customFormat="1" ht="15" hidden="1" x14ac:dyDescent="0.25">
      <c r="B42" s="235"/>
      <c r="C42" s="236"/>
      <c r="D42" s="237" t="s">
        <v>114</v>
      </c>
      <c r="E42" s="186" t="s">
        <v>115</v>
      </c>
      <c r="F42" s="238">
        <f>J21</f>
        <v>4.3080114034175013E-2</v>
      </c>
      <c r="G42" s="189"/>
      <c r="H42" s="186" t="s">
        <v>116</v>
      </c>
      <c r="I42" s="239">
        <f>J40</f>
        <v>3.8484665377047228E-2</v>
      </c>
      <c r="J42" s="240"/>
      <c r="K42" s="241"/>
      <c r="L42" s="172"/>
      <c r="M42" s="172"/>
      <c r="N42" s="172"/>
      <c r="O42" s="172"/>
      <c r="P42" s="172"/>
      <c r="Q42" s="172"/>
      <c r="R42" s="172"/>
      <c r="S42" s="172"/>
      <c r="T42" s="172"/>
      <c r="U42" s="172"/>
      <c r="V42" s="42"/>
      <c r="W42" s="42"/>
      <c r="X42" s="42"/>
      <c r="Y42" s="42"/>
      <c r="Z42" s="42"/>
      <c r="AA42" s="42"/>
      <c r="AB42" s="42"/>
    </row>
    <row r="43" spans="2:28" ht="15" hidden="1" x14ac:dyDescent="0.2">
      <c r="B43" s="235"/>
      <c r="C43" s="242"/>
      <c r="D43" s="172"/>
      <c r="E43" s="215"/>
      <c r="F43" s="243"/>
      <c r="G43" s="172"/>
      <c r="H43" s="215"/>
      <c r="I43" s="243"/>
      <c r="J43" s="172"/>
      <c r="K43" s="244"/>
      <c r="L43" s="172"/>
      <c r="M43" s="172"/>
      <c r="N43" s="172"/>
      <c r="O43" s="172"/>
      <c r="P43" s="172"/>
      <c r="Q43" s="172"/>
      <c r="R43" s="172"/>
      <c r="S43" s="172"/>
      <c r="T43" s="172"/>
      <c r="U43" s="172"/>
      <c r="V43" s="42"/>
      <c r="W43" s="42"/>
      <c r="X43" s="42"/>
      <c r="Y43" s="40"/>
      <c r="Z43" s="40"/>
      <c r="AA43" s="40"/>
      <c r="AB43" s="40"/>
    </row>
    <row r="44" spans="2:28" ht="15" hidden="1" x14ac:dyDescent="0.25">
      <c r="B44" s="245"/>
      <c r="C44" s="246">
        <f>H3*100</f>
        <v>95</v>
      </c>
      <c r="E44" s="245"/>
      <c r="F44" s="247" t="s">
        <v>117</v>
      </c>
      <c r="G44" s="104"/>
      <c r="H44" s="2"/>
      <c r="I44" s="2"/>
      <c r="J44" s="2"/>
      <c r="K44" s="126"/>
      <c r="L44" s="2"/>
      <c r="M44" s="2"/>
      <c r="N44" s="2"/>
      <c r="O44" s="2"/>
      <c r="P44" s="2"/>
      <c r="Q44" s="2"/>
      <c r="R44" s="2"/>
      <c r="S44" s="2"/>
      <c r="T44" s="2"/>
      <c r="U44" s="2"/>
      <c r="V44" s="40"/>
      <c r="W44" s="40"/>
      <c r="X44" s="40"/>
      <c r="Y44" s="40"/>
      <c r="Z44" s="40"/>
      <c r="AA44" s="40"/>
      <c r="AB44" s="40"/>
    </row>
    <row r="45" spans="2:28" ht="15" hidden="1" x14ac:dyDescent="0.25">
      <c r="B45" s="248"/>
      <c r="C45" s="249" t="s">
        <v>118</v>
      </c>
      <c r="D45" s="250">
        <f>ROUND(D7,2)</f>
        <v>0.78</v>
      </c>
      <c r="E45" s="250">
        <f>ROUND(D8,2)</f>
        <v>0.7</v>
      </c>
      <c r="F45" s="250">
        <f>ROUND(E19,2)</f>
        <v>-0.08</v>
      </c>
      <c r="G45" s="251">
        <f>ROUND(E38,2)</f>
        <v>-0.08</v>
      </c>
      <c r="H45" s="2"/>
      <c r="I45" s="252"/>
      <c r="J45" s="253" t="s">
        <v>119</v>
      </c>
      <c r="K45" s="254">
        <f>N19</f>
        <v>0.9999898172031807</v>
      </c>
      <c r="L45" s="2"/>
      <c r="M45" s="2"/>
      <c r="N45" s="2"/>
      <c r="O45" s="2"/>
      <c r="P45" s="2"/>
      <c r="Q45" s="2"/>
      <c r="R45" s="2"/>
      <c r="S45" s="2"/>
      <c r="T45" s="2"/>
      <c r="U45" s="2"/>
      <c r="V45" s="40"/>
      <c r="W45" s="40"/>
      <c r="X45" s="40"/>
      <c r="Y45" s="40"/>
      <c r="Z45" s="40"/>
      <c r="AA45" s="40"/>
      <c r="AB45" s="40"/>
    </row>
    <row r="46" spans="2:28" ht="15" hidden="1" x14ac:dyDescent="0.25">
      <c r="B46" s="255"/>
      <c r="C46" s="249" t="s">
        <v>120</v>
      </c>
      <c r="D46" s="250">
        <f>ROUND(E7,2)</f>
        <v>0.06</v>
      </c>
      <c r="E46" s="250">
        <f>ROUND(E8,2)</f>
        <v>0.11</v>
      </c>
      <c r="F46" s="250">
        <f>ROUND(G19,2)</f>
        <v>-0.17</v>
      </c>
      <c r="G46" s="251">
        <f>ROUND(G38,2)</f>
        <v>-0.16</v>
      </c>
      <c r="H46" s="2"/>
      <c r="I46" s="252"/>
      <c r="J46" s="253" t="s">
        <v>121</v>
      </c>
      <c r="K46" s="254">
        <f>N32</f>
        <v>0.99999208585632549</v>
      </c>
      <c r="L46" s="2"/>
      <c r="M46" s="2"/>
      <c r="N46" s="2"/>
      <c r="O46" s="2"/>
      <c r="P46" s="2"/>
      <c r="Q46" s="2"/>
      <c r="R46" s="2"/>
      <c r="S46" s="2"/>
      <c r="T46" s="2"/>
      <c r="U46" s="2"/>
      <c r="V46" s="40"/>
      <c r="W46" s="40"/>
      <c r="X46" s="40"/>
      <c r="Y46" s="40"/>
      <c r="Z46" s="40"/>
      <c r="AA46" s="40"/>
      <c r="AB46" s="40"/>
    </row>
    <row r="47" spans="2:28" ht="15" hidden="1" x14ac:dyDescent="0.25">
      <c r="B47" s="245"/>
      <c r="C47" s="249" t="s">
        <v>122</v>
      </c>
      <c r="D47" s="256" t="s">
        <v>123</v>
      </c>
      <c r="E47" s="256" t="s">
        <v>123</v>
      </c>
      <c r="F47" s="250">
        <f>ROUND(I19,2)</f>
        <v>0</v>
      </c>
      <c r="G47" s="251">
        <f>ROUND(I38,2)</f>
        <v>0</v>
      </c>
      <c r="H47" s="2"/>
      <c r="I47" s="257"/>
      <c r="J47" s="258"/>
      <c r="K47" s="259"/>
      <c r="L47" s="2"/>
      <c r="M47" s="2"/>
      <c r="N47" s="2"/>
      <c r="O47" s="2"/>
      <c r="P47" s="2"/>
      <c r="Q47" s="2"/>
      <c r="R47" s="2"/>
      <c r="S47" s="2"/>
      <c r="T47" s="2"/>
      <c r="U47" s="2"/>
      <c r="V47" s="40"/>
      <c r="W47" s="40"/>
      <c r="X47" s="40"/>
      <c r="Y47" s="40"/>
      <c r="Z47" s="40"/>
      <c r="AA47" s="40"/>
      <c r="AB47" s="40"/>
    </row>
    <row r="48" spans="2:28" ht="15" hidden="1" x14ac:dyDescent="0.25">
      <c r="B48" s="245"/>
      <c r="C48" s="249" t="s">
        <v>124</v>
      </c>
      <c r="D48" s="256" t="s">
        <v>125</v>
      </c>
      <c r="E48" s="256" t="s">
        <v>126</v>
      </c>
      <c r="F48" s="256" t="s">
        <v>127</v>
      </c>
      <c r="G48" s="260" t="s">
        <v>128</v>
      </c>
      <c r="H48" s="2"/>
      <c r="I48" s="258"/>
      <c r="J48" s="261" t="s">
        <v>129</v>
      </c>
      <c r="K48" s="261" t="s">
        <v>130</v>
      </c>
      <c r="L48" s="2"/>
      <c r="M48" s="2"/>
      <c r="N48" s="2"/>
      <c r="O48" s="2"/>
      <c r="P48" s="2"/>
      <c r="Q48" s="2"/>
      <c r="R48" s="2"/>
      <c r="S48" s="2"/>
      <c r="T48" s="2"/>
      <c r="U48" s="2"/>
      <c r="V48" s="40"/>
      <c r="W48" s="40"/>
      <c r="X48" s="40"/>
      <c r="Y48" s="40"/>
      <c r="Z48" s="40"/>
      <c r="AA48" s="40"/>
      <c r="AB48" s="40"/>
    </row>
    <row r="49" spans="2:37" ht="15" hidden="1" x14ac:dyDescent="0.25">
      <c r="B49" s="245"/>
      <c r="C49" s="262" t="s">
        <v>71</v>
      </c>
      <c r="D49" s="263" t="str">
        <f>CONCATENATE(D45," ",C45,D47," ",D46,C47)</f>
        <v>0,78 (DE 0,06)</v>
      </c>
      <c r="E49" s="263" t="str">
        <f>CONCATENATE(E45," ",C45,E47," ",E46,C47)</f>
        <v>0,7 (DE 0,11)</v>
      </c>
      <c r="F49" s="264" t="str">
        <f>CONCATENATE(F45," ",C45,F46," ",C49," ",F47,C47)</f>
        <v>-0,08 (-0,17 a 0)</v>
      </c>
      <c r="G49" s="265" t="str">
        <f>CONCATENATE(G45," ",C45,G46," ",C49," ",G47,C47)</f>
        <v>-0,08 (-0,16 a 0)</v>
      </c>
      <c r="H49" s="266"/>
      <c r="I49" s="267"/>
      <c r="J49" s="268">
        <f>E13</f>
        <v>3.0754805539641623</v>
      </c>
      <c r="K49" s="268">
        <f>L13</f>
        <v>5.2876076166754514E-2</v>
      </c>
      <c r="L49" s="2"/>
      <c r="M49" s="2"/>
      <c r="N49" s="2"/>
      <c r="O49" s="2"/>
      <c r="P49" s="2"/>
      <c r="Q49" s="2"/>
      <c r="R49" s="2"/>
      <c r="S49" s="2"/>
      <c r="T49" s="2"/>
      <c r="U49" s="2"/>
      <c r="V49" s="40"/>
      <c r="W49" s="40"/>
      <c r="X49" s="40"/>
      <c r="Y49" s="40"/>
      <c r="Z49" s="40"/>
      <c r="AA49" s="40"/>
      <c r="AB49" s="40"/>
    </row>
    <row r="50" spans="2:37" ht="14.25" hidden="1" customHeight="1" thickBot="1" x14ac:dyDescent="0.3">
      <c r="B50" s="245"/>
      <c r="C50" s="245"/>
      <c r="D50" s="245"/>
      <c r="E50" s="245"/>
      <c r="F50" s="245"/>
      <c r="G50" s="172"/>
      <c r="H50" s="2"/>
      <c r="I50" s="2"/>
      <c r="J50" s="2"/>
      <c r="K50" s="2"/>
      <c r="L50" s="2"/>
      <c r="M50" s="2"/>
      <c r="N50" s="2"/>
      <c r="O50" s="2"/>
      <c r="P50" s="2"/>
      <c r="Q50" s="2"/>
      <c r="R50" s="2"/>
      <c r="S50" s="2"/>
      <c r="T50" s="2"/>
      <c r="U50" s="2"/>
      <c r="V50" s="40"/>
      <c r="W50" s="40"/>
      <c r="X50" s="40"/>
    </row>
    <row r="51" spans="2:37" ht="39" hidden="1" thickBot="1" x14ac:dyDescent="0.3">
      <c r="B51" s="172"/>
      <c r="C51" s="269" t="s">
        <v>125</v>
      </c>
      <c r="D51" s="270" t="s">
        <v>126</v>
      </c>
      <c r="E51" s="462" t="str">
        <f>CONCATENATE(F44," ",C45,H2," ",C44," ",C48,C47)</f>
        <v>Dif Medias (IC 95 %)</v>
      </c>
      <c r="F51" s="271" t="s">
        <v>131</v>
      </c>
      <c r="G51" s="272" t="s">
        <v>132</v>
      </c>
      <c r="I51" s="273" t="s">
        <v>133</v>
      </c>
      <c r="K51" s="274"/>
      <c r="L51" s="38"/>
      <c r="M51" s="38"/>
      <c r="N51" s="38"/>
      <c r="O51" s="38"/>
      <c r="P51" s="38"/>
      <c r="Q51" s="38"/>
      <c r="R51" s="38"/>
      <c r="S51" s="38"/>
      <c r="T51" s="38"/>
      <c r="U51" s="38"/>
    </row>
    <row r="52" spans="2:37" ht="18" hidden="1" customHeight="1" x14ac:dyDescent="0.2">
      <c r="B52" s="541" t="s">
        <v>134</v>
      </c>
      <c r="C52" s="276" t="str">
        <f>D49</f>
        <v>0,78 (DE 0,06)</v>
      </c>
      <c r="D52" s="276" t="str">
        <f>E49</f>
        <v>0,7 (DE 0,11)</v>
      </c>
      <c r="E52" s="276" t="str">
        <f>F49</f>
        <v>-0,08 (-0,17 a 0)</v>
      </c>
      <c r="F52" s="277">
        <f>F42</f>
        <v>4.3080114034175013E-2</v>
      </c>
      <c r="G52" s="278">
        <f>K45</f>
        <v>0.9999898172031807</v>
      </c>
      <c r="I52" s="279">
        <f>K49</f>
        <v>5.2876076166754514E-2</v>
      </c>
      <c r="J52" s="280" t="s">
        <v>135</v>
      </c>
      <c r="K52" s="281"/>
      <c r="L52" s="38"/>
      <c r="M52" s="38"/>
      <c r="N52" s="38"/>
      <c r="O52" s="38"/>
      <c r="P52" s="38"/>
      <c r="Q52" s="38"/>
      <c r="R52" s="38"/>
      <c r="S52" s="38"/>
      <c r="T52" s="38"/>
      <c r="U52" s="38"/>
    </row>
    <row r="53" spans="2:37" ht="6" hidden="1" customHeight="1" x14ac:dyDescent="0.2">
      <c r="B53" s="275"/>
      <c r="C53" s="275"/>
      <c r="D53" s="275"/>
      <c r="E53" s="275"/>
      <c r="F53" s="275"/>
      <c r="G53" s="275"/>
      <c r="H53" s="275"/>
      <c r="I53" s="282"/>
      <c r="J53" s="275"/>
      <c r="K53" s="283"/>
      <c r="L53" s="38"/>
      <c r="M53" s="38"/>
      <c r="N53" s="38"/>
      <c r="O53" s="38"/>
      <c r="P53" s="38"/>
      <c r="Q53" s="38"/>
      <c r="R53" s="38"/>
      <c r="S53" s="38"/>
      <c r="T53" s="38"/>
      <c r="U53" s="38"/>
      <c r="Y53" s="38"/>
      <c r="Z53" s="38"/>
      <c r="AA53" s="38"/>
      <c r="AB53" s="38"/>
      <c r="AC53" s="38"/>
      <c r="AD53" s="38"/>
      <c r="AE53" s="38"/>
      <c r="AF53" s="38"/>
      <c r="AG53" s="38"/>
      <c r="AH53" s="38"/>
      <c r="AI53" s="38"/>
      <c r="AJ53" s="38"/>
      <c r="AK53" s="38"/>
    </row>
    <row r="54" spans="2:37" ht="15" hidden="1" x14ac:dyDescent="0.2">
      <c r="B54" s="540" t="s">
        <v>136</v>
      </c>
      <c r="C54" s="285" t="str">
        <f>C52</f>
        <v>0,78 (DE 0,06)</v>
      </c>
      <c r="D54" s="285" t="str">
        <f>D52</f>
        <v>0,7 (DE 0,11)</v>
      </c>
      <c r="E54" s="285" t="str">
        <f>G49</f>
        <v>-0,08 (-0,16 a 0)</v>
      </c>
      <c r="F54" s="286">
        <f>I42</f>
        <v>3.8484665377047228E-2</v>
      </c>
      <c r="G54" s="287">
        <f>K46</f>
        <v>0.99999208585632549</v>
      </c>
      <c r="H54" s="288"/>
      <c r="I54" s="289">
        <f>I52</f>
        <v>5.2876076166754514E-2</v>
      </c>
      <c r="J54" s="290" t="s">
        <v>137</v>
      </c>
      <c r="K54" s="291"/>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row>
    <row r="55" spans="2:37" ht="15" hidden="1" x14ac:dyDescent="0.25">
      <c r="B55" s="292"/>
      <c r="F55" s="293"/>
      <c r="G55" s="293"/>
      <c r="H55" s="1"/>
      <c r="I55" s="1"/>
      <c r="J55" s="294"/>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row>
    <row r="56" spans="2:37" ht="15" hidden="1" customHeight="1" x14ac:dyDescent="0.25">
      <c r="B56" s="292" t="s">
        <v>138</v>
      </c>
      <c r="C56" s="158"/>
      <c r="D56" s="158"/>
      <c r="E56" s="158"/>
      <c r="F56" s="293"/>
      <c r="G56" s="293"/>
      <c r="H56" s="301"/>
      <c r="I56" s="1"/>
      <c r="J56" s="294"/>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2:37" ht="15" hidden="1" x14ac:dyDescent="0.2">
      <c r="B57" s="593" t="s">
        <v>139</v>
      </c>
      <c r="C57" s="593"/>
      <c r="D57" s="593"/>
      <c r="E57" s="593"/>
      <c r="F57" s="593"/>
      <c r="G57" s="593"/>
      <c r="H57" s="302"/>
      <c r="I57" s="1"/>
      <c r="J57" s="294"/>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2:37" ht="15" hidden="1" x14ac:dyDescent="0.25">
      <c r="B58" s="303" t="s">
        <v>140</v>
      </c>
      <c r="C58" s="245"/>
      <c r="D58" s="245"/>
      <c r="E58" s="304"/>
      <c r="F58" s="245"/>
      <c r="G58" s="245"/>
      <c r="H58" s="38"/>
      <c r="I58" s="1"/>
      <c r="J58" s="294"/>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row>
    <row r="59" spans="2:37" ht="15" hidden="1" customHeight="1" x14ac:dyDescent="0.25">
      <c r="B59" s="305"/>
      <c r="C59" s="245"/>
      <c r="D59" s="245"/>
      <c r="E59" s="304"/>
      <c r="F59" s="245"/>
      <c r="G59" s="245"/>
      <c r="H59" s="38"/>
      <c r="I59" s="1"/>
      <c r="J59" s="294"/>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row>
    <row r="60" spans="2:37" ht="15" hidden="1" x14ac:dyDescent="0.2">
      <c r="B60" s="594" t="s">
        <v>141</v>
      </c>
      <c r="C60" s="594"/>
      <c r="D60" s="594"/>
      <c r="E60" s="594"/>
      <c r="F60" s="594"/>
      <c r="G60" s="594"/>
      <c r="H60" s="594"/>
      <c r="I60" s="594"/>
      <c r="J60" s="294"/>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row>
    <row r="61" spans="2:37" ht="15" hidden="1" x14ac:dyDescent="0.25">
      <c r="B61" s="306"/>
      <c r="C61" s="102"/>
      <c r="D61" s="102"/>
      <c r="E61" s="102"/>
      <c r="F61" s="102"/>
      <c r="G61" s="102"/>
      <c r="I61" s="1"/>
      <c r="J61" s="294"/>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row>
    <row r="62" spans="2:37" ht="15" hidden="1" x14ac:dyDescent="0.25">
      <c r="B62" s="158"/>
      <c r="C62" s="158"/>
      <c r="D62" s="158"/>
      <c r="E62" s="293"/>
      <c r="F62" s="293"/>
      <c r="G62" s="293"/>
      <c r="H62" s="1"/>
      <c r="I62" s="1"/>
      <c r="J62" s="294"/>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row>
    <row r="63" spans="2:37" ht="17.25" hidden="1" x14ac:dyDescent="0.25">
      <c r="B63" s="245"/>
      <c r="C63" s="307" t="s">
        <v>142</v>
      </c>
      <c r="D63" s="308" t="s">
        <v>143</v>
      </c>
      <c r="E63" s="308" t="s">
        <v>144</v>
      </c>
      <c r="F63" s="308" t="s">
        <v>145</v>
      </c>
      <c r="G63" s="245"/>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row>
    <row r="64" spans="2:37" ht="15" hidden="1" x14ac:dyDescent="0.25">
      <c r="B64" s="245"/>
      <c r="C64" s="309" t="s">
        <v>146</v>
      </c>
      <c r="D64" s="310">
        <f>D7</f>
        <v>0.78064935064935048</v>
      </c>
      <c r="E64" s="310">
        <f>E7</f>
        <v>6.1448658406626909E-2</v>
      </c>
      <c r="F64" s="311">
        <f>E64^2</f>
        <v>3.7759376199743198E-3</v>
      </c>
      <c r="G64" s="245"/>
      <c r="H64" s="38"/>
      <c r="I64" s="38"/>
      <c r="J64" s="38"/>
      <c r="K64" s="38"/>
      <c r="L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row>
    <row r="65" spans="2:37" ht="15" hidden="1" x14ac:dyDescent="0.25">
      <c r="B65" s="312"/>
      <c r="C65" s="309" t="s">
        <v>147</v>
      </c>
      <c r="D65" s="310">
        <f>D8</f>
        <v>0.69645808736717807</v>
      </c>
      <c r="E65" s="310">
        <f>E8</f>
        <v>0.10776280769919064</v>
      </c>
      <c r="F65" s="311">
        <f>E65^2</f>
        <v>1.1612822723212742E-2</v>
      </c>
      <c r="G65" s="245"/>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row>
    <row r="66" spans="2:37" ht="15" hidden="1" x14ac:dyDescent="0.25">
      <c r="B66" s="245"/>
      <c r="C66" s="309" t="s">
        <v>148</v>
      </c>
      <c r="D66" s="313">
        <f>D65-D64</f>
        <v>-8.4191263282172413E-2</v>
      </c>
      <c r="E66" s="310"/>
      <c r="F66" s="314"/>
      <c r="G66" s="245"/>
      <c r="H66" s="38"/>
      <c r="I66" s="38"/>
      <c r="J66" s="315"/>
      <c r="K66" s="315"/>
      <c r="L66" s="315"/>
      <c r="M66" s="315"/>
      <c r="N66" s="315"/>
      <c r="O66" s="315"/>
      <c r="P66" s="38"/>
      <c r="Q66" s="38"/>
      <c r="R66" s="38"/>
      <c r="S66" s="38"/>
      <c r="T66" s="38"/>
      <c r="U66" s="38"/>
      <c r="V66" s="38"/>
      <c r="W66" s="38"/>
      <c r="X66" s="38"/>
      <c r="Y66" s="38"/>
      <c r="Z66" s="38"/>
      <c r="AA66" s="38"/>
      <c r="AB66" s="38"/>
      <c r="AC66" s="38"/>
      <c r="AD66" s="38"/>
      <c r="AE66" s="38"/>
      <c r="AF66" s="38"/>
      <c r="AG66" s="38"/>
      <c r="AH66" s="38"/>
      <c r="AI66" s="38"/>
      <c r="AJ66" s="38"/>
      <c r="AK66" s="38"/>
    </row>
    <row r="67" spans="2:37" ht="15.75" hidden="1" x14ac:dyDescent="0.25">
      <c r="B67" s="245"/>
      <c r="C67" s="38" t="s">
        <v>149</v>
      </c>
      <c r="D67" s="310"/>
      <c r="E67" s="313">
        <f>F15</f>
        <v>8.8885398070210633E-2</v>
      </c>
      <c r="F67" s="316" t="s">
        <v>150</v>
      </c>
      <c r="G67" s="158" t="s">
        <v>151</v>
      </c>
      <c r="H67" s="38"/>
      <c r="I67" s="317" t="s">
        <v>152</v>
      </c>
      <c r="J67" s="318" t="s">
        <v>153</v>
      </c>
      <c r="K67" s="319">
        <f>IF(F68&gt;=0,G68,(1-G68))</f>
        <v>0.82822873719767653</v>
      </c>
      <c r="L67" s="320" t="s">
        <v>154</v>
      </c>
      <c r="M67" s="320"/>
      <c r="N67" s="321"/>
      <c r="O67" s="321"/>
      <c r="P67" s="321"/>
      <c r="Q67" s="322"/>
      <c r="R67" s="38"/>
      <c r="S67" s="38"/>
      <c r="T67" s="38"/>
      <c r="U67" s="38"/>
      <c r="V67" s="38"/>
      <c r="W67" s="38"/>
      <c r="X67" s="38"/>
      <c r="Y67" s="38"/>
      <c r="Z67" s="38"/>
      <c r="AA67" s="38"/>
      <c r="AB67" s="38"/>
      <c r="AC67" s="38"/>
      <c r="AD67" s="38"/>
      <c r="AE67" s="38"/>
      <c r="AF67" s="38"/>
      <c r="AG67" s="38"/>
      <c r="AH67" s="38"/>
      <c r="AI67" s="38"/>
      <c r="AJ67" s="38"/>
      <c r="AK67" s="38"/>
    </row>
    <row r="68" spans="2:37" ht="15" hidden="1" x14ac:dyDescent="0.25">
      <c r="B68" s="67"/>
      <c r="C68" s="89" t="s">
        <v>155</v>
      </c>
      <c r="D68" s="148"/>
      <c r="E68" s="148"/>
      <c r="F68" s="323">
        <f>D66/E67</f>
        <v>-0.94718890965273828</v>
      </c>
      <c r="G68" s="324">
        <f>NORMSDIST(F68)</f>
        <v>0.17177126280232347</v>
      </c>
      <c r="H68" s="325"/>
      <c r="I68" s="326"/>
      <c r="J68" s="38"/>
      <c r="K68" s="38"/>
      <c r="L68" s="38"/>
      <c r="M68" s="38"/>
      <c r="N68" s="38"/>
      <c r="O68" s="38"/>
      <c r="P68" s="38"/>
      <c r="Q68" s="327"/>
      <c r="R68" s="38"/>
      <c r="S68" s="38"/>
      <c r="T68" s="38"/>
      <c r="U68" s="38"/>
      <c r="V68" s="38"/>
      <c r="W68" s="38"/>
      <c r="X68" s="38"/>
      <c r="Y68" s="38"/>
      <c r="Z68" s="38"/>
      <c r="AA68" s="38"/>
      <c r="AB68" s="38"/>
      <c r="AC68" s="38"/>
      <c r="AD68" s="38"/>
      <c r="AE68" s="38"/>
      <c r="AF68" s="38"/>
      <c r="AG68" s="38"/>
      <c r="AH68" s="38"/>
      <c r="AI68" s="38"/>
      <c r="AJ68" s="38"/>
      <c r="AK68" s="38"/>
    </row>
    <row r="69" spans="2:37" ht="15" hidden="1" x14ac:dyDescent="0.25">
      <c r="B69" s="109"/>
      <c r="C69" s="328"/>
      <c r="D69" s="245"/>
      <c r="E69" s="245"/>
      <c r="F69" s="245"/>
      <c r="G69" s="245"/>
      <c r="H69" s="38"/>
      <c r="I69" s="329" t="s">
        <v>156</v>
      </c>
      <c r="J69" s="330" t="s">
        <v>153</v>
      </c>
      <c r="K69" s="331">
        <f>IF(F68&gt;=0,G68,(1-G68))</f>
        <v>0.82822873719767653</v>
      </c>
      <c r="L69" s="332" t="s">
        <v>157</v>
      </c>
      <c r="M69" s="333"/>
      <c r="N69" s="333"/>
      <c r="O69" s="333"/>
      <c r="P69" s="333"/>
      <c r="Q69" s="334"/>
      <c r="R69" s="38"/>
      <c r="S69" s="38"/>
      <c r="T69" s="38"/>
      <c r="U69" s="38"/>
      <c r="V69" s="38"/>
      <c r="W69" s="38"/>
      <c r="X69" s="38"/>
      <c r="Y69" s="38"/>
      <c r="Z69" s="38"/>
      <c r="AA69" s="38"/>
      <c r="AB69" s="38"/>
      <c r="AC69" s="38"/>
      <c r="AD69" s="38"/>
      <c r="AE69" s="38"/>
      <c r="AF69" s="38"/>
      <c r="AG69" s="38"/>
      <c r="AH69" s="38"/>
      <c r="AI69" s="38"/>
      <c r="AJ69" s="38"/>
      <c r="AK69" s="38"/>
    </row>
    <row r="70" spans="2:37" ht="15" hidden="1" x14ac:dyDescent="0.25">
      <c r="B70" s="109"/>
      <c r="C70" s="335">
        <f>F68</f>
        <v>-0.94718890965273828</v>
      </c>
      <c r="D70" s="336">
        <f>G19/E67</f>
        <v>-1.8616969420195089</v>
      </c>
      <c r="E70" s="337">
        <f>I19/E67</f>
        <v>-3.2680877285967434E-2</v>
      </c>
      <c r="F70" s="245"/>
      <c r="G70" s="245"/>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row>
    <row r="71" spans="2:37" ht="15" hidden="1" x14ac:dyDescent="0.25">
      <c r="B71" s="338"/>
      <c r="C71" s="338"/>
      <c r="D71" s="338"/>
      <c r="E71" s="67"/>
      <c r="F71" s="256" t="s">
        <v>158</v>
      </c>
      <c r="G71" s="245"/>
      <c r="H71" s="1"/>
      <c r="I71" s="339"/>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row>
    <row r="72" spans="2:37" ht="15" hidden="1" x14ac:dyDescent="0.25">
      <c r="B72" s="158"/>
      <c r="C72" s="340">
        <f>ROUND(C70,2)</f>
        <v>-0.95</v>
      </c>
      <c r="D72" s="340">
        <f>ROUND(D70,2)</f>
        <v>-1.86</v>
      </c>
      <c r="E72" s="340">
        <f>ROUND(E70,2)</f>
        <v>-0.03</v>
      </c>
      <c r="F72" s="341" t="str">
        <f>CONCATENATE(C72," ",C45,D72," ",C49," ",E72,C47)</f>
        <v>-0,95 (-1,86 a -0,03)</v>
      </c>
      <c r="G72" s="245"/>
      <c r="H72" s="1"/>
      <c r="I72" s="1"/>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row>
    <row r="73" spans="2:37" ht="15.75" hidden="1" thickBot="1" x14ac:dyDescent="0.3">
      <c r="B73" s="158"/>
      <c r="D73" s="158"/>
      <c r="E73" s="158"/>
      <c r="F73" s="293"/>
      <c r="G73" s="293"/>
      <c r="H73" s="342"/>
      <c r="I73" s="1"/>
      <c r="J73" s="1"/>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row>
    <row r="74" spans="2:37" ht="49.5" hidden="1" customHeight="1" thickBot="1" x14ac:dyDescent="0.3">
      <c r="B74" s="343"/>
      <c r="C74" s="344" t="s">
        <v>125</v>
      </c>
      <c r="D74" s="345" t="s">
        <v>126</v>
      </c>
      <c r="E74" s="345" t="str">
        <f>CONCATENATE(F71," ",C45,H2," ",C44,C48,C47)</f>
        <v>Dif Medias Estandarizada o D de Cohen (IC 95%)</v>
      </c>
      <c r="F74" s="293"/>
      <c r="G74" s="102"/>
      <c r="H74" s="342"/>
      <c r="I74" s="1"/>
      <c r="J74" s="1"/>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row>
    <row r="75" spans="2:37" ht="20.25" hidden="1" customHeight="1" x14ac:dyDescent="0.25">
      <c r="B75" s="343"/>
      <c r="C75" s="276" t="str">
        <f>C52</f>
        <v>0,78 (DE 0,06)</v>
      </c>
      <c r="D75" s="276" t="str">
        <f>D52</f>
        <v>0,7 (DE 0,11)</v>
      </c>
      <c r="E75" s="276" t="str">
        <f>F72</f>
        <v>-0,95 (-1,86 a -0,03)</v>
      </c>
      <c r="F75" s="346" t="s">
        <v>159</v>
      </c>
      <c r="G75" s="102"/>
      <c r="H75" s="342"/>
      <c r="I75" s="1"/>
      <c r="J75" s="1"/>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row>
    <row r="76" spans="2:37" hidden="1" x14ac:dyDescent="0.2">
      <c r="B76" s="296"/>
      <c r="C76" s="40"/>
      <c r="D76" s="40"/>
      <c r="E76" s="40"/>
      <c r="F76" s="40"/>
      <c r="G76" s="40"/>
      <c r="H76" s="40"/>
      <c r="I76" s="40"/>
      <c r="J76" s="40"/>
      <c r="K76" s="40"/>
      <c r="L76" s="40"/>
      <c r="M76" s="40"/>
      <c r="N76" s="40"/>
      <c r="O76" s="40"/>
      <c r="P76" s="40"/>
      <c r="Q76" s="40"/>
      <c r="R76" s="40"/>
      <c r="S76" s="40"/>
      <c r="T76" s="40"/>
      <c r="U76" s="40"/>
      <c r="V76" s="40"/>
      <c r="W76" s="40"/>
      <c r="X76" s="40"/>
      <c r="Y76" s="40"/>
    </row>
    <row r="77" spans="2:37" ht="15" x14ac:dyDescent="0.25">
      <c r="B77" s="527" t="s">
        <v>353</v>
      </c>
      <c r="C77" s="425"/>
      <c r="D77" s="528" t="s">
        <v>353</v>
      </c>
      <c r="E77" s="425"/>
      <c r="F77" s="425"/>
      <c r="G77" s="528" t="s">
        <v>353</v>
      </c>
      <c r="H77" s="425"/>
      <c r="I77" s="425"/>
      <c r="J77" s="528" t="s">
        <v>353</v>
      </c>
      <c r="K77" s="424"/>
      <c r="L77" s="40"/>
      <c r="M77" s="40"/>
      <c r="N77" s="40"/>
      <c r="O77" s="40"/>
      <c r="P77" s="40"/>
      <c r="Q77" s="40"/>
      <c r="R77" s="40"/>
      <c r="S77" s="40"/>
      <c r="T77" s="40"/>
      <c r="U77" s="40"/>
      <c r="V77" s="40"/>
      <c r="W77" s="40"/>
      <c r="X77" s="40"/>
      <c r="Y77" s="40"/>
    </row>
    <row r="78" spans="2:37" hidden="1" x14ac:dyDescent="0.2">
      <c r="B78" s="500" t="s">
        <v>319</v>
      </c>
      <c r="G78" s="40"/>
      <c r="H78" s="40"/>
      <c r="I78" s="40"/>
      <c r="J78" s="40"/>
      <c r="K78" s="40"/>
      <c r="L78" s="40"/>
      <c r="M78" s="40"/>
      <c r="N78" s="40"/>
      <c r="O78" s="40"/>
      <c r="P78" s="40"/>
      <c r="Q78" s="40"/>
      <c r="R78" s="40"/>
      <c r="S78" s="40"/>
      <c r="T78" s="40"/>
      <c r="U78" s="40"/>
      <c r="V78" s="40"/>
      <c r="W78" s="40"/>
      <c r="X78" s="40"/>
      <c r="Y78" s="40"/>
    </row>
    <row r="79" spans="2:37" hidden="1" x14ac:dyDescent="0.2">
      <c r="B79" s="501" t="s">
        <v>6</v>
      </c>
      <c r="C79" s="501" t="s">
        <v>317</v>
      </c>
      <c r="D79" s="502" t="s">
        <v>124</v>
      </c>
      <c r="E79" s="502" t="s">
        <v>123</v>
      </c>
      <c r="F79" s="503" t="s">
        <v>169</v>
      </c>
      <c r="G79" s="40"/>
      <c r="H79" s="40"/>
      <c r="I79" s="40"/>
      <c r="J79" s="40"/>
      <c r="K79" s="40"/>
      <c r="L79" s="40"/>
      <c r="M79" s="40"/>
      <c r="N79" s="40"/>
      <c r="O79" s="40"/>
      <c r="P79" s="40"/>
      <c r="Q79" s="40"/>
      <c r="R79" s="40"/>
      <c r="S79" s="40"/>
      <c r="T79" s="40"/>
      <c r="U79" s="40"/>
      <c r="V79" s="40"/>
      <c r="W79" s="40"/>
      <c r="X79" s="40"/>
      <c r="Y79" s="40"/>
    </row>
    <row r="80" spans="2:37" hidden="1" x14ac:dyDescent="0.2">
      <c r="B80" s="426" t="s">
        <v>7</v>
      </c>
      <c r="C80" s="426" t="s">
        <v>3</v>
      </c>
      <c r="D80" s="439">
        <v>0.78064935064935048</v>
      </c>
      <c r="E80" s="439">
        <v>6.1448658406626909E-2</v>
      </c>
      <c r="F80" s="440">
        <v>10</v>
      </c>
      <c r="G80" s="4" t="s">
        <v>322</v>
      </c>
      <c r="L80" s="40"/>
      <c r="M80" s="40"/>
      <c r="N80" s="40"/>
      <c r="O80" s="40"/>
      <c r="P80" s="40"/>
      <c r="Q80" s="40"/>
      <c r="R80" s="40"/>
      <c r="S80" s="40"/>
      <c r="T80" s="40"/>
      <c r="U80" s="40"/>
      <c r="V80" s="40"/>
      <c r="W80" s="40"/>
      <c r="X80" s="40"/>
      <c r="Y80" s="40"/>
    </row>
    <row r="81" spans="2:25" hidden="1" x14ac:dyDescent="0.2">
      <c r="B81" s="426"/>
      <c r="C81" s="426"/>
      <c r="D81" s="439"/>
      <c r="E81" s="439"/>
      <c r="F81" s="440"/>
      <c r="L81" s="40"/>
      <c r="M81" s="40"/>
      <c r="N81" s="40"/>
      <c r="O81" s="40"/>
      <c r="P81" s="40"/>
      <c r="Q81" s="40"/>
      <c r="R81" s="40"/>
      <c r="S81" s="40"/>
      <c r="T81" s="40"/>
      <c r="U81" s="40"/>
      <c r="V81" s="40"/>
      <c r="W81" s="40"/>
      <c r="X81" s="40"/>
      <c r="Y81" s="40"/>
    </row>
    <row r="82" spans="2:25" hidden="1" x14ac:dyDescent="0.2">
      <c r="B82" s="426" t="s">
        <v>0</v>
      </c>
      <c r="C82" s="426" t="s">
        <v>5</v>
      </c>
      <c r="D82" s="439">
        <v>0.71423761423761412</v>
      </c>
      <c r="E82" s="439">
        <v>9.6225433490286977E-2</v>
      </c>
      <c r="F82" s="440">
        <v>9</v>
      </c>
      <c r="G82" s="4" t="s">
        <v>171</v>
      </c>
      <c r="L82" s="40"/>
      <c r="M82" s="40"/>
      <c r="N82" s="40"/>
      <c r="O82" s="40"/>
      <c r="P82" s="40"/>
      <c r="Q82" s="40"/>
      <c r="R82" s="40"/>
      <c r="S82" s="40"/>
      <c r="T82" s="40"/>
      <c r="U82" s="40"/>
      <c r="V82" s="40"/>
      <c r="W82" s="40"/>
      <c r="X82" s="40"/>
      <c r="Y82" s="40"/>
    </row>
    <row r="83" spans="2:25" hidden="1" x14ac:dyDescent="0.2">
      <c r="B83" s="426" t="s">
        <v>0</v>
      </c>
      <c r="C83" s="426" t="s">
        <v>9</v>
      </c>
      <c r="D83" s="439">
        <v>0.75330086580086575</v>
      </c>
      <c r="E83" s="439">
        <v>5.5254597852656219E-2</v>
      </c>
      <c r="F83" s="440">
        <v>8</v>
      </c>
      <c r="G83" s="4" t="s">
        <v>172</v>
      </c>
      <c r="L83" s="40"/>
      <c r="M83" s="40"/>
      <c r="N83" s="40"/>
      <c r="O83" s="40"/>
      <c r="P83" s="40"/>
      <c r="Q83" s="40"/>
      <c r="R83" s="40"/>
      <c r="S83" s="40"/>
      <c r="T83" s="40"/>
      <c r="U83" s="40"/>
      <c r="V83" s="40"/>
      <c r="W83" s="40"/>
      <c r="X83" s="40"/>
      <c r="Y83" s="40"/>
    </row>
    <row r="84" spans="2:25" hidden="1" x14ac:dyDescent="0.2">
      <c r="B84" s="426" t="s">
        <v>0</v>
      </c>
      <c r="C84" s="426" t="s">
        <v>4</v>
      </c>
      <c r="D84" s="439">
        <v>0.76477272727272672</v>
      </c>
      <c r="E84" s="439">
        <v>4.8789874281681397E-2</v>
      </c>
      <c r="F84" s="440">
        <v>8</v>
      </c>
      <c r="G84" s="4" t="s">
        <v>173</v>
      </c>
      <c r="L84" s="40"/>
      <c r="M84" s="40"/>
      <c r="N84" s="40"/>
      <c r="O84" s="40"/>
      <c r="P84" s="40"/>
      <c r="Q84" s="40"/>
      <c r="R84" s="40"/>
      <c r="S84" s="40"/>
      <c r="T84" s="40"/>
      <c r="U84" s="40"/>
      <c r="V84" s="40"/>
      <c r="W84" s="40"/>
      <c r="X84" s="40"/>
      <c r="Y84" s="40"/>
    </row>
    <row r="85" spans="2:25" hidden="1" x14ac:dyDescent="0.2">
      <c r="B85" s="426" t="s">
        <v>0</v>
      </c>
      <c r="C85" s="426" t="s">
        <v>2</v>
      </c>
      <c r="D85" s="439">
        <v>0.71576994434137287</v>
      </c>
      <c r="E85" s="439">
        <v>6.8873515440755623E-2</v>
      </c>
      <c r="F85" s="440">
        <v>7</v>
      </c>
      <c r="G85" s="4" t="s">
        <v>174</v>
      </c>
      <c r="L85" s="40"/>
      <c r="M85" s="40"/>
      <c r="N85" s="40"/>
      <c r="O85" s="40"/>
      <c r="P85" s="40"/>
      <c r="Q85" s="40"/>
      <c r="R85" s="40"/>
      <c r="S85" s="40"/>
      <c r="T85" s="40"/>
      <c r="U85" s="40"/>
      <c r="V85" s="40"/>
      <c r="W85" s="40"/>
      <c r="X85" s="40"/>
      <c r="Y85" s="40"/>
    </row>
    <row r="86" spans="2:25" hidden="1" x14ac:dyDescent="0.2">
      <c r="B86" s="426"/>
      <c r="C86" s="426"/>
      <c r="D86" s="435"/>
      <c r="E86" s="435"/>
      <c r="F86" s="426"/>
      <c r="L86" s="40"/>
      <c r="M86" s="40"/>
      <c r="N86" s="40"/>
      <c r="O86" s="40"/>
      <c r="P86" s="40"/>
      <c r="Q86" s="40"/>
      <c r="R86" s="40"/>
      <c r="S86" s="40"/>
      <c r="T86" s="40"/>
      <c r="U86" s="40"/>
      <c r="V86" s="40"/>
      <c r="W86" s="40"/>
      <c r="X86" s="40"/>
      <c r="Y86" s="40"/>
    </row>
    <row r="87" spans="2:25" hidden="1" x14ac:dyDescent="0.2">
      <c r="B87" s="426" t="s">
        <v>1</v>
      </c>
      <c r="C87" s="426" t="s">
        <v>5</v>
      </c>
      <c r="D87" s="439">
        <v>0.66376004947433553</v>
      </c>
      <c r="E87" s="439">
        <v>7.20861785681748E-2</v>
      </c>
      <c r="F87" s="440">
        <v>7</v>
      </c>
      <c r="G87" s="4" t="s">
        <v>175</v>
      </c>
      <c r="L87" s="40"/>
      <c r="M87" s="40"/>
      <c r="N87" s="40"/>
      <c r="O87" s="40"/>
      <c r="P87" s="40"/>
      <c r="Q87" s="40"/>
      <c r="R87" s="40"/>
      <c r="S87" s="40"/>
      <c r="T87" s="40"/>
      <c r="U87" s="40"/>
      <c r="V87" s="40"/>
      <c r="W87" s="40"/>
      <c r="X87" s="40"/>
      <c r="Y87" s="40"/>
    </row>
    <row r="88" spans="2:25" hidden="1" x14ac:dyDescent="0.2">
      <c r="B88" s="426" t="s">
        <v>1</v>
      </c>
      <c r="C88" s="426" t="s">
        <v>9</v>
      </c>
      <c r="D88" s="439">
        <v>0.71024531024531046</v>
      </c>
      <c r="E88" s="439">
        <v>8.1520227674992951E-2</v>
      </c>
      <c r="F88" s="440">
        <v>9</v>
      </c>
      <c r="G88" s="4" t="s">
        <v>176</v>
      </c>
      <c r="L88" s="40"/>
      <c r="M88" s="40"/>
      <c r="N88" s="40"/>
      <c r="O88" s="40"/>
      <c r="P88" s="40"/>
      <c r="Q88" s="40"/>
      <c r="R88" s="40"/>
      <c r="S88" s="40"/>
      <c r="T88" s="40"/>
      <c r="U88" s="40"/>
      <c r="V88" s="40"/>
      <c r="W88" s="40"/>
      <c r="X88" s="40"/>
      <c r="Y88" s="40"/>
    </row>
    <row r="89" spans="2:25" hidden="1" x14ac:dyDescent="0.2">
      <c r="B89" s="426" t="s">
        <v>1</v>
      </c>
      <c r="C89" s="426" t="s">
        <v>4</v>
      </c>
      <c r="D89" s="439">
        <v>0.72359307359307357</v>
      </c>
      <c r="E89" s="439">
        <v>6.6223049365501649E-2</v>
      </c>
      <c r="F89" s="440">
        <v>8</v>
      </c>
      <c r="G89" s="4" t="s">
        <v>177</v>
      </c>
      <c r="L89" s="40"/>
      <c r="M89" s="40"/>
      <c r="N89" s="40"/>
      <c r="O89" s="40"/>
      <c r="P89" s="40"/>
      <c r="Q89" s="40"/>
      <c r="R89" s="40"/>
      <c r="S89" s="40"/>
      <c r="T89" s="40"/>
      <c r="U89" s="40"/>
      <c r="V89" s="40"/>
      <c r="W89" s="40"/>
      <c r="X89" s="40"/>
      <c r="Y89" s="40"/>
    </row>
    <row r="90" spans="2:25" hidden="1" x14ac:dyDescent="0.2">
      <c r="B90" s="426" t="s">
        <v>1</v>
      </c>
      <c r="C90" s="426" t="s">
        <v>2</v>
      </c>
      <c r="D90" s="441">
        <v>0.69645808736717807</v>
      </c>
      <c r="E90" s="441">
        <v>0.10776280769919064</v>
      </c>
      <c r="F90" s="442">
        <v>11</v>
      </c>
      <c r="G90" s="4" t="s">
        <v>178</v>
      </c>
      <c r="L90" s="40"/>
      <c r="M90" s="40"/>
      <c r="N90" s="40"/>
      <c r="O90" s="40"/>
      <c r="P90" s="40"/>
      <c r="Q90" s="40"/>
      <c r="R90" s="40"/>
      <c r="S90" s="40"/>
      <c r="T90" s="40"/>
      <c r="U90" s="40"/>
      <c r="V90" s="40"/>
      <c r="W90" s="40"/>
      <c r="X90" s="40"/>
      <c r="Y90" s="40"/>
    </row>
    <row r="91" spans="2:25" hidden="1" x14ac:dyDescent="0.2">
      <c r="L91" s="40"/>
      <c r="M91" s="40"/>
      <c r="N91" s="40"/>
      <c r="O91" s="40"/>
      <c r="P91" s="40"/>
      <c r="Q91" s="40"/>
      <c r="R91" s="40"/>
      <c r="S91" s="40"/>
      <c r="T91" s="40"/>
      <c r="U91" s="40"/>
      <c r="V91" s="40"/>
      <c r="W91" s="40"/>
      <c r="X91" s="40"/>
      <c r="Y91" s="40"/>
    </row>
    <row r="92" spans="2:25" ht="13.5" thickBot="1" x14ac:dyDescent="0.25">
      <c r="L92" s="40"/>
      <c r="M92" s="40"/>
      <c r="N92" s="40"/>
      <c r="O92" s="40"/>
      <c r="P92" s="40"/>
      <c r="Q92" s="40"/>
      <c r="R92" s="40"/>
      <c r="S92" s="40"/>
      <c r="T92" s="40"/>
      <c r="U92" s="40"/>
      <c r="V92" s="40"/>
      <c r="W92" s="40"/>
      <c r="X92" s="40"/>
      <c r="Y92" s="40"/>
    </row>
    <row r="93" spans="2:25" ht="30.75" customHeight="1" thickBot="1" x14ac:dyDescent="0.3">
      <c r="B93" s="583" t="s">
        <v>321</v>
      </c>
      <c r="C93" s="584"/>
      <c r="D93" s="584"/>
      <c r="E93" s="584"/>
      <c r="F93" s="584"/>
      <c r="G93" s="584"/>
      <c r="H93" s="584"/>
      <c r="I93" s="584"/>
      <c r="J93" s="584"/>
      <c r="K93" s="585"/>
      <c r="O93" s="4"/>
      <c r="P93" s="4"/>
      <c r="U93" s="4"/>
    </row>
    <row r="94" spans="2:25" ht="7.5" customHeight="1" thickBot="1" x14ac:dyDescent="0.3">
      <c r="B94" s="422"/>
      <c r="C94" s="423"/>
      <c r="D94" s="423"/>
      <c r="E94" s="423"/>
      <c r="F94" s="423"/>
      <c r="G94" s="423"/>
      <c r="H94" s="423"/>
      <c r="I94" s="423"/>
      <c r="J94" s="423"/>
      <c r="K94" s="423"/>
      <c r="O94" s="4"/>
      <c r="P94" s="4"/>
      <c r="U94" s="4"/>
    </row>
    <row r="95" spans="2:25" ht="48" thickBot="1" x14ac:dyDescent="0.25">
      <c r="B95" s="470" t="s">
        <v>278</v>
      </c>
      <c r="C95" s="412" t="s">
        <v>322</v>
      </c>
      <c r="D95" s="413" t="s">
        <v>171</v>
      </c>
      <c r="E95" s="414" t="s">
        <v>172</v>
      </c>
      <c r="F95" s="414" t="s">
        <v>173</v>
      </c>
      <c r="G95" s="415" t="s">
        <v>174</v>
      </c>
      <c r="H95" s="416" t="s">
        <v>175</v>
      </c>
      <c r="I95" s="417" t="s">
        <v>176</v>
      </c>
      <c r="J95" s="417" t="s">
        <v>177</v>
      </c>
      <c r="K95" s="418" t="s">
        <v>178</v>
      </c>
      <c r="O95" s="4"/>
      <c r="P95" s="4"/>
      <c r="U95" s="4"/>
    </row>
    <row r="96" spans="2:25" ht="29.25" customHeight="1" thickBot="1" x14ac:dyDescent="0.25">
      <c r="B96" s="402" t="s">
        <v>322</v>
      </c>
      <c r="C96" s="495"/>
      <c r="D96" s="394" t="s">
        <v>179</v>
      </c>
      <c r="E96" s="395" t="s">
        <v>180</v>
      </c>
      <c r="F96" s="395" t="s">
        <v>181</v>
      </c>
      <c r="G96" s="396" t="s">
        <v>182</v>
      </c>
      <c r="H96" s="408" t="s">
        <v>183</v>
      </c>
      <c r="I96" s="397" t="s">
        <v>184</v>
      </c>
      <c r="J96" s="398" t="s">
        <v>185</v>
      </c>
      <c r="K96" s="396" t="s">
        <v>186</v>
      </c>
      <c r="O96" s="4"/>
      <c r="P96" s="4"/>
      <c r="U96" s="4"/>
    </row>
    <row r="97" spans="2:21" ht="29.25" customHeight="1" x14ac:dyDescent="0.2">
      <c r="B97" s="403" t="s">
        <v>171</v>
      </c>
      <c r="C97" s="399"/>
      <c r="D97" s="488"/>
      <c r="E97" s="388" t="s">
        <v>187</v>
      </c>
      <c r="F97" s="388" t="s">
        <v>188</v>
      </c>
      <c r="G97" s="389" t="s">
        <v>189</v>
      </c>
      <c r="H97" s="409" t="s">
        <v>190</v>
      </c>
      <c r="I97" s="390" t="s">
        <v>189</v>
      </c>
      <c r="J97" s="390" t="s">
        <v>191</v>
      </c>
      <c r="K97" s="389" t="s">
        <v>192</v>
      </c>
      <c r="O97" s="4"/>
      <c r="P97" s="4"/>
      <c r="U97" s="4"/>
    </row>
    <row r="98" spans="2:21" ht="29.25" customHeight="1" x14ac:dyDescent="0.2">
      <c r="B98" s="404" t="s">
        <v>172</v>
      </c>
      <c r="C98" s="400"/>
      <c r="D98" s="381"/>
      <c r="E98" s="489"/>
      <c r="F98" s="380" t="s">
        <v>193</v>
      </c>
      <c r="G98" s="382" t="s">
        <v>194</v>
      </c>
      <c r="H98" s="410" t="s">
        <v>195</v>
      </c>
      <c r="I98" s="297" t="s">
        <v>196</v>
      </c>
      <c r="J98" s="297" t="s">
        <v>197</v>
      </c>
      <c r="K98" s="382" t="s">
        <v>198</v>
      </c>
    </row>
    <row r="99" spans="2:21" ht="29.25" customHeight="1" x14ac:dyDescent="0.2">
      <c r="B99" s="404" t="s">
        <v>173</v>
      </c>
      <c r="C99" s="400"/>
      <c r="D99" s="381"/>
      <c r="E99" s="380"/>
      <c r="F99" s="489"/>
      <c r="G99" s="382" t="s">
        <v>200</v>
      </c>
      <c r="H99" s="410" t="s">
        <v>201</v>
      </c>
      <c r="I99" s="297" t="s">
        <v>202</v>
      </c>
      <c r="J99" s="297" t="s">
        <v>203</v>
      </c>
      <c r="K99" s="382" t="s">
        <v>204</v>
      </c>
    </row>
    <row r="100" spans="2:21" ht="29.25" customHeight="1" thickBot="1" x14ac:dyDescent="0.25">
      <c r="B100" s="405" t="s">
        <v>174</v>
      </c>
      <c r="C100" s="401"/>
      <c r="D100" s="391"/>
      <c r="E100" s="392"/>
      <c r="F100" s="392"/>
      <c r="G100" s="490"/>
      <c r="H100" s="384" t="s">
        <v>199</v>
      </c>
      <c r="I100" s="385" t="s">
        <v>205</v>
      </c>
      <c r="J100" s="385" t="s">
        <v>206</v>
      </c>
      <c r="K100" s="386" t="s">
        <v>207</v>
      </c>
    </row>
    <row r="101" spans="2:21" ht="29.25" customHeight="1" x14ac:dyDescent="0.2">
      <c r="B101" s="411" t="s">
        <v>175</v>
      </c>
      <c r="C101" s="548"/>
      <c r="D101" s="387"/>
      <c r="E101" s="545"/>
      <c r="F101" s="545"/>
      <c r="G101" s="389"/>
      <c r="H101" s="491"/>
      <c r="I101" s="390" t="s">
        <v>210</v>
      </c>
      <c r="J101" s="390" t="s">
        <v>211</v>
      </c>
      <c r="K101" s="389" t="s">
        <v>208</v>
      </c>
    </row>
    <row r="102" spans="2:21" ht="29.25" customHeight="1" x14ac:dyDescent="0.2">
      <c r="B102" s="406" t="s">
        <v>176</v>
      </c>
      <c r="C102" s="549"/>
      <c r="D102" s="381"/>
      <c r="E102" s="380"/>
      <c r="F102" s="380"/>
      <c r="G102" s="382"/>
      <c r="H102" s="383"/>
      <c r="I102" s="492"/>
      <c r="J102" s="297" t="s">
        <v>212</v>
      </c>
      <c r="K102" s="382" t="s">
        <v>213</v>
      </c>
    </row>
    <row r="103" spans="2:21" ht="29.25" customHeight="1" x14ac:dyDescent="0.2">
      <c r="B103" s="406" t="s">
        <v>177</v>
      </c>
      <c r="C103" s="400"/>
      <c r="D103" s="381"/>
      <c r="E103" s="380"/>
      <c r="F103" s="380"/>
      <c r="G103" s="382"/>
      <c r="H103" s="383"/>
      <c r="I103" s="297"/>
      <c r="J103" s="492"/>
      <c r="K103" s="382" t="s">
        <v>214</v>
      </c>
      <c r="O103" s="4"/>
      <c r="P103" s="4"/>
      <c r="U103" s="4"/>
    </row>
    <row r="104" spans="2:21" ht="29.25" customHeight="1" thickBot="1" x14ac:dyDescent="0.25">
      <c r="B104" s="407" t="s">
        <v>178</v>
      </c>
      <c r="C104" s="551"/>
      <c r="D104" s="391"/>
      <c r="E104" s="392"/>
      <c r="F104" s="392"/>
      <c r="G104" s="386"/>
      <c r="H104" s="384"/>
      <c r="I104" s="385"/>
      <c r="J104" s="385"/>
      <c r="K104" s="493"/>
      <c r="O104" s="4"/>
      <c r="P104" s="4"/>
      <c r="U104" s="4"/>
    </row>
    <row r="105" spans="2:21" ht="6" customHeight="1" x14ac:dyDescent="0.2">
      <c r="B105" s="419"/>
      <c r="C105" s="420"/>
      <c r="D105" s="421"/>
      <c r="E105" s="421"/>
      <c r="F105" s="421"/>
      <c r="G105" s="421"/>
      <c r="H105" s="421"/>
      <c r="I105" s="421"/>
      <c r="J105" s="421"/>
      <c r="K105" s="421"/>
      <c r="O105" s="4"/>
      <c r="P105" s="4"/>
      <c r="U105" s="4"/>
    </row>
    <row r="106" spans="2:21" ht="33" customHeight="1" x14ac:dyDescent="0.2">
      <c r="B106" s="587" t="s">
        <v>216</v>
      </c>
      <c r="C106" s="587"/>
      <c r="D106" s="587"/>
      <c r="E106" s="587"/>
      <c r="F106" s="587"/>
      <c r="G106" s="587"/>
      <c r="H106" s="587"/>
      <c r="I106" s="587"/>
      <c r="J106" s="587"/>
      <c r="K106" s="587"/>
      <c r="O106" s="4"/>
      <c r="P106" s="4"/>
      <c r="U106" s="4"/>
    </row>
    <row r="107" spans="2:21" ht="26.25" customHeight="1" x14ac:dyDescent="0.2">
      <c r="B107" s="586" t="s">
        <v>357</v>
      </c>
      <c r="C107" s="586"/>
      <c r="D107" s="586"/>
      <c r="E107" s="586"/>
      <c r="F107" s="586"/>
      <c r="G107" s="586"/>
      <c r="H107" s="586"/>
      <c r="I107" s="586"/>
      <c r="J107" s="586"/>
      <c r="K107" s="586"/>
      <c r="O107" s="4"/>
      <c r="P107" s="4"/>
      <c r="U107" s="4"/>
    </row>
    <row r="108" spans="2:21" x14ac:dyDescent="0.2">
      <c r="O108" s="4"/>
      <c r="P108" s="4"/>
      <c r="U108" s="4"/>
    </row>
    <row r="109" spans="2:21" x14ac:dyDescent="0.2">
      <c r="O109" s="4"/>
      <c r="P109" s="4"/>
      <c r="U109" s="4"/>
    </row>
    <row r="112" spans="2:21" ht="15" x14ac:dyDescent="0.25">
      <c r="B112" s="527" t="s">
        <v>345</v>
      </c>
      <c r="C112" s="425"/>
      <c r="D112" s="528" t="s">
        <v>345</v>
      </c>
      <c r="E112" s="425"/>
      <c r="F112" s="425"/>
      <c r="G112" s="528" t="s">
        <v>345</v>
      </c>
      <c r="H112" s="425"/>
      <c r="I112" s="425"/>
      <c r="J112" s="528" t="s">
        <v>345</v>
      </c>
      <c r="K112" s="424"/>
    </row>
    <row r="113" spans="1:12" s="36" customFormat="1" ht="15" hidden="1" x14ac:dyDescent="0.2">
      <c r="B113" s="500" t="s">
        <v>319</v>
      </c>
      <c r="C113" s="4"/>
      <c r="D113" s="4"/>
      <c r="E113" s="4"/>
      <c r="F113" s="4"/>
      <c r="G113" s="437"/>
      <c r="H113" s="438"/>
      <c r="I113" s="438"/>
      <c r="J113" s="437"/>
      <c r="K113" s="438"/>
      <c r="L113" s="4"/>
    </row>
    <row r="114" spans="1:12" s="36" customFormat="1" ht="15" hidden="1" x14ac:dyDescent="0.2">
      <c r="B114" s="501" t="s">
        <v>6</v>
      </c>
      <c r="C114" s="501" t="s">
        <v>317</v>
      </c>
      <c r="D114" s="502" t="s">
        <v>124</v>
      </c>
      <c r="E114" s="502" t="s">
        <v>123</v>
      </c>
      <c r="F114" s="503" t="s">
        <v>169</v>
      </c>
      <c r="G114" s="437"/>
      <c r="H114" s="438"/>
      <c r="I114" s="438"/>
      <c r="J114" s="437"/>
      <c r="K114" s="438"/>
      <c r="L114" s="4"/>
    </row>
    <row r="115" spans="1:12" hidden="1" x14ac:dyDescent="0.2">
      <c r="B115" s="426" t="s">
        <v>7</v>
      </c>
      <c r="C115" s="426" t="s">
        <v>3</v>
      </c>
      <c r="D115" s="439">
        <v>0.78064935064935048</v>
      </c>
      <c r="E115" s="439">
        <v>6.1448658406626909E-2</v>
      </c>
      <c r="F115" s="440">
        <v>10</v>
      </c>
      <c r="G115" s="4" t="s">
        <v>322</v>
      </c>
    </row>
    <row r="116" spans="1:12" hidden="1" x14ac:dyDescent="0.2">
      <c r="B116" s="426" t="s">
        <v>0</v>
      </c>
      <c r="C116" s="426" t="s">
        <v>218</v>
      </c>
      <c r="D116" s="441">
        <v>0.73697240259740227</v>
      </c>
      <c r="E116" s="441">
        <v>7.391958524072377E-2</v>
      </c>
      <c r="F116" s="442">
        <v>32</v>
      </c>
      <c r="G116" s="4" t="s">
        <v>219</v>
      </c>
    </row>
    <row r="117" spans="1:12" hidden="1" x14ac:dyDescent="0.2">
      <c r="B117" s="426" t="s">
        <v>1</v>
      </c>
      <c r="C117" s="426" t="s">
        <v>218</v>
      </c>
      <c r="D117" s="439">
        <v>0.69966604823747724</v>
      </c>
      <c r="E117" s="439">
        <v>8.8141178260893488E-2</v>
      </c>
      <c r="F117" s="440">
        <v>35</v>
      </c>
      <c r="G117" s="4" t="s">
        <v>220</v>
      </c>
    </row>
    <row r="118" spans="1:12" x14ac:dyDescent="0.2">
      <c r="D118" s="367"/>
      <c r="E118" s="367"/>
    </row>
    <row r="119" spans="1:12" ht="13.5" thickBot="1" x14ac:dyDescent="0.25"/>
    <row r="120" spans="1:12" ht="63" customHeight="1" thickBot="1" x14ac:dyDescent="0.25">
      <c r="B120" s="580" t="s">
        <v>340</v>
      </c>
      <c r="C120" s="581"/>
      <c r="D120" s="581"/>
      <c r="E120" s="582"/>
    </row>
    <row r="121" spans="1:12" ht="9" customHeight="1" thickBot="1" x14ac:dyDescent="0.25">
      <c r="A121" s="447"/>
      <c r="B121" s="447"/>
      <c r="C121" s="447"/>
      <c r="D121" s="447"/>
      <c r="E121" s="447"/>
    </row>
    <row r="122" spans="1:12" ht="61.5" customHeight="1" thickBot="1" x14ac:dyDescent="0.25">
      <c r="B122" s="470" t="s">
        <v>278</v>
      </c>
      <c r="C122" s="443" t="s">
        <v>337</v>
      </c>
      <c r="D122" s="444" t="s">
        <v>338</v>
      </c>
      <c r="E122" s="445" t="s">
        <v>339</v>
      </c>
    </row>
    <row r="123" spans="1:12" ht="50.25" customHeight="1" x14ac:dyDescent="0.2">
      <c r="B123" s="446" t="s">
        <v>337</v>
      </c>
      <c r="C123" s="510"/>
      <c r="D123" s="511" t="s">
        <v>341</v>
      </c>
      <c r="E123" s="512" t="s">
        <v>342</v>
      </c>
    </row>
    <row r="124" spans="1:12" ht="50.25" customHeight="1" x14ac:dyDescent="0.2">
      <c r="B124" s="404" t="s">
        <v>338</v>
      </c>
      <c r="C124" s="513"/>
      <c r="D124" s="514"/>
      <c r="E124" s="515" t="s">
        <v>343</v>
      </c>
    </row>
    <row r="125" spans="1:12" ht="50.25" customHeight="1" thickBot="1" x14ac:dyDescent="0.25">
      <c r="B125" s="407" t="s">
        <v>339</v>
      </c>
      <c r="C125" s="517"/>
      <c r="D125" s="449"/>
      <c r="E125" s="516"/>
    </row>
    <row r="126" spans="1:12" ht="4.5" customHeight="1" x14ac:dyDescent="0.2">
      <c r="A126" s="447"/>
      <c r="B126" s="447"/>
      <c r="C126" s="447"/>
      <c r="D126" s="447"/>
      <c r="E126" s="447"/>
    </row>
    <row r="127" spans="1:12" ht="54.75" customHeight="1" x14ac:dyDescent="0.2">
      <c r="B127" s="577" t="s">
        <v>357</v>
      </c>
      <c r="C127" s="578"/>
      <c r="D127" s="578"/>
      <c r="E127" s="579"/>
    </row>
  </sheetData>
  <mergeCells count="10">
    <mergeCell ref="B2:F2"/>
    <mergeCell ref="B3:F3"/>
    <mergeCell ref="B4:F4"/>
    <mergeCell ref="B57:G57"/>
    <mergeCell ref="B60:I60"/>
    <mergeCell ref="B127:E127"/>
    <mergeCell ref="B120:E120"/>
    <mergeCell ref="B93:K93"/>
    <mergeCell ref="B107:K107"/>
    <mergeCell ref="B106:K106"/>
  </mergeCells>
  <hyperlinks>
    <hyperlink ref="B58" r:id="rId1"/>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W126"/>
  <sheetViews>
    <sheetView zoomScaleNormal="100" workbookViewId="0"/>
  </sheetViews>
  <sheetFormatPr baseColWidth="10" defaultRowHeight="12.75" x14ac:dyDescent="0.2"/>
  <cols>
    <col min="1" max="1" width="2" style="4" customWidth="1"/>
    <col min="2" max="2" width="24.5703125" style="4" customWidth="1"/>
    <col min="3" max="3" width="17.5703125" style="4" customWidth="1"/>
    <col min="4" max="4" width="17.42578125" style="4" customWidth="1"/>
    <col min="5" max="5" width="17.85546875" style="4" customWidth="1"/>
    <col min="6" max="10" width="15.7109375" style="4" customWidth="1"/>
    <col min="11" max="11" width="16" style="4" customWidth="1"/>
    <col min="12" max="12" width="12" style="4" bestFit="1" customWidth="1"/>
    <col min="13" max="13" width="13" style="4" customWidth="1"/>
    <col min="14" max="14" width="14.5703125" style="4" bestFit="1" customWidth="1"/>
    <col min="15" max="15" width="13.85546875" style="36" bestFit="1" customWidth="1"/>
    <col min="16" max="16" width="11.42578125" style="36"/>
    <col min="17" max="17" width="13.85546875" style="4" bestFit="1" customWidth="1"/>
    <col min="18" max="18" width="11.42578125" style="4"/>
    <col min="19" max="19" width="13.85546875" style="4" bestFit="1" customWidth="1"/>
    <col min="20" max="20" width="12.140625" style="4" bestFit="1" customWidth="1"/>
    <col min="21" max="21" width="11.42578125" style="36"/>
    <col min="22" max="23" width="11.42578125" style="4"/>
    <col min="24" max="24" width="9.42578125" style="4" customWidth="1"/>
    <col min="25" max="25" width="12.7109375" style="4" bestFit="1" customWidth="1"/>
    <col min="26" max="26" width="14.28515625" style="4" bestFit="1" customWidth="1"/>
    <col min="27" max="257" width="11.42578125" style="4"/>
    <col min="258" max="258" width="26.140625" style="4" customWidth="1"/>
    <col min="259" max="259" width="25.85546875" style="4" customWidth="1"/>
    <col min="260" max="260" width="21.85546875" style="4" customWidth="1"/>
    <col min="261" max="261" width="20.85546875" style="4" customWidth="1"/>
    <col min="262" max="262" width="19.85546875" style="4" customWidth="1"/>
    <col min="263" max="263" width="14.140625" style="4" customWidth="1"/>
    <col min="264" max="264" width="9" style="4" customWidth="1"/>
    <col min="265" max="265" width="14.5703125" style="4" customWidth="1"/>
    <col min="266" max="266" width="20.5703125" style="4" customWidth="1"/>
    <col min="267" max="267" width="15" style="4" bestFit="1" customWidth="1"/>
    <col min="268" max="268" width="12" style="4" bestFit="1" customWidth="1"/>
    <col min="269" max="269" width="13" style="4" customWidth="1"/>
    <col min="270" max="270" width="14.5703125" style="4" bestFit="1" customWidth="1"/>
    <col min="271" max="271" width="13.85546875" style="4" bestFit="1" customWidth="1"/>
    <col min="272" max="272" width="11.42578125" style="4"/>
    <col min="273" max="273" width="13.85546875" style="4" bestFit="1" customWidth="1"/>
    <col min="274" max="274" width="11.42578125" style="4"/>
    <col min="275" max="275" width="13.85546875" style="4" bestFit="1" customWidth="1"/>
    <col min="276" max="276" width="12.140625" style="4" bestFit="1" customWidth="1"/>
    <col min="277" max="279" width="11.42578125" style="4"/>
    <col min="280" max="280" width="9.42578125" style="4" customWidth="1"/>
    <col min="281" max="281" width="12.7109375" style="4" bestFit="1" customWidth="1"/>
    <col min="282" max="282" width="14.28515625" style="4" bestFit="1" customWidth="1"/>
    <col min="283" max="513" width="11.42578125" style="4"/>
    <col min="514" max="514" width="26.140625" style="4" customWidth="1"/>
    <col min="515" max="515" width="25.85546875" style="4" customWidth="1"/>
    <col min="516" max="516" width="21.85546875" style="4" customWidth="1"/>
    <col min="517" max="517" width="20.85546875" style="4" customWidth="1"/>
    <col min="518" max="518" width="19.85546875" style="4" customWidth="1"/>
    <col min="519" max="519" width="14.140625" style="4" customWidth="1"/>
    <col min="520" max="520" width="9" style="4" customWidth="1"/>
    <col min="521" max="521" width="14.5703125" style="4" customWidth="1"/>
    <col min="522" max="522" width="20.5703125" style="4" customWidth="1"/>
    <col min="523" max="523" width="15" style="4" bestFit="1" customWidth="1"/>
    <col min="524" max="524" width="12" style="4" bestFit="1" customWidth="1"/>
    <col min="525" max="525" width="13" style="4" customWidth="1"/>
    <col min="526" max="526" width="14.5703125" style="4" bestFit="1" customWidth="1"/>
    <col min="527" max="527" width="13.85546875" style="4" bestFit="1" customWidth="1"/>
    <col min="528" max="528" width="11.42578125" style="4"/>
    <col min="529" max="529" width="13.85546875" style="4" bestFit="1" customWidth="1"/>
    <col min="530" max="530" width="11.42578125" style="4"/>
    <col min="531" max="531" width="13.85546875" style="4" bestFit="1" customWidth="1"/>
    <col min="532" max="532" width="12.140625" style="4" bestFit="1" customWidth="1"/>
    <col min="533" max="535" width="11.42578125" style="4"/>
    <col min="536" max="536" width="9.42578125" style="4" customWidth="1"/>
    <col min="537" max="537" width="12.7109375" style="4" bestFit="1" customWidth="1"/>
    <col min="538" max="538" width="14.28515625" style="4" bestFit="1" customWidth="1"/>
    <col min="539" max="769" width="11.42578125" style="4"/>
    <col min="770" max="770" width="26.140625" style="4" customWidth="1"/>
    <col min="771" max="771" width="25.85546875" style="4" customWidth="1"/>
    <col min="772" max="772" width="21.85546875" style="4" customWidth="1"/>
    <col min="773" max="773" width="20.85546875" style="4" customWidth="1"/>
    <col min="774" max="774" width="19.85546875" style="4" customWidth="1"/>
    <col min="775" max="775" width="14.140625" style="4" customWidth="1"/>
    <col min="776" max="776" width="9" style="4" customWidth="1"/>
    <col min="777" max="777" width="14.5703125" style="4" customWidth="1"/>
    <col min="778" max="778" width="20.5703125" style="4" customWidth="1"/>
    <col min="779" max="779" width="15" style="4" bestFit="1" customWidth="1"/>
    <col min="780" max="780" width="12" style="4" bestFit="1" customWidth="1"/>
    <col min="781" max="781" width="13" style="4" customWidth="1"/>
    <col min="782" max="782" width="14.5703125" style="4" bestFit="1" customWidth="1"/>
    <col min="783" max="783" width="13.85546875" style="4" bestFit="1" customWidth="1"/>
    <col min="784" max="784" width="11.42578125" style="4"/>
    <col min="785" max="785" width="13.85546875" style="4" bestFit="1" customWidth="1"/>
    <col min="786" max="786" width="11.42578125" style="4"/>
    <col min="787" max="787" width="13.85546875" style="4" bestFit="1" customWidth="1"/>
    <col min="788" max="788" width="12.140625" style="4" bestFit="1" customWidth="1"/>
    <col min="789" max="791" width="11.42578125" style="4"/>
    <col min="792" max="792" width="9.42578125" style="4" customWidth="1"/>
    <col min="793" max="793" width="12.7109375" style="4" bestFit="1" customWidth="1"/>
    <col min="794" max="794" width="14.28515625" style="4" bestFit="1" customWidth="1"/>
    <col min="795" max="1025" width="11.42578125" style="4"/>
    <col min="1026" max="1026" width="26.140625" style="4" customWidth="1"/>
    <col min="1027" max="1027" width="25.85546875" style="4" customWidth="1"/>
    <col min="1028" max="1028" width="21.85546875" style="4" customWidth="1"/>
    <col min="1029" max="1029" width="20.85546875" style="4" customWidth="1"/>
    <col min="1030" max="1030" width="19.85546875" style="4" customWidth="1"/>
    <col min="1031" max="1031" width="14.140625" style="4" customWidth="1"/>
    <col min="1032" max="1032" width="9" style="4" customWidth="1"/>
    <col min="1033" max="1033" width="14.5703125" style="4" customWidth="1"/>
    <col min="1034" max="1034" width="20.5703125" style="4" customWidth="1"/>
    <col min="1035" max="1035" width="15" style="4" bestFit="1" customWidth="1"/>
    <col min="1036" max="1036" width="12" style="4" bestFit="1" customWidth="1"/>
    <col min="1037" max="1037" width="13" style="4" customWidth="1"/>
    <col min="1038" max="1038" width="14.5703125" style="4" bestFit="1" customWidth="1"/>
    <col min="1039" max="1039" width="13.85546875" style="4" bestFit="1" customWidth="1"/>
    <col min="1040" max="1040" width="11.42578125" style="4"/>
    <col min="1041" max="1041" width="13.85546875" style="4" bestFit="1" customWidth="1"/>
    <col min="1042" max="1042" width="11.42578125" style="4"/>
    <col min="1043" max="1043" width="13.85546875" style="4" bestFit="1" customWidth="1"/>
    <col min="1044" max="1044" width="12.140625" style="4" bestFit="1" customWidth="1"/>
    <col min="1045" max="1047" width="11.42578125" style="4"/>
    <col min="1048" max="1048" width="9.42578125" style="4" customWidth="1"/>
    <col min="1049" max="1049" width="12.7109375" style="4" bestFit="1" customWidth="1"/>
    <col min="1050" max="1050" width="14.28515625" style="4" bestFit="1" customWidth="1"/>
    <col min="1051" max="1281" width="11.42578125" style="4"/>
    <col min="1282" max="1282" width="26.140625" style="4" customWidth="1"/>
    <col min="1283" max="1283" width="25.85546875" style="4" customWidth="1"/>
    <col min="1284" max="1284" width="21.85546875" style="4" customWidth="1"/>
    <col min="1285" max="1285" width="20.85546875" style="4" customWidth="1"/>
    <col min="1286" max="1286" width="19.85546875" style="4" customWidth="1"/>
    <col min="1287" max="1287" width="14.140625" style="4" customWidth="1"/>
    <col min="1288" max="1288" width="9" style="4" customWidth="1"/>
    <col min="1289" max="1289" width="14.5703125" style="4" customWidth="1"/>
    <col min="1290" max="1290" width="20.5703125" style="4" customWidth="1"/>
    <col min="1291" max="1291" width="15" style="4" bestFit="1" customWidth="1"/>
    <col min="1292" max="1292" width="12" style="4" bestFit="1" customWidth="1"/>
    <col min="1293" max="1293" width="13" style="4" customWidth="1"/>
    <col min="1294" max="1294" width="14.5703125" style="4" bestFit="1" customWidth="1"/>
    <col min="1295" max="1295" width="13.85546875" style="4" bestFit="1" customWidth="1"/>
    <col min="1296" max="1296" width="11.42578125" style="4"/>
    <col min="1297" max="1297" width="13.85546875" style="4" bestFit="1" customWidth="1"/>
    <col min="1298" max="1298" width="11.42578125" style="4"/>
    <col min="1299" max="1299" width="13.85546875" style="4" bestFit="1" customWidth="1"/>
    <col min="1300" max="1300" width="12.140625" style="4" bestFit="1" customWidth="1"/>
    <col min="1301" max="1303" width="11.42578125" style="4"/>
    <col min="1304" max="1304" width="9.42578125" style="4" customWidth="1"/>
    <col min="1305" max="1305" width="12.7109375" style="4" bestFit="1" customWidth="1"/>
    <col min="1306" max="1306" width="14.28515625" style="4" bestFit="1" customWidth="1"/>
    <col min="1307" max="1537" width="11.42578125" style="4"/>
    <col min="1538" max="1538" width="26.140625" style="4" customWidth="1"/>
    <col min="1539" max="1539" width="25.85546875" style="4" customWidth="1"/>
    <col min="1540" max="1540" width="21.85546875" style="4" customWidth="1"/>
    <col min="1541" max="1541" width="20.85546875" style="4" customWidth="1"/>
    <col min="1542" max="1542" width="19.85546875" style="4" customWidth="1"/>
    <col min="1543" max="1543" width="14.140625" style="4" customWidth="1"/>
    <col min="1544" max="1544" width="9" style="4" customWidth="1"/>
    <col min="1545" max="1545" width="14.5703125" style="4" customWidth="1"/>
    <col min="1546" max="1546" width="20.5703125" style="4" customWidth="1"/>
    <col min="1547" max="1547" width="15" style="4" bestFit="1" customWidth="1"/>
    <col min="1548" max="1548" width="12" style="4" bestFit="1" customWidth="1"/>
    <col min="1549" max="1549" width="13" style="4" customWidth="1"/>
    <col min="1550" max="1550" width="14.5703125" style="4" bestFit="1" customWidth="1"/>
    <col min="1551" max="1551" width="13.85546875" style="4" bestFit="1" customWidth="1"/>
    <col min="1552" max="1552" width="11.42578125" style="4"/>
    <col min="1553" max="1553" width="13.85546875" style="4" bestFit="1" customWidth="1"/>
    <col min="1554" max="1554" width="11.42578125" style="4"/>
    <col min="1555" max="1555" width="13.85546875" style="4" bestFit="1" customWidth="1"/>
    <col min="1556" max="1556" width="12.140625" style="4" bestFit="1" customWidth="1"/>
    <col min="1557" max="1559" width="11.42578125" style="4"/>
    <col min="1560" max="1560" width="9.42578125" style="4" customWidth="1"/>
    <col min="1561" max="1561" width="12.7109375" style="4" bestFit="1" customWidth="1"/>
    <col min="1562" max="1562" width="14.28515625" style="4" bestFit="1" customWidth="1"/>
    <col min="1563" max="1793" width="11.42578125" style="4"/>
    <col min="1794" max="1794" width="26.140625" style="4" customWidth="1"/>
    <col min="1795" max="1795" width="25.85546875" style="4" customWidth="1"/>
    <col min="1796" max="1796" width="21.85546875" style="4" customWidth="1"/>
    <col min="1797" max="1797" width="20.85546875" style="4" customWidth="1"/>
    <col min="1798" max="1798" width="19.85546875" style="4" customWidth="1"/>
    <col min="1799" max="1799" width="14.140625" style="4" customWidth="1"/>
    <col min="1800" max="1800" width="9" style="4" customWidth="1"/>
    <col min="1801" max="1801" width="14.5703125" style="4" customWidth="1"/>
    <col min="1802" max="1802" width="20.5703125" style="4" customWidth="1"/>
    <col min="1803" max="1803" width="15" style="4" bestFit="1" customWidth="1"/>
    <col min="1804" max="1804" width="12" style="4" bestFit="1" customWidth="1"/>
    <col min="1805" max="1805" width="13" style="4" customWidth="1"/>
    <col min="1806" max="1806" width="14.5703125" style="4" bestFit="1" customWidth="1"/>
    <col min="1807" max="1807" width="13.85546875" style="4" bestFit="1" customWidth="1"/>
    <col min="1808" max="1808" width="11.42578125" style="4"/>
    <col min="1809" max="1809" width="13.85546875" style="4" bestFit="1" customWidth="1"/>
    <col min="1810" max="1810" width="11.42578125" style="4"/>
    <col min="1811" max="1811" width="13.85546875" style="4" bestFit="1" customWidth="1"/>
    <col min="1812" max="1812" width="12.140625" style="4" bestFit="1" customWidth="1"/>
    <col min="1813" max="1815" width="11.42578125" style="4"/>
    <col min="1816" max="1816" width="9.42578125" style="4" customWidth="1"/>
    <col min="1817" max="1817" width="12.7109375" style="4" bestFit="1" customWidth="1"/>
    <col min="1818" max="1818" width="14.28515625" style="4" bestFit="1" customWidth="1"/>
    <col min="1819" max="2049" width="11.42578125" style="4"/>
    <col min="2050" max="2050" width="26.140625" style="4" customWidth="1"/>
    <col min="2051" max="2051" width="25.85546875" style="4" customWidth="1"/>
    <col min="2052" max="2052" width="21.85546875" style="4" customWidth="1"/>
    <col min="2053" max="2053" width="20.85546875" style="4" customWidth="1"/>
    <col min="2054" max="2054" width="19.85546875" style="4" customWidth="1"/>
    <col min="2055" max="2055" width="14.140625" style="4" customWidth="1"/>
    <col min="2056" max="2056" width="9" style="4" customWidth="1"/>
    <col min="2057" max="2057" width="14.5703125" style="4" customWidth="1"/>
    <col min="2058" max="2058" width="20.5703125" style="4" customWidth="1"/>
    <col min="2059" max="2059" width="15" style="4" bestFit="1" customWidth="1"/>
    <col min="2060" max="2060" width="12" style="4" bestFit="1" customWidth="1"/>
    <col min="2061" max="2061" width="13" style="4" customWidth="1"/>
    <col min="2062" max="2062" width="14.5703125" style="4" bestFit="1" customWidth="1"/>
    <col min="2063" max="2063" width="13.85546875" style="4" bestFit="1" customWidth="1"/>
    <col min="2064" max="2064" width="11.42578125" style="4"/>
    <col min="2065" max="2065" width="13.85546875" style="4" bestFit="1" customWidth="1"/>
    <col min="2066" max="2066" width="11.42578125" style="4"/>
    <col min="2067" max="2067" width="13.85546875" style="4" bestFit="1" customWidth="1"/>
    <col min="2068" max="2068" width="12.140625" style="4" bestFit="1" customWidth="1"/>
    <col min="2069" max="2071" width="11.42578125" style="4"/>
    <col min="2072" max="2072" width="9.42578125" style="4" customWidth="1"/>
    <col min="2073" max="2073" width="12.7109375" style="4" bestFit="1" customWidth="1"/>
    <col min="2074" max="2074" width="14.28515625" style="4" bestFit="1" customWidth="1"/>
    <col min="2075" max="2305" width="11.42578125" style="4"/>
    <col min="2306" max="2306" width="26.140625" style="4" customWidth="1"/>
    <col min="2307" max="2307" width="25.85546875" style="4" customWidth="1"/>
    <col min="2308" max="2308" width="21.85546875" style="4" customWidth="1"/>
    <col min="2309" max="2309" width="20.85546875" style="4" customWidth="1"/>
    <col min="2310" max="2310" width="19.85546875" style="4" customWidth="1"/>
    <col min="2311" max="2311" width="14.140625" style="4" customWidth="1"/>
    <col min="2312" max="2312" width="9" style="4" customWidth="1"/>
    <col min="2313" max="2313" width="14.5703125" style="4" customWidth="1"/>
    <col min="2314" max="2314" width="20.5703125" style="4" customWidth="1"/>
    <col min="2315" max="2315" width="15" style="4" bestFit="1" customWidth="1"/>
    <col min="2316" max="2316" width="12" style="4" bestFit="1" customWidth="1"/>
    <col min="2317" max="2317" width="13" style="4" customWidth="1"/>
    <col min="2318" max="2318" width="14.5703125" style="4" bestFit="1" customWidth="1"/>
    <col min="2319" max="2319" width="13.85546875" style="4" bestFit="1" customWidth="1"/>
    <col min="2320" max="2320" width="11.42578125" style="4"/>
    <col min="2321" max="2321" width="13.85546875" style="4" bestFit="1" customWidth="1"/>
    <col min="2322" max="2322" width="11.42578125" style="4"/>
    <col min="2323" max="2323" width="13.85546875" style="4" bestFit="1" customWidth="1"/>
    <col min="2324" max="2324" width="12.140625" style="4" bestFit="1" customWidth="1"/>
    <col min="2325" max="2327" width="11.42578125" style="4"/>
    <col min="2328" max="2328" width="9.42578125" style="4" customWidth="1"/>
    <col min="2329" max="2329" width="12.7109375" style="4" bestFit="1" customWidth="1"/>
    <col min="2330" max="2330" width="14.28515625" style="4" bestFit="1" customWidth="1"/>
    <col min="2331" max="2561" width="11.42578125" style="4"/>
    <col min="2562" max="2562" width="26.140625" style="4" customWidth="1"/>
    <col min="2563" max="2563" width="25.85546875" style="4" customWidth="1"/>
    <col min="2564" max="2564" width="21.85546875" style="4" customWidth="1"/>
    <col min="2565" max="2565" width="20.85546875" style="4" customWidth="1"/>
    <col min="2566" max="2566" width="19.85546875" style="4" customWidth="1"/>
    <col min="2567" max="2567" width="14.140625" style="4" customWidth="1"/>
    <col min="2568" max="2568" width="9" style="4" customWidth="1"/>
    <col min="2569" max="2569" width="14.5703125" style="4" customWidth="1"/>
    <col min="2570" max="2570" width="20.5703125" style="4" customWidth="1"/>
    <col min="2571" max="2571" width="15" style="4" bestFit="1" customWidth="1"/>
    <col min="2572" max="2572" width="12" style="4" bestFit="1" customWidth="1"/>
    <col min="2573" max="2573" width="13" style="4" customWidth="1"/>
    <col min="2574" max="2574" width="14.5703125" style="4" bestFit="1" customWidth="1"/>
    <col min="2575" max="2575" width="13.85546875" style="4" bestFit="1" customWidth="1"/>
    <col min="2576" max="2576" width="11.42578125" style="4"/>
    <col min="2577" max="2577" width="13.85546875" style="4" bestFit="1" customWidth="1"/>
    <col min="2578" max="2578" width="11.42578125" style="4"/>
    <col min="2579" max="2579" width="13.85546875" style="4" bestFit="1" customWidth="1"/>
    <col min="2580" max="2580" width="12.140625" style="4" bestFit="1" customWidth="1"/>
    <col min="2581" max="2583" width="11.42578125" style="4"/>
    <col min="2584" max="2584" width="9.42578125" style="4" customWidth="1"/>
    <col min="2585" max="2585" width="12.7109375" style="4" bestFit="1" customWidth="1"/>
    <col min="2586" max="2586" width="14.28515625" style="4" bestFit="1" customWidth="1"/>
    <col min="2587" max="2817" width="11.42578125" style="4"/>
    <col min="2818" max="2818" width="26.140625" style="4" customWidth="1"/>
    <col min="2819" max="2819" width="25.85546875" style="4" customWidth="1"/>
    <col min="2820" max="2820" width="21.85546875" style="4" customWidth="1"/>
    <col min="2821" max="2821" width="20.85546875" style="4" customWidth="1"/>
    <col min="2822" max="2822" width="19.85546875" style="4" customWidth="1"/>
    <col min="2823" max="2823" width="14.140625" style="4" customWidth="1"/>
    <col min="2824" max="2824" width="9" style="4" customWidth="1"/>
    <col min="2825" max="2825" width="14.5703125" style="4" customWidth="1"/>
    <col min="2826" max="2826" width="20.5703125" style="4" customWidth="1"/>
    <col min="2827" max="2827" width="15" style="4" bestFit="1" customWidth="1"/>
    <col min="2828" max="2828" width="12" style="4" bestFit="1" customWidth="1"/>
    <col min="2829" max="2829" width="13" style="4" customWidth="1"/>
    <col min="2830" max="2830" width="14.5703125" style="4" bestFit="1" customWidth="1"/>
    <col min="2831" max="2831" width="13.85546875" style="4" bestFit="1" customWidth="1"/>
    <col min="2832" max="2832" width="11.42578125" style="4"/>
    <col min="2833" max="2833" width="13.85546875" style="4" bestFit="1" customWidth="1"/>
    <col min="2834" max="2834" width="11.42578125" style="4"/>
    <col min="2835" max="2835" width="13.85546875" style="4" bestFit="1" customWidth="1"/>
    <col min="2836" max="2836" width="12.140625" style="4" bestFit="1" customWidth="1"/>
    <col min="2837" max="2839" width="11.42578125" style="4"/>
    <col min="2840" max="2840" width="9.42578125" style="4" customWidth="1"/>
    <col min="2841" max="2841" width="12.7109375" style="4" bestFit="1" customWidth="1"/>
    <col min="2842" max="2842" width="14.28515625" style="4" bestFit="1" customWidth="1"/>
    <col min="2843" max="3073" width="11.42578125" style="4"/>
    <col min="3074" max="3074" width="26.140625" style="4" customWidth="1"/>
    <col min="3075" max="3075" width="25.85546875" style="4" customWidth="1"/>
    <col min="3076" max="3076" width="21.85546875" style="4" customWidth="1"/>
    <col min="3077" max="3077" width="20.85546875" style="4" customWidth="1"/>
    <col min="3078" max="3078" width="19.85546875" style="4" customWidth="1"/>
    <col min="3079" max="3079" width="14.140625" style="4" customWidth="1"/>
    <col min="3080" max="3080" width="9" style="4" customWidth="1"/>
    <col min="3081" max="3081" width="14.5703125" style="4" customWidth="1"/>
    <col min="3082" max="3082" width="20.5703125" style="4" customWidth="1"/>
    <col min="3083" max="3083" width="15" style="4" bestFit="1" customWidth="1"/>
    <col min="3084" max="3084" width="12" style="4" bestFit="1" customWidth="1"/>
    <col min="3085" max="3085" width="13" style="4" customWidth="1"/>
    <col min="3086" max="3086" width="14.5703125" style="4" bestFit="1" customWidth="1"/>
    <col min="3087" max="3087" width="13.85546875" style="4" bestFit="1" customWidth="1"/>
    <col min="3088" max="3088" width="11.42578125" style="4"/>
    <col min="3089" max="3089" width="13.85546875" style="4" bestFit="1" customWidth="1"/>
    <col min="3090" max="3090" width="11.42578125" style="4"/>
    <col min="3091" max="3091" width="13.85546875" style="4" bestFit="1" customWidth="1"/>
    <col min="3092" max="3092" width="12.140625" style="4" bestFit="1" customWidth="1"/>
    <col min="3093" max="3095" width="11.42578125" style="4"/>
    <col min="3096" max="3096" width="9.42578125" style="4" customWidth="1"/>
    <col min="3097" max="3097" width="12.7109375" style="4" bestFit="1" customWidth="1"/>
    <col min="3098" max="3098" width="14.28515625" style="4" bestFit="1" customWidth="1"/>
    <col min="3099" max="3329" width="11.42578125" style="4"/>
    <col min="3330" max="3330" width="26.140625" style="4" customWidth="1"/>
    <col min="3331" max="3331" width="25.85546875" style="4" customWidth="1"/>
    <col min="3332" max="3332" width="21.85546875" style="4" customWidth="1"/>
    <col min="3333" max="3333" width="20.85546875" style="4" customWidth="1"/>
    <col min="3334" max="3334" width="19.85546875" style="4" customWidth="1"/>
    <col min="3335" max="3335" width="14.140625" style="4" customWidth="1"/>
    <col min="3336" max="3336" width="9" style="4" customWidth="1"/>
    <col min="3337" max="3337" width="14.5703125" style="4" customWidth="1"/>
    <col min="3338" max="3338" width="20.5703125" style="4" customWidth="1"/>
    <col min="3339" max="3339" width="15" style="4" bestFit="1" customWidth="1"/>
    <col min="3340" max="3340" width="12" style="4" bestFit="1" customWidth="1"/>
    <col min="3341" max="3341" width="13" style="4" customWidth="1"/>
    <col min="3342" max="3342" width="14.5703125" style="4" bestFit="1" customWidth="1"/>
    <col min="3343" max="3343" width="13.85546875" style="4" bestFit="1" customWidth="1"/>
    <col min="3344" max="3344" width="11.42578125" style="4"/>
    <col min="3345" max="3345" width="13.85546875" style="4" bestFit="1" customWidth="1"/>
    <col min="3346" max="3346" width="11.42578125" style="4"/>
    <col min="3347" max="3347" width="13.85546875" style="4" bestFit="1" customWidth="1"/>
    <col min="3348" max="3348" width="12.140625" style="4" bestFit="1" customWidth="1"/>
    <col min="3349" max="3351" width="11.42578125" style="4"/>
    <col min="3352" max="3352" width="9.42578125" style="4" customWidth="1"/>
    <col min="3353" max="3353" width="12.7109375" style="4" bestFit="1" customWidth="1"/>
    <col min="3354" max="3354" width="14.28515625" style="4" bestFit="1" customWidth="1"/>
    <col min="3355" max="3585" width="11.42578125" style="4"/>
    <col min="3586" max="3586" width="26.140625" style="4" customWidth="1"/>
    <col min="3587" max="3587" width="25.85546875" style="4" customWidth="1"/>
    <col min="3588" max="3588" width="21.85546875" style="4" customWidth="1"/>
    <col min="3589" max="3589" width="20.85546875" style="4" customWidth="1"/>
    <col min="3590" max="3590" width="19.85546875" style="4" customWidth="1"/>
    <col min="3591" max="3591" width="14.140625" style="4" customWidth="1"/>
    <col min="3592" max="3592" width="9" style="4" customWidth="1"/>
    <col min="3593" max="3593" width="14.5703125" style="4" customWidth="1"/>
    <col min="3594" max="3594" width="20.5703125" style="4" customWidth="1"/>
    <col min="3595" max="3595" width="15" style="4" bestFit="1" customWidth="1"/>
    <col min="3596" max="3596" width="12" style="4" bestFit="1" customWidth="1"/>
    <col min="3597" max="3597" width="13" style="4" customWidth="1"/>
    <col min="3598" max="3598" width="14.5703125" style="4" bestFit="1" customWidth="1"/>
    <col min="3599" max="3599" width="13.85546875" style="4" bestFit="1" customWidth="1"/>
    <col min="3600" max="3600" width="11.42578125" style="4"/>
    <col min="3601" max="3601" width="13.85546875" style="4" bestFit="1" customWidth="1"/>
    <col min="3602" max="3602" width="11.42578125" style="4"/>
    <col min="3603" max="3603" width="13.85546875" style="4" bestFit="1" customWidth="1"/>
    <col min="3604" max="3604" width="12.140625" style="4" bestFit="1" customWidth="1"/>
    <col min="3605" max="3607" width="11.42578125" style="4"/>
    <col min="3608" max="3608" width="9.42578125" style="4" customWidth="1"/>
    <col min="3609" max="3609" width="12.7109375" style="4" bestFit="1" customWidth="1"/>
    <col min="3610" max="3610" width="14.28515625" style="4" bestFit="1" customWidth="1"/>
    <col min="3611" max="3841" width="11.42578125" style="4"/>
    <col min="3842" max="3842" width="26.140625" style="4" customWidth="1"/>
    <col min="3843" max="3843" width="25.85546875" style="4" customWidth="1"/>
    <col min="3844" max="3844" width="21.85546875" style="4" customWidth="1"/>
    <col min="3845" max="3845" width="20.85546875" style="4" customWidth="1"/>
    <col min="3846" max="3846" width="19.85546875" style="4" customWidth="1"/>
    <col min="3847" max="3847" width="14.140625" style="4" customWidth="1"/>
    <col min="3848" max="3848" width="9" style="4" customWidth="1"/>
    <col min="3849" max="3849" width="14.5703125" style="4" customWidth="1"/>
    <col min="3850" max="3850" width="20.5703125" style="4" customWidth="1"/>
    <col min="3851" max="3851" width="15" style="4" bestFit="1" customWidth="1"/>
    <col min="3852" max="3852" width="12" style="4" bestFit="1" customWidth="1"/>
    <col min="3853" max="3853" width="13" style="4" customWidth="1"/>
    <col min="3854" max="3854" width="14.5703125" style="4" bestFit="1" customWidth="1"/>
    <col min="3855" max="3855" width="13.85546875" style="4" bestFit="1" customWidth="1"/>
    <col min="3856" max="3856" width="11.42578125" style="4"/>
    <col min="3857" max="3857" width="13.85546875" style="4" bestFit="1" customWidth="1"/>
    <col min="3858" max="3858" width="11.42578125" style="4"/>
    <col min="3859" max="3859" width="13.85546875" style="4" bestFit="1" customWidth="1"/>
    <col min="3860" max="3860" width="12.140625" style="4" bestFit="1" customWidth="1"/>
    <col min="3861" max="3863" width="11.42578125" style="4"/>
    <col min="3864" max="3864" width="9.42578125" style="4" customWidth="1"/>
    <col min="3865" max="3865" width="12.7109375" style="4" bestFit="1" customWidth="1"/>
    <col min="3866" max="3866" width="14.28515625" style="4" bestFit="1" customWidth="1"/>
    <col min="3867" max="4097" width="11.42578125" style="4"/>
    <col min="4098" max="4098" width="26.140625" style="4" customWidth="1"/>
    <col min="4099" max="4099" width="25.85546875" style="4" customWidth="1"/>
    <col min="4100" max="4100" width="21.85546875" style="4" customWidth="1"/>
    <col min="4101" max="4101" width="20.85546875" style="4" customWidth="1"/>
    <col min="4102" max="4102" width="19.85546875" style="4" customWidth="1"/>
    <col min="4103" max="4103" width="14.140625" style="4" customWidth="1"/>
    <col min="4104" max="4104" width="9" style="4" customWidth="1"/>
    <col min="4105" max="4105" width="14.5703125" style="4" customWidth="1"/>
    <col min="4106" max="4106" width="20.5703125" style="4" customWidth="1"/>
    <col min="4107" max="4107" width="15" style="4" bestFit="1" customWidth="1"/>
    <col min="4108" max="4108" width="12" style="4" bestFit="1" customWidth="1"/>
    <col min="4109" max="4109" width="13" style="4" customWidth="1"/>
    <col min="4110" max="4110" width="14.5703125" style="4" bestFit="1" customWidth="1"/>
    <col min="4111" max="4111" width="13.85546875" style="4" bestFit="1" customWidth="1"/>
    <col min="4112" max="4112" width="11.42578125" style="4"/>
    <col min="4113" max="4113" width="13.85546875" style="4" bestFit="1" customWidth="1"/>
    <col min="4114" max="4114" width="11.42578125" style="4"/>
    <col min="4115" max="4115" width="13.85546875" style="4" bestFit="1" customWidth="1"/>
    <col min="4116" max="4116" width="12.140625" style="4" bestFit="1" customWidth="1"/>
    <col min="4117" max="4119" width="11.42578125" style="4"/>
    <col min="4120" max="4120" width="9.42578125" style="4" customWidth="1"/>
    <col min="4121" max="4121" width="12.7109375" style="4" bestFit="1" customWidth="1"/>
    <col min="4122" max="4122" width="14.28515625" style="4" bestFit="1" customWidth="1"/>
    <col min="4123" max="4353" width="11.42578125" style="4"/>
    <col min="4354" max="4354" width="26.140625" style="4" customWidth="1"/>
    <col min="4355" max="4355" width="25.85546875" style="4" customWidth="1"/>
    <col min="4356" max="4356" width="21.85546875" style="4" customWidth="1"/>
    <col min="4357" max="4357" width="20.85546875" style="4" customWidth="1"/>
    <col min="4358" max="4358" width="19.85546875" style="4" customWidth="1"/>
    <col min="4359" max="4359" width="14.140625" style="4" customWidth="1"/>
    <col min="4360" max="4360" width="9" style="4" customWidth="1"/>
    <col min="4361" max="4361" width="14.5703125" style="4" customWidth="1"/>
    <col min="4362" max="4362" width="20.5703125" style="4" customWidth="1"/>
    <col min="4363" max="4363" width="15" style="4" bestFit="1" customWidth="1"/>
    <col min="4364" max="4364" width="12" style="4" bestFit="1" customWidth="1"/>
    <col min="4365" max="4365" width="13" style="4" customWidth="1"/>
    <col min="4366" max="4366" width="14.5703125" style="4" bestFit="1" customWidth="1"/>
    <col min="4367" max="4367" width="13.85546875" style="4" bestFit="1" customWidth="1"/>
    <col min="4368" max="4368" width="11.42578125" style="4"/>
    <col min="4369" max="4369" width="13.85546875" style="4" bestFit="1" customWidth="1"/>
    <col min="4370" max="4370" width="11.42578125" style="4"/>
    <col min="4371" max="4371" width="13.85546875" style="4" bestFit="1" customWidth="1"/>
    <col min="4372" max="4372" width="12.140625" style="4" bestFit="1" customWidth="1"/>
    <col min="4373" max="4375" width="11.42578125" style="4"/>
    <col min="4376" max="4376" width="9.42578125" style="4" customWidth="1"/>
    <col min="4377" max="4377" width="12.7109375" style="4" bestFit="1" customWidth="1"/>
    <col min="4378" max="4378" width="14.28515625" style="4" bestFit="1" customWidth="1"/>
    <col min="4379" max="4609" width="11.42578125" style="4"/>
    <col min="4610" max="4610" width="26.140625" style="4" customWidth="1"/>
    <col min="4611" max="4611" width="25.85546875" style="4" customWidth="1"/>
    <col min="4612" max="4612" width="21.85546875" style="4" customWidth="1"/>
    <col min="4613" max="4613" width="20.85546875" style="4" customWidth="1"/>
    <col min="4614" max="4614" width="19.85546875" style="4" customWidth="1"/>
    <col min="4615" max="4615" width="14.140625" style="4" customWidth="1"/>
    <col min="4616" max="4616" width="9" style="4" customWidth="1"/>
    <col min="4617" max="4617" width="14.5703125" style="4" customWidth="1"/>
    <col min="4618" max="4618" width="20.5703125" style="4" customWidth="1"/>
    <col min="4619" max="4619" width="15" style="4" bestFit="1" customWidth="1"/>
    <col min="4620" max="4620" width="12" style="4" bestFit="1" customWidth="1"/>
    <col min="4621" max="4621" width="13" style="4" customWidth="1"/>
    <col min="4622" max="4622" width="14.5703125" style="4" bestFit="1" customWidth="1"/>
    <col min="4623" max="4623" width="13.85546875" style="4" bestFit="1" customWidth="1"/>
    <col min="4624" max="4624" width="11.42578125" style="4"/>
    <col min="4625" max="4625" width="13.85546875" style="4" bestFit="1" customWidth="1"/>
    <col min="4626" max="4626" width="11.42578125" style="4"/>
    <col min="4627" max="4627" width="13.85546875" style="4" bestFit="1" customWidth="1"/>
    <col min="4628" max="4628" width="12.140625" style="4" bestFit="1" customWidth="1"/>
    <col min="4629" max="4631" width="11.42578125" style="4"/>
    <col min="4632" max="4632" width="9.42578125" style="4" customWidth="1"/>
    <col min="4633" max="4633" width="12.7109375" style="4" bestFit="1" customWidth="1"/>
    <col min="4634" max="4634" width="14.28515625" style="4" bestFit="1" customWidth="1"/>
    <col min="4635" max="4865" width="11.42578125" style="4"/>
    <col min="4866" max="4866" width="26.140625" style="4" customWidth="1"/>
    <col min="4867" max="4867" width="25.85546875" style="4" customWidth="1"/>
    <col min="4868" max="4868" width="21.85546875" style="4" customWidth="1"/>
    <col min="4869" max="4869" width="20.85546875" style="4" customWidth="1"/>
    <col min="4870" max="4870" width="19.85546875" style="4" customWidth="1"/>
    <col min="4871" max="4871" width="14.140625" style="4" customWidth="1"/>
    <col min="4872" max="4872" width="9" style="4" customWidth="1"/>
    <col min="4873" max="4873" width="14.5703125" style="4" customWidth="1"/>
    <col min="4874" max="4874" width="20.5703125" style="4" customWidth="1"/>
    <col min="4875" max="4875" width="15" style="4" bestFit="1" customWidth="1"/>
    <col min="4876" max="4876" width="12" style="4" bestFit="1" customWidth="1"/>
    <col min="4877" max="4877" width="13" style="4" customWidth="1"/>
    <col min="4878" max="4878" width="14.5703125" style="4" bestFit="1" customWidth="1"/>
    <col min="4879" max="4879" width="13.85546875" style="4" bestFit="1" customWidth="1"/>
    <col min="4880" max="4880" width="11.42578125" style="4"/>
    <col min="4881" max="4881" width="13.85546875" style="4" bestFit="1" customWidth="1"/>
    <col min="4882" max="4882" width="11.42578125" style="4"/>
    <col min="4883" max="4883" width="13.85546875" style="4" bestFit="1" customWidth="1"/>
    <col min="4884" max="4884" width="12.140625" style="4" bestFit="1" customWidth="1"/>
    <col min="4885" max="4887" width="11.42578125" style="4"/>
    <col min="4888" max="4888" width="9.42578125" style="4" customWidth="1"/>
    <col min="4889" max="4889" width="12.7109375" style="4" bestFit="1" customWidth="1"/>
    <col min="4890" max="4890" width="14.28515625" style="4" bestFit="1" customWidth="1"/>
    <col min="4891" max="5121" width="11.42578125" style="4"/>
    <col min="5122" max="5122" width="26.140625" style="4" customWidth="1"/>
    <col min="5123" max="5123" width="25.85546875" style="4" customWidth="1"/>
    <col min="5124" max="5124" width="21.85546875" style="4" customWidth="1"/>
    <col min="5125" max="5125" width="20.85546875" style="4" customWidth="1"/>
    <col min="5126" max="5126" width="19.85546875" style="4" customWidth="1"/>
    <col min="5127" max="5127" width="14.140625" style="4" customWidth="1"/>
    <col min="5128" max="5128" width="9" style="4" customWidth="1"/>
    <col min="5129" max="5129" width="14.5703125" style="4" customWidth="1"/>
    <col min="5130" max="5130" width="20.5703125" style="4" customWidth="1"/>
    <col min="5131" max="5131" width="15" style="4" bestFit="1" customWidth="1"/>
    <col min="5132" max="5132" width="12" style="4" bestFit="1" customWidth="1"/>
    <col min="5133" max="5133" width="13" style="4" customWidth="1"/>
    <col min="5134" max="5134" width="14.5703125" style="4" bestFit="1" customWidth="1"/>
    <col min="5135" max="5135" width="13.85546875" style="4" bestFit="1" customWidth="1"/>
    <col min="5136" max="5136" width="11.42578125" style="4"/>
    <col min="5137" max="5137" width="13.85546875" style="4" bestFit="1" customWidth="1"/>
    <col min="5138" max="5138" width="11.42578125" style="4"/>
    <col min="5139" max="5139" width="13.85546875" style="4" bestFit="1" customWidth="1"/>
    <col min="5140" max="5140" width="12.140625" style="4" bestFit="1" customWidth="1"/>
    <col min="5141" max="5143" width="11.42578125" style="4"/>
    <col min="5144" max="5144" width="9.42578125" style="4" customWidth="1"/>
    <col min="5145" max="5145" width="12.7109375" style="4" bestFit="1" customWidth="1"/>
    <col min="5146" max="5146" width="14.28515625" style="4" bestFit="1" customWidth="1"/>
    <col min="5147" max="5377" width="11.42578125" style="4"/>
    <col min="5378" max="5378" width="26.140625" style="4" customWidth="1"/>
    <col min="5379" max="5379" width="25.85546875" style="4" customWidth="1"/>
    <col min="5380" max="5380" width="21.85546875" style="4" customWidth="1"/>
    <col min="5381" max="5381" width="20.85546875" style="4" customWidth="1"/>
    <col min="5382" max="5382" width="19.85546875" style="4" customWidth="1"/>
    <col min="5383" max="5383" width="14.140625" style="4" customWidth="1"/>
    <col min="5384" max="5384" width="9" style="4" customWidth="1"/>
    <col min="5385" max="5385" width="14.5703125" style="4" customWidth="1"/>
    <col min="5386" max="5386" width="20.5703125" style="4" customWidth="1"/>
    <col min="5387" max="5387" width="15" style="4" bestFit="1" customWidth="1"/>
    <col min="5388" max="5388" width="12" style="4" bestFit="1" customWidth="1"/>
    <col min="5389" max="5389" width="13" style="4" customWidth="1"/>
    <col min="5390" max="5390" width="14.5703125" style="4" bestFit="1" customWidth="1"/>
    <col min="5391" max="5391" width="13.85546875" style="4" bestFit="1" customWidth="1"/>
    <col min="5392" max="5392" width="11.42578125" style="4"/>
    <col min="5393" max="5393" width="13.85546875" style="4" bestFit="1" customWidth="1"/>
    <col min="5394" max="5394" width="11.42578125" style="4"/>
    <col min="5395" max="5395" width="13.85546875" style="4" bestFit="1" customWidth="1"/>
    <col min="5396" max="5396" width="12.140625" style="4" bestFit="1" customWidth="1"/>
    <col min="5397" max="5399" width="11.42578125" style="4"/>
    <col min="5400" max="5400" width="9.42578125" style="4" customWidth="1"/>
    <col min="5401" max="5401" width="12.7109375" style="4" bestFit="1" customWidth="1"/>
    <col min="5402" max="5402" width="14.28515625" style="4" bestFit="1" customWidth="1"/>
    <col min="5403" max="5633" width="11.42578125" style="4"/>
    <col min="5634" max="5634" width="26.140625" style="4" customWidth="1"/>
    <col min="5635" max="5635" width="25.85546875" style="4" customWidth="1"/>
    <col min="5636" max="5636" width="21.85546875" style="4" customWidth="1"/>
    <col min="5637" max="5637" width="20.85546875" style="4" customWidth="1"/>
    <col min="5638" max="5638" width="19.85546875" style="4" customWidth="1"/>
    <col min="5639" max="5639" width="14.140625" style="4" customWidth="1"/>
    <col min="5640" max="5640" width="9" style="4" customWidth="1"/>
    <col min="5641" max="5641" width="14.5703125" style="4" customWidth="1"/>
    <col min="5642" max="5642" width="20.5703125" style="4" customWidth="1"/>
    <col min="5643" max="5643" width="15" style="4" bestFit="1" customWidth="1"/>
    <col min="5644" max="5644" width="12" style="4" bestFit="1" customWidth="1"/>
    <col min="5645" max="5645" width="13" style="4" customWidth="1"/>
    <col min="5646" max="5646" width="14.5703125" style="4" bestFit="1" customWidth="1"/>
    <col min="5647" max="5647" width="13.85546875" style="4" bestFit="1" customWidth="1"/>
    <col min="5648" max="5648" width="11.42578125" style="4"/>
    <col min="5649" max="5649" width="13.85546875" style="4" bestFit="1" customWidth="1"/>
    <col min="5650" max="5650" width="11.42578125" style="4"/>
    <col min="5651" max="5651" width="13.85546875" style="4" bestFit="1" customWidth="1"/>
    <col min="5652" max="5652" width="12.140625" style="4" bestFit="1" customWidth="1"/>
    <col min="5653" max="5655" width="11.42578125" style="4"/>
    <col min="5656" max="5656" width="9.42578125" style="4" customWidth="1"/>
    <col min="5657" max="5657" width="12.7109375" style="4" bestFit="1" customWidth="1"/>
    <col min="5658" max="5658" width="14.28515625" style="4" bestFit="1" customWidth="1"/>
    <col min="5659" max="5889" width="11.42578125" style="4"/>
    <col min="5890" max="5890" width="26.140625" style="4" customWidth="1"/>
    <col min="5891" max="5891" width="25.85546875" style="4" customWidth="1"/>
    <col min="5892" max="5892" width="21.85546875" style="4" customWidth="1"/>
    <col min="5893" max="5893" width="20.85546875" style="4" customWidth="1"/>
    <col min="5894" max="5894" width="19.85546875" style="4" customWidth="1"/>
    <col min="5895" max="5895" width="14.140625" style="4" customWidth="1"/>
    <col min="5896" max="5896" width="9" style="4" customWidth="1"/>
    <col min="5897" max="5897" width="14.5703125" style="4" customWidth="1"/>
    <col min="5898" max="5898" width="20.5703125" style="4" customWidth="1"/>
    <col min="5899" max="5899" width="15" style="4" bestFit="1" customWidth="1"/>
    <col min="5900" max="5900" width="12" style="4" bestFit="1" customWidth="1"/>
    <col min="5901" max="5901" width="13" style="4" customWidth="1"/>
    <col min="5902" max="5902" width="14.5703125" style="4" bestFit="1" customWidth="1"/>
    <col min="5903" max="5903" width="13.85546875" style="4" bestFit="1" customWidth="1"/>
    <col min="5904" max="5904" width="11.42578125" style="4"/>
    <col min="5905" max="5905" width="13.85546875" style="4" bestFit="1" customWidth="1"/>
    <col min="5906" max="5906" width="11.42578125" style="4"/>
    <col min="5907" max="5907" width="13.85546875" style="4" bestFit="1" customWidth="1"/>
    <col min="5908" max="5908" width="12.140625" style="4" bestFit="1" customWidth="1"/>
    <col min="5909" max="5911" width="11.42578125" style="4"/>
    <col min="5912" max="5912" width="9.42578125" style="4" customWidth="1"/>
    <col min="5913" max="5913" width="12.7109375" style="4" bestFit="1" customWidth="1"/>
    <col min="5914" max="5914" width="14.28515625" style="4" bestFit="1" customWidth="1"/>
    <col min="5915" max="6145" width="11.42578125" style="4"/>
    <col min="6146" max="6146" width="26.140625" style="4" customWidth="1"/>
    <col min="6147" max="6147" width="25.85546875" style="4" customWidth="1"/>
    <col min="6148" max="6148" width="21.85546875" style="4" customWidth="1"/>
    <col min="6149" max="6149" width="20.85546875" style="4" customWidth="1"/>
    <col min="6150" max="6150" width="19.85546875" style="4" customWidth="1"/>
    <col min="6151" max="6151" width="14.140625" style="4" customWidth="1"/>
    <col min="6152" max="6152" width="9" style="4" customWidth="1"/>
    <col min="6153" max="6153" width="14.5703125" style="4" customWidth="1"/>
    <col min="6154" max="6154" width="20.5703125" style="4" customWidth="1"/>
    <col min="6155" max="6155" width="15" style="4" bestFit="1" customWidth="1"/>
    <col min="6156" max="6156" width="12" style="4" bestFit="1" customWidth="1"/>
    <col min="6157" max="6157" width="13" style="4" customWidth="1"/>
    <col min="6158" max="6158" width="14.5703125" style="4" bestFit="1" customWidth="1"/>
    <col min="6159" max="6159" width="13.85546875" style="4" bestFit="1" customWidth="1"/>
    <col min="6160" max="6160" width="11.42578125" style="4"/>
    <col min="6161" max="6161" width="13.85546875" style="4" bestFit="1" customWidth="1"/>
    <col min="6162" max="6162" width="11.42578125" style="4"/>
    <col min="6163" max="6163" width="13.85546875" style="4" bestFit="1" customWidth="1"/>
    <col min="6164" max="6164" width="12.140625" style="4" bestFit="1" customWidth="1"/>
    <col min="6165" max="6167" width="11.42578125" style="4"/>
    <col min="6168" max="6168" width="9.42578125" style="4" customWidth="1"/>
    <col min="6169" max="6169" width="12.7109375" style="4" bestFit="1" customWidth="1"/>
    <col min="6170" max="6170" width="14.28515625" style="4" bestFit="1" customWidth="1"/>
    <col min="6171" max="6401" width="11.42578125" style="4"/>
    <col min="6402" max="6402" width="26.140625" style="4" customWidth="1"/>
    <col min="6403" max="6403" width="25.85546875" style="4" customWidth="1"/>
    <col min="6404" max="6404" width="21.85546875" style="4" customWidth="1"/>
    <col min="6405" max="6405" width="20.85546875" style="4" customWidth="1"/>
    <col min="6406" max="6406" width="19.85546875" style="4" customWidth="1"/>
    <col min="6407" max="6407" width="14.140625" style="4" customWidth="1"/>
    <col min="6408" max="6408" width="9" style="4" customWidth="1"/>
    <col min="6409" max="6409" width="14.5703125" style="4" customWidth="1"/>
    <col min="6410" max="6410" width="20.5703125" style="4" customWidth="1"/>
    <col min="6411" max="6411" width="15" style="4" bestFit="1" customWidth="1"/>
    <col min="6412" max="6412" width="12" style="4" bestFit="1" customWidth="1"/>
    <col min="6413" max="6413" width="13" style="4" customWidth="1"/>
    <col min="6414" max="6414" width="14.5703125" style="4" bestFit="1" customWidth="1"/>
    <col min="6415" max="6415" width="13.85546875" style="4" bestFit="1" customWidth="1"/>
    <col min="6416" max="6416" width="11.42578125" style="4"/>
    <col min="6417" max="6417" width="13.85546875" style="4" bestFit="1" customWidth="1"/>
    <col min="6418" max="6418" width="11.42578125" style="4"/>
    <col min="6419" max="6419" width="13.85546875" style="4" bestFit="1" customWidth="1"/>
    <col min="6420" max="6420" width="12.140625" style="4" bestFit="1" customWidth="1"/>
    <col min="6421" max="6423" width="11.42578125" style="4"/>
    <col min="6424" max="6424" width="9.42578125" style="4" customWidth="1"/>
    <col min="6425" max="6425" width="12.7109375" style="4" bestFit="1" customWidth="1"/>
    <col min="6426" max="6426" width="14.28515625" style="4" bestFit="1" customWidth="1"/>
    <col min="6427" max="6657" width="11.42578125" style="4"/>
    <col min="6658" max="6658" width="26.140625" style="4" customWidth="1"/>
    <col min="6659" max="6659" width="25.85546875" style="4" customWidth="1"/>
    <col min="6660" max="6660" width="21.85546875" style="4" customWidth="1"/>
    <col min="6661" max="6661" width="20.85546875" style="4" customWidth="1"/>
    <col min="6662" max="6662" width="19.85546875" style="4" customWidth="1"/>
    <col min="6663" max="6663" width="14.140625" style="4" customWidth="1"/>
    <col min="6664" max="6664" width="9" style="4" customWidth="1"/>
    <col min="6665" max="6665" width="14.5703125" style="4" customWidth="1"/>
    <col min="6666" max="6666" width="20.5703125" style="4" customWidth="1"/>
    <col min="6667" max="6667" width="15" style="4" bestFit="1" customWidth="1"/>
    <col min="6668" max="6668" width="12" style="4" bestFit="1" customWidth="1"/>
    <col min="6669" max="6669" width="13" style="4" customWidth="1"/>
    <col min="6670" max="6670" width="14.5703125" style="4" bestFit="1" customWidth="1"/>
    <col min="6671" max="6671" width="13.85546875" style="4" bestFit="1" customWidth="1"/>
    <col min="6672" max="6672" width="11.42578125" style="4"/>
    <col min="6673" max="6673" width="13.85546875" style="4" bestFit="1" customWidth="1"/>
    <col min="6674" max="6674" width="11.42578125" style="4"/>
    <col min="6675" max="6675" width="13.85546875" style="4" bestFit="1" customWidth="1"/>
    <col min="6676" max="6676" width="12.140625" style="4" bestFit="1" customWidth="1"/>
    <col min="6677" max="6679" width="11.42578125" style="4"/>
    <col min="6680" max="6680" width="9.42578125" style="4" customWidth="1"/>
    <col min="6681" max="6681" width="12.7109375" style="4" bestFit="1" customWidth="1"/>
    <col min="6682" max="6682" width="14.28515625" style="4" bestFit="1" customWidth="1"/>
    <col min="6683" max="6913" width="11.42578125" style="4"/>
    <col min="6914" max="6914" width="26.140625" style="4" customWidth="1"/>
    <col min="6915" max="6915" width="25.85546875" style="4" customWidth="1"/>
    <col min="6916" max="6916" width="21.85546875" style="4" customWidth="1"/>
    <col min="6917" max="6917" width="20.85546875" style="4" customWidth="1"/>
    <col min="6918" max="6918" width="19.85546875" style="4" customWidth="1"/>
    <col min="6919" max="6919" width="14.140625" style="4" customWidth="1"/>
    <col min="6920" max="6920" width="9" style="4" customWidth="1"/>
    <col min="6921" max="6921" width="14.5703125" style="4" customWidth="1"/>
    <col min="6922" max="6922" width="20.5703125" style="4" customWidth="1"/>
    <col min="6923" max="6923" width="15" style="4" bestFit="1" customWidth="1"/>
    <col min="6924" max="6924" width="12" style="4" bestFit="1" customWidth="1"/>
    <col min="6925" max="6925" width="13" style="4" customWidth="1"/>
    <col min="6926" max="6926" width="14.5703125" style="4" bestFit="1" customWidth="1"/>
    <col min="6927" max="6927" width="13.85546875" style="4" bestFit="1" customWidth="1"/>
    <col min="6928" max="6928" width="11.42578125" style="4"/>
    <col min="6929" max="6929" width="13.85546875" style="4" bestFit="1" customWidth="1"/>
    <col min="6930" max="6930" width="11.42578125" style="4"/>
    <col min="6931" max="6931" width="13.85546875" style="4" bestFit="1" customWidth="1"/>
    <col min="6932" max="6932" width="12.140625" style="4" bestFit="1" customWidth="1"/>
    <col min="6933" max="6935" width="11.42578125" style="4"/>
    <col min="6936" max="6936" width="9.42578125" style="4" customWidth="1"/>
    <col min="6937" max="6937" width="12.7109375" style="4" bestFit="1" customWidth="1"/>
    <col min="6938" max="6938" width="14.28515625" style="4" bestFit="1" customWidth="1"/>
    <col min="6939" max="7169" width="11.42578125" style="4"/>
    <col min="7170" max="7170" width="26.140625" style="4" customWidth="1"/>
    <col min="7171" max="7171" width="25.85546875" style="4" customWidth="1"/>
    <col min="7172" max="7172" width="21.85546875" style="4" customWidth="1"/>
    <col min="7173" max="7173" width="20.85546875" style="4" customWidth="1"/>
    <col min="7174" max="7174" width="19.85546875" style="4" customWidth="1"/>
    <col min="7175" max="7175" width="14.140625" style="4" customWidth="1"/>
    <col min="7176" max="7176" width="9" style="4" customWidth="1"/>
    <col min="7177" max="7177" width="14.5703125" style="4" customWidth="1"/>
    <col min="7178" max="7178" width="20.5703125" style="4" customWidth="1"/>
    <col min="7179" max="7179" width="15" style="4" bestFit="1" customWidth="1"/>
    <col min="7180" max="7180" width="12" style="4" bestFit="1" customWidth="1"/>
    <col min="7181" max="7181" width="13" style="4" customWidth="1"/>
    <col min="7182" max="7182" width="14.5703125" style="4" bestFit="1" customWidth="1"/>
    <col min="7183" max="7183" width="13.85546875" style="4" bestFit="1" customWidth="1"/>
    <col min="7184" max="7184" width="11.42578125" style="4"/>
    <col min="7185" max="7185" width="13.85546875" style="4" bestFit="1" customWidth="1"/>
    <col min="7186" max="7186" width="11.42578125" style="4"/>
    <col min="7187" max="7187" width="13.85546875" style="4" bestFit="1" customWidth="1"/>
    <col min="7188" max="7188" width="12.140625" style="4" bestFit="1" customWidth="1"/>
    <col min="7189" max="7191" width="11.42578125" style="4"/>
    <col min="7192" max="7192" width="9.42578125" style="4" customWidth="1"/>
    <col min="7193" max="7193" width="12.7109375" style="4" bestFit="1" customWidth="1"/>
    <col min="7194" max="7194" width="14.28515625" style="4" bestFit="1" customWidth="1"/>
    <col min="7195" max="7425" width="11.42578125" style="4"/>
    <col min="7426" max="7426" width="26.140625" style="4" customWidth="1"/>
    <col min="7427" max="7427" width="25.85546875" style="4" customWidth="1"/>
    <col min="7428" max="7428" width="21.85546875" style="4" customWidth="1"/>
    <col min="7429" max="7429" width="20.85546875" style="4" customWidth="1"/>
    <col min="7430" max="7430" width="19.85546875" style="4" customWidth="1"/>
    <col min="7431" max="7431" width="14.140625" style="4" customWidth="1"/>
    <col min="7432" max="7432" width="9" style="4" customWidth="1"/>
    <col min="7433" max="7433" width="14.5703125" style="4" customWidth="1"/>
    <col min="7434" max="7434" width="20.5703125" style="4" customWidth="1"/>
    <col min="7435" max="7435" width="15" style="4" bestFit="1" customWidth="1"/>
    <col min="7436" max="7436" width="12" style="4" bestFit="1" customWidth="1"/>
    <col min="7437" max="7437" width="13" style="4" customWidth="1"/>
    <col min="7438" max="7438" width="14.5703125" style="4" bestFit="1" customWidth="1"/>
    <col min="7439" max="7439" width="13.85546875" style="4" bestFit="1" customWidth="1"/>
    <col min="7440" max="7440" width="11.42578125" style="4"/>
    <col min="7441" max="7441" width="13.85546875" style="4" bestFit="1" customWidth="1"/>
    <col min="7442" max="7442" width="11.42578125" style="4"/>
    <col min="7443" max="7443" width="13.85546875" style="4" bestFit="1" customWidth="1"/>
    <col min="7444" max="7444" width="12.140625" style="4" bestFit="1" customWidth="1"/>
    <col min="7445" max="7447" width="11.42578125" style="4"/>
    <col min="7448" max="7448" width="9.42578125" style="4" customWidth="1"/>
    <col min="7449" max="7449" width="12.7109375" style="4" bestFit="1" customWidth="1"/>
    <col min="7450" max="7450" width="14.28515625" style="4" bestFit="1" customWidth="1"/>
    <col min="7451" max="7681" width="11.42578125" style="4"/>
    <col min="7682" max="7682" width="26.140625" style="4" customWidth="1"/>
    <col min="7683" max="7683" width="25.85546875" style="4" customWidth="1"/>
    <col min="7684" max="7684" width="21.85546875" style="4" customWidth="1"/>
    <col min="7685" max="7685" width="20.85546875" style="4" customWidth="1"/>
    <col min="7686" max="7686" width="19.85546875" style="4" customWidth="1"/>
    <col min="7687" max="7687" width="14.140625" style="4" customWidth="1"/>
    <col min="7688" max="7688" width="9" style="4" customWidth="1"/>
    <col min="7689" max="7689" width="14.5703125" style="4" customWidth="1"/>
    <col min="7690" max="7690" width="20.5703125" style="4" customWidth="1"/>
    <col min="7691" max="7691" width="15" style="4" bestFit="1" customWidth="1"/>
    <col min="7692" max="7692" width="12" style="4" bestFit="1" customWidth="1"/>
    <col min="7693" max="7693" width="13" style="4" customWidth="1"/>
    <col min="7694" max="7694" width="14.5703125" style="4" bestFit="1" customWidth="1"/>
    <col min="7695" max="7695" width="13.85546875" style="4" bestFit="1" customWidth="1"/>
    <col min="7696" max="7696" width="11.42578125" style="4"/>
    <col min="7697" max="7697" width="13.85546875" style="4" bestFit="1" customWidth="1"/>
    <col min="7698" max="7698" width="11.42578125" style="4"/>
    <col min="7699" max="7699" width="13.85546875" style="4" bestFit="1" customWidth="1"/>
    <col min="7700" max="7700" width="12.140625" style="4" bestFit="1" customWidth="1"/>
    <col min="7701" max="7703" width="11.42578125" style="4"/>
    <col min="7704" max="7704" width="9.42578125" style="4" customWidth="1"/>
    <col min="7705" max="7705" width="12.7109375" style="4" bestFit="1" customWidth="1"/>
    <col min="7706" max="7706" width="14.28515625" style="4" bestFit="1" customWidth="1"/>
    <col min="7707" max="7937" width="11.42578125" style="4"/>
    <col min="7938" max="7938" width="26.140625" style="4" customWidth="1"/>
    <col min="7939" max="7939" width="25.85546875" style="4" customWidth="1"/>
    <col min="7940" max="7940" width="21.85546875" style="4" customWidth="1"/>
    <col min="7941" max="7941" width="20.85546875" style="4" customWidth="1"/>
    <col min="7942" max="7942" width="19.85546875" style="4" customWidth="1"/>
    <col min="7943" max="7943" width="14.140625" style="4" customWidth="1"/>
    <col min="7944" max="7944" width="9" style="4" customWidth="1"/>
    <col min="7945" max="7945" width="14.5703125" style="4" customWidth="1"/>
    <col min="7946" max="7946" width="20.5703125" style="4" customWidth="1"/>
    <col min="7947" max="7947" width="15" style="4" bestFit="1" customWidth="1"/>
    <col min="7948" max="7948" width="12" style="4" bestFit="1" customWidth="1"/>
    <col min="7949" max="7949" width="13" style="4" customWidth="1"/>
    <col min="7950" max="7950" width="14.5703125" style="4" bestFit="1" customWidth="1"/>
    <col min="7951" max="7951" width="13.85546875" style="4" bestFit="1" customWidth="1"/>
    <col min="7952" max="7952" width="11.42578125" style="4"/>
    <col min="7953" max="7953" width="13.85546875" style="4" bestFit="1" customWidth="1"/>
    <col min="7954" max="7954" width="11.42578125" style="4"/>
    <col min="7955" max="7955" width="13.85546875" style="4" bestFit="1" customWidth="1"/>
    <col min="7956" max="7956" width="12.140625" style="4" bestFit="1" customWidth="1"/>
    <col min="7957" max="7959" width="11.42578125" style="4"/>
    <col min="7960" max="7960" width="9.42578125" style="4" customWidth="1"/>
    <col min="7961" max="7961" width="12.7109375" style="4" bestFit="1" customWidth="1"/>
    <col min="7962" max="7962" width="14.28515625" style="4" bestFit="1" customWidth="1"/>
    <col min="7963" max="8193" width="11.42578125" style="4"/>
    <col min="8194" max="8194" width="26.140625" style="4" customWidth="1"/>
    <col min="8195" max="8195" width="25.85546875" style="4" customWidth="1"/>
    <col min="8196" max="8196" width="21.85546875" style="4" customWidth="1"/>
    <col min="8197" max="8197" width="20.85546875" style="4" customWidth="1"/>
    <col min="8198" max="8198" width="19.85546875" style="4" customWidth="1"/>
    <col min="8199" max="8199" width="14.140625" style="4" customWidth="1"/>
    <col min="8200" max="8200" width="9" style="4" customWidth="1"/>
    <col min="8201" max="8201" width="14.5703125" style="4" customWidth="1"/>
    <col min="8202" max="8202" width="20.5703125" style="4" customWidth="1"/>
    <col min="8203" max="8203" width="15" style="4" bestFit="1" customWidth="1"/>
    <col min="8204" max="8204" width="12" style="4" bestFit="1" customWidth="1"/>
    <col min="8205" max="8205" width="13" style="4" customWidth="1"/>
    <col min="8206" max="8206" width="14.5703125" style="4" bestFit="1" customWidth="1"/>
    <col min="8207" max="8207" width="13.85546875" style="4" bestFit="1" customWidth="1"/>
    <col min="8208" max="8208" width="11.42578125" style="4"/>
    <col min="8209" max="8209" width="13.85546875" style="4" bestFit="1" customWidth="1"/>
    <col min="8210" max="8210" width="11.42578125" style="4"/>
    <col min="8211" max="8211" width="13.85546875" style="4" bestFit="1" customWidth="1"/>
    <col min="8212" max="8212" width="12.140625" style="4" bestFit="1" customWidth="1"/>
    <col min="8213" max="8215" width="11.42578125" style="4"/>
    <col min="8216" max="8216" width="9.42578125" style="4" customWidth="1"/>
    <col min="8217" max="8217" width="12.7109375" style="4" bestFit="1" customWidth="1"/>
    <col min="8218" max="8218" width="14.28515625" style="4" bestFit="1" customWidth="1"/>
    <col min="8219" max="8449" width="11.42578125" style="4"/>
    <col min="8450" max="8450" width="26.140625" style="4" customWidth="1"/>
    <col min="8451" max="8451" width="25.85546875" style="4" customWidth="1"/>
    <col min="8452" max="8452" width="21.85546875" style="4" customWidth="1"/>
    <col min="8453" max="8453" width="20.85546875" style="4" customWidth="1"/>
    <col min="8454" max="8454" width="19.85546875" style="4" customWidth="1"/>
    <col min="8455" max="8455" width="14.140625" style="4" customWidth="1"/>
    <col min="8456" max="8456" width="9" style="4" customWidth="1"/>
    <col min="8457" max="8457" width="14.5703125" style="4" customWidth="1"/>
    <col min="8458" max="8458" width="20.5703125" style="4" customWidth="1"/>
    <col min="8459" max="8459" width="15" style="4" bestFit="1" customWidth="1"/>
    <col min="8460" max="8460" width="12" style="4" bestFit="1" customWidth="1"/>
    <col min="8461" max="8461" width="13" style="4" customWidth="1"/>
    <col min="8462" max="8462" width="14.5703125" style="4" bestFit="1" customWidth="1"/>
    <col min="8463" max="8463" width="13.85546875" style="4" bestFit="1" customWidth="1"/>
    <col min="8464" max="8464" width="11.42578125" style="4"/>
    <col min="8465" max="8465" width="13.85546875" style="4" bestFit="1" customWidth="1"/>
    <col min="8466" max="8466" width="11.42578125" style="4"/>
    <col min="8467" max="8467" width="13.85546875" style="4" bestFit="1" customWidth="1"/>
    <col min="8468" max="8468" width="12.140625" style="4" bestFit="1" customWidth="1"/>
    <col min="8469" max="8471" width="11.42578125" style="4"/>
    <col min="8472" max="8472" width="9.42578125" style="4" customWidth="1"/>
    <col min="8473" max="8473" width="12.7109375" style="4" bestFit="1" customWidth="1"/>
    <col min="8474" max="8474" width="14.28515625" style="4" bestFit="1" customWidth="1"/>
    <col min="8475" max="8705" width="11.42578125" style="4"/>
    <col min="8706" max="8706" width="26.140625" style="4" customWidth="1"/>
    <col min="8707" max="8707" width="25.85546875" style="4" customWidth="1"/>
    <col min="8708" max="8708" width="21.85546875" style="4" customWidth="1"/>
    <col min="8709" max="8709" width="20.85546875" style="4" customWidth="1"/>
    <col min="8710" max="8710" width="19.85546875" style="4" customWidth="1"/>
    <col min="8711" max="8711" width="14.140625" style="4" customWidth="1"/>
    <col min="8712" max="8712" width="9" style="4" customWidth="1"/>
    <col min="8713" max="8713" width="14.5703125" style="4" customWidth="1"/>
    <col min="8714" max="8714" width="20.5703125" style="4" customWidth="1"/>
    <col min="8715" max="8715" width="15" style="4" bestFit="1" customWidth="1"/>
    <col min="8716" max="8716" width="12" style="4" bestFit="1" customWidth="1"/>
    <col min="8717" max="8717" width="13" style="4" customWidth="1"/>
    <col min="8718" max="8718" width="14.5703125" style="4" bestFit="1" customWidth="1"/>
    <col min="8719" max="8719" width="13.85546875" style="4" bestFit="1" customWidth="1"/>
    <col min="8720" max="8720" width="11.42578125" style="4"/>
    <col min="8721" max="8721" width="13.85546875" style="4" bestFit="1" customWidth="1"/>
    <col min="8722" max="8722" width="11.42578125" style="4"/>
    <col min="8723" max="8723" width="13.85546875" style="4" bestFit="1" customWidth="1"/>
    <col min="8724" max="8724" width="12.140625" style="4" bestFit="1" customWidth="1"/>
    <col min="8725" max="8727" width="11.42578125" style="4"/>
    <col min="8728" max="8728" width="9.42578125" style="4" customWidth="1"/>
    <col min="8729" max="8729" width="12.7109375" style="4" bestFit="1" customWidth="1"/>
    <col min="8730" max="8730" width="14.28515625" style="4" bestFit="1" customWidth="1"/>
    <col min="8731" max="8961" width="11.42578125" style="4"/>
    <col min="8962" max="8962" width="26.140625" style="4" customWidth="1"/>
    <col min="8963" max="8963" width="25.85546875" style="4" customWidth="1"/>
    <col min="8964" max="8964" width="21.85546875" style="4" customWidth="1"/>
    <col min="8965" max="8965" width="20.85546875" style="4" customWidth="1"/>
    <col min="8966" max="8966" width="19.85546875" style="4" customWidth="1"/>
    <col min="8967" max="8967" width="14.140625" style="4" customWidth="1"/>
    <col min="8968" max="8968" width="9" style="4" customWidth="1"/>
    <col min="8969" max="8969" width="14.5703125" style="4" customWidth="1"/>
    <col min="8970" max="8970" width="20.5703125" style="4" customWidth="1"/>
    <col min="8971" max="8971" width="15" style="4" bestFit="1" customWidth="1"/>
    <col min="8972" max="8972" width="12" style="4" bestFit="1" customWidth="1"/>
    <col min="8973" max="8973" width="13" style="4" customWidth="1"/>
    <col min="8974" max="8974" width="14.5703125" style="4" bestFit="1" customWidth="1"/>
    <col min="8975" max="8975" width="13.85546875" style="4" bestFit="1" customWidth="1"/>
    <col min="8976" max="8976" width="11.42578125" style="4"/>
    <col min="8977" max="8977" width="13.85546875" style="4" bestFit="1" customWidth="1"/>
    <col min="8978" max="8978" width="11.42578125" style="4"/>
    <col min="8979" max="8979" width="13.85546875" style="4" bestFit="1" customWidth="1"/>
    <col min="8980" max="8980" width="12.140625" style="4" bestFit="1" customWidth="1"/>
    <col min="8981" max="8983" width="11.42578125" style="4"/>
    <col min="8984" max="8984" width="9.42578125" style="4" customWidth="1"/>
    <col min="8985" max="8985" width="12.7109375" style="4" bestFit="1" customWidth="1"/>
    <col min="8986" max="8986" width="14.28515625" style="4" bestFit="1" customWidth="1"/>
    <col min="8987" max="9217" width="11.42578125" style="4"/>
    <col min="9218" max="9218" width="26.140625" style="4" customWidth="1"/>
    <col min="9219" max="9219" width="25.85546875" style="4" customWidth="1"/>
    <col min="9220" max="9220" width="21.85546875" style="4" customWidth="1"/>
    <col min="9221" max="9221" width="20.85546875" style="4" customWidth="1"/>
    <col min="9222" max="9222" width="19.85546875" style="4" customWidth="1"/>
    <col min="9223" max="9223" width="14.140625" style="4" customWidth="1"/>
    <col min="9224" max="9224" width="9" style="4" customWidth="1"/>
    <col min="9225" max="9225" width="14.5703125" style="4" customWidth="1"/>
    <col min="9226" max="9226" width="20.5703125" style="4" customWidth="1"/>
    <col min="9227" max="9227" width="15" style="4" bestFit="1" customWidth="1"/>
    <col min="9228" max="9228" width="12" style="4" bestFit="1" customWidth="1"/>
    <col min="9229" max="9229" width="13" style="4" customWidth="1"/>
    <col min="9230" max="9230" width="14.5703125" style="4" bestFit="1" customWidth="1"/>
    <col min="9231" max="9231" width="13.85546875" style="4" bestFit="1" customWidth="1"/>
    <col min="9232" max="9232" width="11.42578125" style="4"/>
    <col min="9233" max="9233" width="13.85546875" style="4" bestFit="1" customWidth="1"/>
    <col min="9234" max="9234" width="11.42578125" style="4"/>
    <col min="9235" max="9235" width="13.85546875" style="4" bestFit="1" customWidth="1"/>
    <col min="9236" max="9236" width="12.140625" style="4" bestFit="1" customWidth="1"/>
    <col min="9237" max="9239" width="11.42578125" style="4"/>
    <col min="9240" max="9240" width="9.42578125" style="4" customWidth="1"/>
    <col min="9241" max="9241" width="12.7109375" style="4" bestFit="1" customWidth="1"/>
    <col min="9242" max="9242" width="14.28515625" style="4" bestFit="1" customWidth="1"/>
    <col min="9243" max="9473" width="11.42578125" style="4"/>
    <col min="9474" max="9474" width="26.140625" style="4" customWidth="1"/>
    <col min="9475" max="9475" width="25.85546875" style="4" customWidth="1"/>
    <col min="9476" max="9476" width="21.85546875" style="4" customWidth="1"/>
    <col min="9477" max="9477" width="20.85546875" style="4" customWidth="1"/>
    <col min="9478" max="9478" width="19.85546875" style="4" customWidth="1"/>
    <col min="9479" max="9479" width="14.140625" style="4" customWidth="1"/>
    <col min="9480" max="9480" width="9" style="4" customWidth="1"/>
    <col min="9481" max="9481" width="14.5703125" style="4" customWidth="1"/>
    <col min="9482" max="9482" width="20.5703125" style="4" customWidth="1"/>
    <col min="9483" max="9483" width="15" style="4" bestFit="1" customWidth="1"/>
    <col min="9484" max="9484" width="12" style="4" bestFit="1" customWidth="1"/>
    <col min="9485" max="9485" width="13" style="4" customWidth="1"/>
    <col min="9486" max="9486" width="14.5703125" style="4" bestFit="1" customWidth="1"/>
    <col min="9487" max="9487" width="13.85546875" style="4" bestFit="1" customWidth="1"/>
    <col min="9488" max="9488" width="11.42578125" style="4"/>
    <col min="9489" max="9489" width="13.85546875" style="4" bestFit="1" customWidth="1"/>
    <col min="9490" max="9490" width="11.42578125" style="4"/>
    <col min="9491" max="9491" width="13.85546875" style="4" bestFit="1" customWidth="1"/>
    <col min="9492" max="9492" width="12.140625" style="4" bestFit="1" customWidth="1"/>
    <col min="9493" max="9495" width="11.42578125" style="4"/>
    <col min="9496" max="9496" width="9.42578125" style="4" customWidth="1"/>
    <col min="9497" max="9497" width="12.7109375" style="4" bestFit="1" customWidth="1"/>
    <col min="9498" max="9498" width="14.28515625" style="4" bestFit="1" customWidth="1"/>
    <col min="9499" max="9729" width="11.42578125" style="4"/>
    <col min="9730" max="9730" width="26.140625" style="4" customWidth="1"/>
    <col min="9731" max="9731" width="25.85546875" style="4" customWidth="1"/>
    <col min="9732" max="9732" width="21.85546875" style="4" customWidth="1"/>
    <col min="9733" max="9733" width="20.85546875" style="4" customWidth="1"/>
    <col min="9734" max="9734" width="19.85546875" style="4" customWidth="1"/>
    <col min="9735" max="9735" width="14.140625" style="4" customWidth="1"/>
    <col min="9736" max="9736" width="9" style="4" customWidth="1"/>
    <col min="9737" max="9737" width="14.5703125" style="4" customWidth="1"/>
    <col min="9738" max="9738" width="20.5703125" style="4" customWidth="1"/>
    <col min="9739" max="9739" width="15" style="4" bestFit="1" customWidth="1"/>
    <col min="9740" max="9740" width="12" style="4" bestFit="1" customWidth="1"/>
    <col min="9741" max="9741" width="13" style="4" customWidth="1"/>
    <col min="9742" max="9742" width="14.5703125" style="4" bestFit="1" customWidth="1"/>
    <col min="9743" max="9743" width="13.85546875" style="4" bestFit="1" customWidth="1"/>
    <col min="9744" max="9744" width="11.42578125" style="4"/>
    <col min="9745" max="9745" width="13.85546875" style="4" bestFit="1" customWidth="1"/>
    <col min="9746" max="9746" width="11.42578125" style="4"/>
    <col min="9747" max="9747" width="13.85546875" style="4" bestFit="1" customWidth="1"/>
    <col min="9748" max="9748" width="12.140625" style="4" bestFit="1" customWidth="1"/>
    <col min="9749" max="9751" width="11.42578125" style="4"/>
    <col min="9752" max="9752" width="9.42578125" style="4" customWidth="1"/>
    <col min="9753" max="9753" width="12.7109375" style="4" bestFit="1" customWidth="1"/>
    <col min="9754" max="9754" width="14.28515625" style="4" bestFit="1" customWidth="1"/>
    <col min="9755" max="9985" width="11.42578125" style="4"/>
    <col min="9986" max="9986" width="26.140625" style="4" customWidth="1"/>
    <col min="9987" max="9987" width="25.85546875" style="4" customWidth="1"/>
    <col min="9988" max="9988" width="21.85546875" style="4" customWidth="1"/>
    <col min="9989" max="9989" width="20.85546875" style="4" customWidth="1"/>
    <col min="9990" max="9990" width="19.85546875" style="4" customWidth="1"/>
    <col min="9991" max="9991" width="14.140625" style="4" customWidth="1"/>
    <col min="9992" max="9992" width="9" style="4" customWidth="1"/>
    <col min="9993" max="9993" width="14.5703125" style="4" customWidth="1"/>
    <col min="9994" max="9994" width="20.5703125" style="4" customWidth="1"/>
    <col min="9995" max="9995" width="15" style="4" bestFit="1" customWidth="1"/>
    <col min="9996" max="9996" width="12" style="4" bestFit="1" customWidth="1"/>
    <col min="9997" max="9997" width="13" style="4" customWidth="1"/>
    <col min="9998" max="9998" width="14.5703125" style="4" bestFit="1" customWidth="1"/>
    <col min="9999" max="9999" width="13.85546875" style="4" bestFit="1" customWidth="1"/>
    <col min="10000" max="10000" width="11.42578125" style="4"/>
    <col min="10001" max="10001" width="13.85546875" style="4" bestFit="1" customWidth="1"/>
    <col min="10002" max="10002" width="11.42578125" style="4"/>
    <col min="10003" max="10003" width="13.85546875" style="4" bestFit="1" customWidth="1"/>
    <col min="10004" max="10004" width="12.140625" style="4" bestFit="1" customWidth="1"/>
    <col min="10005" max="10007" width="11.42578125" style="4"/>
    <col min="10008" max="10008" width="9.42578125" style="4" customWidth="1"/>
    <col min="10009" max="10009" width="12.7109375" style="4" bestFit="1" customWidth="1"/>
    <col min="10010" max="10010" width="14.28515625" style="4" bestFit="1" customWidth="1"/>
    <col min="10011" max="10241" width="11.42578125" style="4"/>
    <col min="10242" max="10242" width="26.140625" style="4" customWidth="1"/>
    <col min="10243" max="10243" width="25.85546875" style="4" customWidth="1"/>
    <col min="10244" max="10244" width="21.85546875" style="4" customWidth="1"/>
    <col min="10245" max="10245" width="20.85546875" style="4" customWidth="1"/>
    <col min="10246" max="10246" width="19.85546875" style="4" customWidth="1"/>
    <col min="10247" max="10247" width="14.140625" style="4" customWidth="1"/>
    <col min="10248" max="10248" width="9" style="4" customWidth="1"/>
    <col min="10249" max="10249" width="14.5703125" style="4" customWidth="1"/>
    <col min="10250" max="10250" width="20.5703125" style="4" customWidth="1"/>
    <col min="10251" max="10251" width="15" style="4" bestFit="1" customWidth="1"/>
    <col min="10252" max="10252" width="12" style="4" bestFit="1" customWidth="1"/>
    <col min="10253" max="10253" width="13" style="4" customWidth="1"/>
    <col min="10254" max="10254" width="14.5703125" style="4" bestFit="1" customWidth="1"/>
    <col min="10255" max="10255" width="13.85546875" style="4" bestFit="1" customWidth="1"/>
    <col min="10256" max="10256" width="11.42578125" style="4"/>
    <col min="10257" max="10257" width="13.85546875" style="4" bestFit="1" customWidth="1"/>
    <col min="10258" max="10258" width="11.42578125" style="4"/>
    <col min="10259" max="10259" width="13.85546875" style="4" bestFit="1" customWidth="1"/>
    <col min="10260" max="10260" width="12.140625" style="4" bestFit="1" customWidth="1"/>
    <col min="10261" max="10263" width="11.42578125" style="4"/>
    <col min="10264" max="10264" width="9.42578125" style="4" customWidth="1"/>
    <col min="10265" max="10265" width="12.7109375" style="4" bestFit="1" customWidth="1"/>
    <col min="10266" max="10266" width="14.28515625" style="4" bestFit="1" customWidth="1"/>
    <col min="10267" max="10497" width="11.42578125" style="4"/>
    <col min="10498" max="10498" width="26.140625" style="4" customWidth="1"/>
    <col min="10499" max="10499" width="25.85546875" style="4" customWidth="1"/>
    <col min="10500" max="10500" width="21.85546875" style="4" customWidth="1"/>
    <col min="10501" max="10501" width="20.85546875" style="4" customWidth="1"/>
    <col min="10502" max="10502" width="19.85546875" style="4" customWidth="1"/>
    <col min="10503" max="10503" width="14.140625" style="4" customWidth="1"/>
    <col min="10504" max="10504" width="9" style="4" customWidth="1"/>
    <col min="10505" max="10505" width="14.5703125" style="4" customWidth="1"/>
    <col min="10506" max="10506" width="20.5703125" style="4" customWidth="1"/>
    <col min="10507" max="10507" width="15" style="4" bestFit="1" customWidth="1"/>
    <col min="10508" max="10508" width="12" style="4" bestFit="1" customWidth="1"/>
    <col min="10509" max="10509" width="13" style="4" customWidth="1"/>
    <col min="10510" max="10510" width="14.5703125" style="4" bestFit="1" customWidth="1"/>
    <col min="10511" max="10511" width="13.85546875" style="4" bestFit="1" customWidth="1"/>
    <col min="10512" max="10512" width="11.42578125" style="4"/>
    <col min="10513" max="10513" width="13.85546875" style="4" bestFit="1" customWidth="1"/>
    <col min="10514" max="10514" width="11.42578125" style="4"/>
    <col min="10515" max="10515" width="13.85546875" style="4" bestFit="1" customWidth="1"/>
    <col min="10516" max="10516" width="12.140625" style="4" bestFit="1" customWidth="1"/>
    <col min="10517" max="10519" width="11.42578125" style="4"/>
    <col min="10520" max="10520" width="9.42578125" style="4" customWidth="1"/>
    <col min="10521" max="10521" width="12.7109375" style="4" bestFit="1" customWidth="1"/>
    <col min="10522" max="10522" width="14.28515625" style="4" bestFit="1" customWidth="1"/>
    <col min="10523" max="10753" width="11.42578125" style="4"/>
    <col min="10754" max="10754" width="26.140625" style="4" customWidth="1"/>
    <col min="10755" max="10755" width="25.85546875" style="4" customWidth="1"/>
    <col min="10756" max="10756" width="21.85546875" style="4" customWidth="1"/>
    <col min="10757" max="10757" width="20.85546875" style="4" customWidth="1"/>
    <col min="10758" max="10758" width="19.85546875" style="4" customWidth="1"/>
    <col min="10759" max="10759" width="14.140625" style="4" customWidth="1"/>
    <col min="10760" max="10760" width="9" style="4" customWidth="1"/>
    <col min="10761" max="10761" width="14.5703125" style="4" customWidth="1"/>
    <col min="10762" max="10762" width="20.5703125" style="4" customWidth="1"/>
    <col min="10763" max="10763" width="15" style="4" bestFit="1" customWidth="1"/>
    <col min="10764" max="10764" width="12" style="4" bestFit="1" customWidth="1"/>
    <col min="10765" max="10765" width="13" style="4" customWidth="1"/>
    <col min="10766" max="10766" width="14.5703125" style="4" bestFit="1" customWidth="1"/>
    <col min="10767" max="10767" width="13.85546875" style="4" bestFit="1" customWidth="1"/>
    <col min="10768" max="10768" width="11.42578125" style="4"/>
    <col min="10769" max="10769" width="13.85546875" style="4" bestFit="1" customWidth="1"/>
    <col min="10770" max="10770" width="11.42578125" style="4"/>
    <col min="10771" max="10771" width="13.85546875" style="4" bestFit="1" customWidth="1"/>
    <col min="10772" max="10772" width="12.140625" style="4" bestFit="1" customWidth="1"/>
    <col min="10773" max="10775" width="11.42578125" style="4"/>
    <col min="10776" max="10776" width="9.42578125" style="4" customWidth="1"/>
    <col min="10777" max="10777" width="12.7109375" style="4" bestFit="1" customWidth="1"/>
    <col min="10778" max="10778" width="14.28515625" style="4" bestFit="1" customWidth="1"/>
    <col min="10779" max="11009" width="11.42578125" style="4"/>
    <col min="11010" max="11010" width="26.140625" style="4" customWidth="1"/>
    <col min="11011" max="11011" width="25.85546875" style="4" customWidth="1"/>
    <col min="11012" max="11012" width="21.85546875" style="4" customWidth="1"/>
    <col min="11013" max="11013" width="20.85546875" style="4" customWidth="1"/>
    <col min="11014" max="11014" width="19.85546875" style="4" customWidth="1"/>
    <col min="11015" max="11015" width="14.140625" style="4" customWidth="1"/>
    <col min="11016" max="11016" width="9" style="4" customWidth="1"/>
    <col min="11017" max="11017" width="14.5703125" style="4" customWidth="1"/>
    <col min="11018" max="11018" width="20.5703125" style="4" customWidth="1"/>
    <col min="11019" max="11019" width="15" style="4" bestFit="1" customWidth="1"/>
    <col min="11020" max="11020" width="12" style="4" bestFit="1" customWidth="1"/>
    <col min="11021" max="11021" width="13" style="4" customWidth="1"/>
    <col min="11022" max="11022" width="14.5703125" style="4" bestFit="1" customWidth="1"/>
    <col min="11023" max="11023" width="13.85546875" style="4" bestFit="1" customWidth="1"/>
    <col min="11024" max="11024" width="11.42578125" style="4"/>
    <col min="11025" max="11025" width="13.85546875" style="4" bestFit="1" customWidth="1"/>
    <col min="11026" max="11026" width="11.42578125" style="4"/>
    <col min="11027" max="11027" width="13.85546875" style="4" bestFit="1" customWidth="1"/>
    <col min="11028" max="11028" width="12.140625" style="4" bestFit="1" customWidth="1"/>
    <col min="11029" max="11031" width="11.42578125" style="4"/>
    <col min="11032" max="11032" width="9.42578125" style="4" customWidth="1"/>
    <col min="11033" max="11033" width="12.7109375" style="4" bestFit="1" customWidth="1"/>
    <col min="11034" max="11034" width="14.28515625" style="4" bestFit="1" customWidth="1"/>
    <col min="11035" max="11265" width="11.42578125" style="4"/>
    <col min="11266" max="11266" width="26.140625" style="4" customWidth="1"/>
    <col min="11267" max="11267" width="25.85546875" style="4" customWidth="1"/>
    <col min="11268" max="11268" width="21.85546875" style="4" customWidth="1"/>
    <col min="11269" max="11269" width="20.85546875" style="4" customWidth="1"/>
    <col min="11270" max="11270" width="19.85546875" style="4" customWidth="1"/>
    <col min="11271" max="11271" width="14.140625" style="4" customWidth="1"/>
    <col min="11272" max="11272" width="9" style="4" customWidth="1"/>
    <col min="11273" max="11273" width="14.5703125" style="4" customWidth="1"/>
    <col min="11274" max="11274" width="20.5703125" style="4" customWidth="1"/>
    <col min="11275" max="11275" width="15" style="4" bestFit="1" customWidth="1"/>
    <col min="11276" max="11276" width="12" style="4" bestFit="1" customWidth="1"/>
    <col min="11277" max="11277" width="13" style="4" customWidth="1"/>
    <col min="11278" max="11278" width="14.5703125" style="4" bestFit="1" customWidth="1"/>
    <col min="11279" max="11279" width="13.85546875" style="4" bestFit="1" customWidth="1"/>
    <col min="11280" max="11280" width="11.42578125" style="4"/>
    <col min="11281" max="11281" width="13.85546875" style="4" bestFit="1" customWidth="1"/>
    <col min="11282" max="11282" width="11.42578125" style="4"/>
    <col min="11283" max="11283" width="13.85546875" style="4" bestFit="1" customWidth="1"/>
    <col min="11284" max="11284" width="12.140625" style="4" bestFit="1" customWidth="1"/>
    <col min="11285" max="11287" width="11.42578125" style="4"/>
    <col min="11288" max="11288" width="9.42578125" style="4" customWidth="1"/>
    <col min="11289" max="11289" width="12.7109375" style="4" bestFit="1" customWidth="1"/>
    <col min="11290" max="11290" width="14.28515625" style="4" bestFit="1" customWidth="1"/>
    <col min="11291" max="11521" width="11.42578125" style="4"/>
    <col min="11522" max="11522" width="26.140625" style="4" customWidth="1"/>
    <col min="11523" max="11523" width="25.85546875" style="4" customWidth="1"/>
    <col min="11524" max="11524" width="21.85546875" style="4" customWidth="1"/>
    <col min="11525" max="11525" width="20.85546875" style="4" customWidth="1"/>
    <col min="11526" max="11526" width="19.85546875" style="4" customWidth="1"/>
    <col min="11527" max="11527" width="14.140625" style="4" customWidth="1"/>
    <col min="11528" max="11528" width="9" style="4" customWidth="1"/>
    <col min="11529" max="11529" width="14.5703125" style="4" customWidth="1"/>
    <col min="11530" max="11530" width="20.5703125" style="4" customWidth="1"/>
    <col min="11531" max="11531" width="15" style="4" bestFit="1" customWidth="1"/>
    <col min="11532" max="11532" width="12" style="4" bestFit="1" customWidth="1"/>
    <col min="11533" max="11533" width="13" style="4" customWidth="1"/>
    <col min="11534" max="11534" width="14.5703125" style="4" bestFit="1" customWidth="1"/>
    <col min="11535" max="11535" width="13.85546875" style="4" bestFit="1" customWidth="1"/>
    <col min="11536" max="11536" width="11.42578125" style="4"/>
    <col min="11537" max="11537" width="13.85546875" style="4" bestFit="1" customWidth="1"/>
    <col min="11538" max="11538" width="11.42578125" style="4"/>
    <col min="11539" max="11539" width="13.85546875" style="4" bestFit="1" customWidth="1"/>
    <col min="11540" max="11540" width="12.140625" style="4" bestFit="1" customWidth="1"/>
    <col min="11541" max="11543" width="11.42578125" style="4"/>
    <col min="11544" max="11544" width="9.42578125" style="4" customWidth="1"/>
    <col min="11545" max="11545" width="12.7109375" style="4" bestFit="1" customWidth="1"/>
    <col min="11546" max="11546" width="14.28515625" style="4" bestFit="1" customWidth="1"/>
    <col min="11547" max="11777" width="11.42578125" style="4"/>
    <col min="11778" max="11778" width="26.140625" style="4" customWidth="1"/>
    <col min="11779" max="11779" width="25.85546875" style="4" customWidth="1"/>
    <col min="11780" max="11780" width="21.85546875" style="4" customWidth="1"/>
    <col min="11781" max="11781" width="20.85546875" style="4" customWidth="1"/>
    <col min="11782" max="11782" width="19.85546875" style="4" customWidth="1"/>
    <col min="11783" max="11783" width="14.140625" style="4" customWidth="1"/>
    <col min="11784" max="11784" width="9" style="4" customWidth="1"/>
    <col min="11785" max="11785" width="14.5703125" style="4" customWidth="1"/>
    <col min="11786" max="11786" width="20.5703125" style="4" customWidth="1"/>
    <col min="11787" max="11787" width="15" style="4" bestFit="1" customWidth="1"/>
    <col min="11788" max="11788" width="12" style="4" bestFit="1" customWidth="1"/>
    <col min="11789" max="11789" width="13" style="4" customWidth="1"/>
    <col min="11790" max="11790" width="14.5703125" style="4" bestFit="1" customWidth="1"/>
    <col min="11791" max="11791" width="13.85546875" style="4" bestFit="1" customWidth="1"/>
    <col min="11792" max="11792" width="11.42578125" style="4"/>
    <col min="11793" max="11793" width="13.85546875" style="4" bestFit="1" customWidth="1"/>
    <col min="11794" max="11794" width="11.42578125" style="4"/>
    <col min="11795" max="11795" width="13.85546875" style="4" bestFit="1" customWidth="1"/>
    <col min="11796" max="11796" width="12.140625" style="4" bestFit="1" customWidth="1"/>
    <col min="11797" max="11799" width="11.42578125" style="4"/>
    <col min="11800" max="11800" width="9.42578125" style="4" customWidth="1"/>
    <col min="11801" max="11801" width="12.7109375" style="4" bestFit="1" customWidth="1"/>
    <col min="11802" max="11802" width="14.28515625" style="4" bestFit="1" customWidth="1"/>
    <col min="11803" max="12033" width="11.42578125" style="4"/>
    <col min="12034" max="12034" width="26.140625" style="4" customWidth="1"/>
    <col min="12035" max="12035" width="25.85546875" style="4" customWidth="1"/>
    <col min="12036" max="12036" width="21.85546875" style="4" customWidth="1"/>
    <col min="12037" max="12037" width="20.85546875" style="4" customWidth="1"/>
    <col min="12038" max="12038" width="19.85546875" style="4" customWidth="1"/>
    <col min="12039" max="12039" width="14.140625" style="4" customWidth="1"/>
    <col min="12040" max="12040" width="9" style="4" customWidth="1"/>
    <col min="12041" max="12041" width="14.5703125" style="4" customWidth="1"/>
    <col min="12042" max="12042" width="20.5703125" style="4" customWidth="1"/>
    <col min="12043" max="12043" width="15" style="4" bestFit="1" customWidth="1"/>
    <col min="12044" max="12044" width="12" style="4" bestFit="1" customWidth="1"/>
    <col min="12045" max="12045" width="13" style="4" customWidth="1"/>
    <col min="12046" max="12046" width="14.5703125" style="4" bestFit="1" customWidth="1"/>
    <col min="12047" max="12047" width="13.85546875" style="4" bestFit="1" customWidth="1"/>
    <col min="12048" max="12048" width="11.42578125" style="4"/>
    <col min="12049" max="12049" width="13.85546875" style="4" bestFit="1" customWidth="1"/>
    <col min="12050" max="12050" width="11.42578125" style="4"/>
    <col min="12051" max="12051" width="13.85546875" style="4" bestFit="1" customWidth="1"/>
    <col min="12052" max="12052" width="12.140625" style="4" bestFit="1" customWidth="1"/>
    <col min="12053" max="12055" width="11.42578125" style="4"/>
    <col min="12056" max="12056" width="9.42578125" style="4" customWidth="1"/>
    <col min="12057" max="12057" width="12.7109375" style="4" bestFit="1" customWidth="1"/>
    <col min="12058" max="12058" width="14.28515625" style="4" bestFit="1" customWidth="1"/>
    <col min="12059" max="12289" width="11.42578125" style="4"/>
    <col min="12290" max="12290" width="26.140625" style="4" customWidth="1"/>
    <col min="12291" max="12291" width="25.85546875" style="4" customWidth="1"/>
    <col min="12292" max="12292" width="21.85546875" style="4" customWidth="1"/>
    <col min="12293" max="12293" width="20.85546875" style="4" customWidth="1"/>
    <col min="12294" max="12294" width="19.85546875" style="4" customWidth="1"/>
    <col min="12295" max="12295" width="14.140625" style="4" customWidth="1"/>
    <col min="12296" max="12296" width="9" style="4" customWidth="1"/>
    <col min="12297" max="12297" width="14.5703125" style="4" customWidth="1"/>
    <col min="12298" max="12298" width="20.5703125" style="4" customWidth="1"/>
    <col min="12299" max="12299" width="15" style="4" bestFit="1" customWidth="1"/>
    <col min="12300" max="12300" width="12" style="4" bestFit="1" customWidth="1"/>
    <col min="12301" max="12301" width="13" style="4" customWidth="1"/>
    <col min="12302" max="12302" width="14.5703125" style="4" bestFit="1" customWidth="1"/>
    <col min="12303" max="12303" width="13.85546875" style="4" bestFit="1" customWidth="1"/>
    <col min="12304" max="12304" width="11.42578125" style="4"/>
    <col min="12305" max="12305" width="13.85546875" style="4" bestFit="1" customWidth="1"/>
    <col min="12306" max="12306" width="11.42578125" style="4"/>
    <col min="12307" max="12307" width="13.85546875" style="4" bestFit="1" customWidth="1"/>
    <col min="12308" max="12308" width="12.140625" style="4" bestFit="1" customWidth="1"/>
    <col min="12309" max="12311" width="11.42578125" style="4"/>
    <col min="12312" max="12312" width="9.42578125" style="4" customWidth="1"/>
    <col min="12313" max="12313" width="12.7109375" style="4" bestFit="1" customWidth="1"/>
    <col min="12314" max="12314" width="14.28515625" style="4" bestFit="1" customWidth="1"/>
    <col min="12315" max="12545" width="11.42578125" style="4"/>
    <col min="12546" max="12546" width="26.140625" style="4" customWidth="1"/>
    <col min="12547" max="12547" width="25.85546875" style="4" customWidth="1"/>
    <col min="12548" max="12548" width="21.85546875" style="4" customWidth="1"/>
    <col min="12549" max="12549" width="20.85546875" style="4" customWidth="1"/>
    <col min="12550" max="12550" width="19.85546875" style="4" customWidth="1"/>
    <col min="12551" max="12551" width="14.140625" style="4" customWidth="1"/>
    <col min="12552" max="12552" width="9" style="4" customWidth="1"/>
    <col min="12553" max="12553" width="14.5703125" style="4" customWidth="1"/>
    <col min="12554" max="12554" width="20.5703125" style="4" customWidth="1"/>
    <col min="12555" max="12555" width="15" style="4" bestFit="1" customWidth="1"/>
    <col min="12556" max="12556" width="12" style="4" bestFit="1" customWidth="1"/>
    <col min="12557" max="12557" width="13" style="4" customWidth="1"/>
    <col min="12558" max="12558" width="14.5703125" style="4" bestFit="1" customWidth="1"/>
    <col min="12559" max="12559" width="13.85546875" style="4" bestFit="1" customWidth="1"/>
    <col min="12560" max="12560" width="11.42578125" style="4"/>
    <col min="12561" max="12561" width="13.85546875" style="4" bestFit="1" customWidth="1"/>
    <col min="12562" max="12562" width="11.42578125" style="4"/>
    <col min="12563" max="12563" width="13.85546875" style="4" bestFit="1" customWidth="1"/>
    <col min="12564" max="12564" width="12.140625" style="4" bestFit="1" customWidth="1"/>
    <col min="12565" max="12567" width="11.42578125" style="4"/>
    <col min="12568" max="12568" width="9.42578125" style="4" customWidth="1"/>
    <col min="12569" max="12569" width="12.7109375" style="4" bestFit="1" customWidth="1"/>
    <col min="12570" max="12570" width="14.28515625" style="4" bestFit="1" customWidth="1"/>
    <col min="12571" max="12801" width="11.42578125" style="4"/>
    <col min="12802" max="12802" width="26.140625" style="4" customWidth="1"/>
    <col min="12803" max="12803" width="25.85546875" style="4" customWidth="1"/>
    <col min="12804" max="12804" width="21.85546875" style="4" customWidth="1"/>
    <col min="12805" max="12805" width="20.85546875" style="4" customWidth="1"/>
    <col min="12806" max="12806" width="19.85546875" style="4" customWidth="1"/>
    <col min="12807" max="12807" width="14.140625" style="4" customWidth="1"/>
    <col min="12808" max="12808" width="9" style="4" customWidth="1"/>
    <col min="12809" max="12809" width="14.5703125" style="4" customWidth="1"/>
    <col min="12810" max="12810" width="20.5703125" style="4" customWidth="1"/>
    <col min="12811" max="12811" width="15" style="4" bestFit="1" customWidth="1"/>
    <col min="12812" max="12812" width="12" style="4" bestFit="1" customWidth="1"/>
    <col min="12813" max="12813" width="13" style="4" customWidth="1"/>
    <col min="12814" max="12814" width="14.5703125" style="4" bestFit="1" customWidth="1"/>
    <col min="12815" max="12815" width="13.85546875" style="4" bestFit="1" customWidth="1"/>
    <col min="12816" max="12816" width="11.42578125" style="4"/>
    <col min="12817" max="12817" width="13.85546875" style="4" bestFit="1" customWidth="1"/>
    <col min="12818" max="12818" width="11.42578125" style="4"/>
    <col min="12819" max="12819" width="13.85546875" style="4" bestFit="1" customWidth="1"/>
    <col min="12820" max="12820" width="12.140625" style="4" bestFit="1" customWidth="1"/>
    <col min="12821" max="12823" width="11.42578125" style="4"/>
    <col min="12824" max="12824" width="9.42578125" style="4" customWidth="1"/>
    <col min="12825" max="12825" width="12.7109375" style="4" bestFit="1" customWidth="1"/>
    <col min="12826" max="12826" width="14.28515625" style="4" bestFit="1" customWidth="1"/>
    <col min="12827" max="13057" width="11.42578125" style="4"/>
    <col min="13058" max="13058" width="26.140625" style="4" customWidth="1"/>
    <col min="13059" max="13059" width="25.85546875" style="4" customWidth="1"/>
    <col min="13060" max="13060" width="21.85546875" style="4" customWidth="1"/>
    <col min="13061" max="13061" width="20.85546875" style="4" customWidth="1"/>
    <col min="13062" max="13062" width="19.85546875" style="4" customWidth="1"/>
    <col min="13063" max="13063" width="14.140625" style="4" customWidth="1"/>
    <col min="13064" max="13064" width="9" style="4" customWidth="1"/>
    <col min="13065" max="13065" width="14.5703125" style="4" customWidth="1"/>
    <col min="13066" max="13066" width="20.5703125" style="4" customWidth="1"/>
    <col min="13067" max="13067" width="15" style="4" bestFit="1" customWidth="1"/>
    <col min="13068" max="13068" width="12" style="4" bestFit="1" customWidth="1"/>
    <col min="13069" max="13069" width="13" style="4" customWidth="1"/>
    <col min="13070" max="13070" width="14.5703125" style="4" bestFit="1" customWidth="1"/>
    <col min="13071" max="13071" width="13.85546875" style="4" bestFit="1" customWidth="1"/>
    <col min="13072" max="13072" width="11.42578125" style="4"/>
    <col min="13073" max="13073" width="13.85546875" style="4" bestFit="1" customWidth="1"/>
    <col min="13074" max="13074" width="11.42578125" style="4"/>
    <col min="13075" max="13075" width="13.85546875" style="4" bestFit="1" customWidth="1"/>
    <col min="13076" max="13076" width="12.140625" style="4" bestFit="1" customWidth="1"/>
    <col min="13077" max="13079" width="11.42578125" style="4"/>
    <col min="13080" max="13080" width="9.42578125" style="4" customWidth="1"/>
    <col min="13081" max="13081" width="12.7109375" style="4" bestFit="1" customWidth="1"/>
    <col min="13082" max="13082" width="14.28515625" style="4" bestFit="1" customWidth="1"/>
    <col min="13083" max="13313" width="11.42578125" style="4"/>
    <col min="13314" max="13314" width="26.140625" style="4" customWidth="1"/>
    <col min="13315" max="13315" width="25.85546875" style="4" customWidth="1"/>
    <col min="13316" max="13316" width="21.85546875" style="4" customWidth="1"/>
    <col min="13317" max="13317" width="20.85546875" style="4" customWidth="1"/>
    <col min="13318" max="13318" width="19.85546875" style="4" customWidth="1"/>
    <col min="13319" max="13319" width="14.140625" style="4" customWidth="1"/>
    <col min="13320" max="13320" width="9" style="4" customWidth="1"/>
    <col min="13321" max="13321" width="14.5703125" style="4" customWidth="1"/>
    <col min="13322" max="13322" width="20.5703125" style="4" customWidth="1"/>
    <col min="13323" max="13323" width="15" style="4" bestFit="1" customWidth="1"/>
    <col min="13324" max="13324" width="12" style="4" bestFit="1" customWidth="1"/>
    <col min="13325" max="13325" width="13" style="4" customWidth="1"/>
    <col min="13326" max="13326" width="14.5703125" style="4" bestFit="1" customWidth="1"/>
    <col min="13327" max="13327" width="13.85546875" style="4" bestFit="1" customWidth="1"/>
    <col min="13328" max="13328" width="11.42578125" style="4"/>
    <col min="13329" max="13329" width="13.85546875" style="4" bestFit="1" customWidth="1"/>
    <col min="13330" max="13330" width="11.42578125" style="4"/>
    <col min="13331" max="13331" width="13.85546875" style="4" bestFit="1" customWidth="1"/>
    <col min="13332" max="13332" width="12.140625" style="4" bestFit="1" customWidth="1"/>
    <col min="13333" max="13335" width="11.42578125" style="4"/>
    <col min="13336" max="13336" width="9.42578125" style="4" customWidth="1"/>
    <col min="13337" max="13337" width="12.7109375" style="4" bestFit="1" customWidth="1"/>
    <col min="13338" max="13338" width="14.28515625" style="4" bestFit="1" customWidth="1"/>
    <col min="13339" max="13569" width="11.42578125" style="4"/>
    <col min="13570" max="13570" width="26.140625" style="4" customWidth="1"/>
    <col min="13571" max="13571" width="25.85546875" style="4" customWidth="1"/>
    <col min="13572" max="13572" width="21.85546875" style="4" customWidth="1"/>
    <col min="13573" max="13573" width="20.85546875" style="4" customWidth="1"/>
    <col min="13574" max="13574" width="19.85546875" style="4" customWidth="1"/>
    <col min="13575" max="13575" width="14.140625" style="4" customWidth="1"/>
    <col min="13576" max="13576" width="9" style="4" customWidth="1"/>
    <col min="13577" max="13577" width="14.5703125" style="4" customWidth="1"/>
    <col min="13578" max="13578" width="20.5703125" style="4" customWidth="1"/>
    <col min="13579" max="13579" width="15" style="4" bestFit="1" customWidth="1"/>
    <col min="13580" max="13580" width="12" style="4" bestFit="1" customWidth="1"/>
    <col min="13581" max="13581" width="13" style="4" customWidth="1"/>
    <col min="13582" max="13582" width="14.5703125" style="4" bestFit="1" customWidth="1"/>
    <col min="13583" max="13583" width="13.85546875" style="4" bestFit="1" customWidth="1"/>
    <col min="13584" max="13584" width="11.42578125" style="4"/>
    <col min="13585" max="13585" width="13.85546875" style="4" bestFit="1" customWidth="1"/>
    <col min="13586" max="13586" width="11.42578125" style="4"/>
    <col min="13587" max="13587" width="13.85546875" style="4" bestFit="1" customWidth="1"/>
    <col min="13588" max="13588" width="12.140625" style="4" bestFit="1" customWidth="1"/>
    <col min="13589" max="13591" width="11.42578125" style="4"/>
    <col min="13592" max="13592" width="9.42578125" style="4" customWidth="1"/>
    <col min="13593" max="13593" width="12.7109375" style="4" bestFit="1" customWidth="1"/>
    <col min="13594" max="13594" width="14.28515625" style="4" bestFit="1" customWidth="1"/>
    <col min="13595" max="13825" width="11.42578125" style="4"/>
    <col min="13826" max="13826" width="26.140625" style="4" customWidth="1"/>
    <col min="13827" max="13827" width="25.85546875" style="4" customWidth="1"/>
    <col min="13828" max="13828" width="21.85546875" style="4" customWidth="1"/>
    <col min="13829" max="13829" width="20.85546875" style="4" customWidth="1"/>
    <col min="13830" max="13830" width="19.85546875" style="4" customWidth="1"/>
    <col min="13831" max="13831" width="14.140625" style="4" customWidth="1"/>
    <col min="13832" max="13832" width="9" style="4" customWidth="1"/>
    <col min="13833" max="13833" width="14.5703125" style="4" customWidth="1"/>
    <col min="13834" max="13834" width="20.5703125" style="4" customWidth="1"/>
    <col min="13835" max="13835" width="15" style="4" bestFit="1" customWidth="1"/>
    <col min="13836" max="13836" width="12" style="4" bestFit="1" customWidth="1"/>
    <col min="13837" max="13837" width="13" style="4" customWidth="1"/>
    <col min="13838" max="13838" width="14.5703125" style="4" bestFit="1" customWidth="1"/>
    <col min="13839" max="13839" width="13.85546875" style="4" bestFit="1" customWidth="1"/>
    <col min="13840" max="13840" width="11.42578125" style="4"/>
    <col min="13841" max="13841" width="13.85546875" style="4" bestFit="1" customWidth="1"/>
    <col min="13842" max="13842" width="11.42578125" style="4"/>
    <col min="13843" max="13843" width="13.85546875" style="4" bestFit="1" customWidth="1"/>
    <col min="13844" max="13844" width="12.140625" style="4" bestFit="1" customWidth="1"/>
    <col min="13845" max="13847" width="11.42578125" style="4"/>
    <col min="13848" max="13848" width="9.42578125" style="4" customWidth="1"/>
    <col min="13849" max="13849" width="12.7109375" style="4" bestFit="1" customWidth="1"/>
    <col min="13850" max="13850" width="14.28515625" style="4" bestFit="1" customWidth="1"/>
    <col min="13851" max="14081" width="11.42578125" style="4"/>
    <col min="14082" max="14082" width="26.140625" style="4" customWidth="1"/>
    <col min="14083" max="14083" width="25.85546875" style="4" customWidth="1"/>
    <col min="14084" max="14084" width="21.85546875" style="4" customWidth="1"/>
    <col min="14085" max="14085" width="20.85546875" style="4" customWidth="1"/>
    <col min="14086" max="14086" width="19.85546875" style="4" customWidth="1"/>
    <col min="14087" max="14087" width="14.140625" style="4" customWidth="1"/>
    <col min="14088" max="14088" width="9" style="4" customWidth="1"/>
    <col min="14089" max="14089" width="14.5703125" style="4" customWidth="1"/>
    <col min="14090" max="14090" width="20.5703125" style="4" customWidth="1"/>
    <col min="14091" max="14091" width="15" style="4" bestFit="1" customWidth="1"/>
    <col min="14092" max="14092" width="12" style="4" bestFit="1" customWidth="1"/>
    <col min="14093" max="14093" width="13" style="4" customWidth="1"/>
    <col min="14094" max="14094" width="14.5703125" style="4" bestFit="1" customWidth="1"/>
    <col min="14095" max="14095" width="13.85546875" style="4" bestFit="1" customWidth="1"/>
    <col min="14096" max="14096" width="11.42578125" style="4"/>
    <col min="14097" max="14097" width="13.85546875" style="4" bestFit="1" customWidth="1"/>
    <col min="14098" max="14098" width="11.42578125" style="4"/>
    <col min="14099" max="14099" width="13.85546875" style="4" bestFit="1" customWidth="1"/>
    <col min="14100" max="14100" width="12.140625" style="4" bestFit="1" customWidth="1"/>
    <col min="14101" max="14103" width="11.42578125" style="4"/>
    <col min="14104" max="14104" width="9.42578125" style="4" customWidth="1"/>
    <col min="14105" max="14105" width="12.7109375" style="4" bestFit="1" customWidth="1"/>
    <col min="14106" max="14106" width="14.28515625" style="4" bestFit="1" customWidth="1"/>
    <col min="14107" max="14337" width="11.42578125" style="4"/>
    <col min="14338" max="14338" width="26.140625" style="4" customWidth="1"/>
    <col min="14339" max="14339" width="25.85546875" style="4" customWidth="1"/>
    <col min="14340" max="14340" width="21.85546875" style="4" customWidth="1"/>
    <col min="14341" max="14341" width="20.85546875" style="4" customWidth="1"/>
    <col min="14342" max="14342" width="19.85546875" style="4" customWidth="1"/>
    <col min="14343" max="14343" width="14.140625" style="4" customWidth="1"/>
    <col min="14344" max="14344" width="9" style="4" customWidth="1"/>
    <col min="14345" max="14345" width="14.5703125" style="4" customWidth="1"/>
    <col min="14346" max="14346" width="20.5703125" style="4" customWidth="1"/>
    <col min="14347" max="14347" width="15" style="4" bestFit="1" customWidth="1"/>
    <col min="14348" max="14348" width="12" style="4" bestFit="1" customWidth="1"/>
    <col min="14349" max="14349" width="13" style="4" customWidth="1"/>
    <col min="14350" max="14350" width="14.5703125" style="4" bestFit="1" customWidth="1"/>
    <col min="14351" max="14351" width="13.85546875" style="4" bestFit="1" customWidth="1"/>
    <col min="14352" max="14352" width="11.42578125" style="4"/>
    <col min="14353" max="14353" width="13.85546875" style="4" bestFit="1" customWidth="1"/>
    <col min="14354" max="14354" width="11.42578125" style="4"/>
    <col min="14355" max="14355" width="13.85546875" style="4" bestFit="1" customWidth="1"/>
    <col min="14356" max="14356" width="12.140625" style="4" bestFit="1" customWidth="1"/>
    <col min="14357" max="14359" width="11.42578125" style="4"/>
    <col min="14360" max="14360" width="9.42578125" style="4" customWidth="1"/>
    <col min="14361" max="14361" width="12.7109375" style="4" bestFit="1" customWidth="1"/>
    <col min="14362" max="14362" width="14.28515625" style="4" bestFit="1" customWidth="1"/>
    <col min="14363" max="14593" width="11.42578125" style="4"/>
    <col min="14594" max="14594" width="26.140625" style="4" customWidth="1"/>
    <col min="14595" max="14595" width="25.85546875" style="4" customWidth="1"/>
    <col min="14596" max="14596" width="21.85546875" style="4" customWidth="1"/>
    <col min="14597" max="14597" width="20.85546875" style="4" customWidth="1"/>
    <col min="14598" max="14598" width="19.85546875" style="4" customWidth="1"/>
    <col min="14599" max="14599" width="14.140625" style="4" customWidth="1"/>
    <col min="14600" max="14600" width="9" style="4" customWidth="1"/>
    <col min="14601" max="14601" width="14.5703125" style="4" customWidth="1"/>
    <col min="14602" max="14602" width="20.5703125" style="4" customWidth="1"/>
    <col min="14603" max="14603" width="15" style="4" bestFit="1" customWidth="1"/>
    <col min="14604" max="14604" width="12" style="4" bestFit="1" customWidth="1"/>
    <col min="14605" max="14605" width="13" style="4" customWidth="1"/>
    <col min="14606" max="14606" width="14.5703125" style="4" bestFit="1" customWidth="1"/>
    <col min="14607" max="14607" width="13.85546875" style="4" bestFit="1" customWidth="1"/>
    <col min="14608" max="14608" width="11.42578125" style="4"/>
    <col min="14609" max="14609" width="13.85546875" style="4" bestFit="1" customWidth="1"/>
    <col min="14610" max="14610" width="11.42578125" style="4"/>
    <col min="14611" max="14611" width="13.85546875" style="4" bestFit="1" customWidth="1"/>
    <col min="14612" max="14612" width="12.140625" style="4" bestFit="1" customWidth="1"/>
    <col min="14613" max="14615" width="11.42578125" style="4"/>
    <col min="14616" max="14616" width="9.42578125" style="4" customWidth="1"/>
    <col min="14617" max="14617" width="12.7109375" style="4" bestFit="1" customWidth="1"/>
    <col min="14618" max="14618" width="14.28515625" style="4" bestFit="1" customWidth="1"/>
    <col min="14619" max="14849" width="11.42578125" style="4"/>
    <col min="14850" max="14850" width="26.140625" style="4" customWidth="1"/>
    <col min="14851" max="14851" width="25.85546875" style="4" customWidth="1"/>
    <col min="14852" max="14852" width="21.85546875" style="4" customWidth="1"/>
    <col min="14853" max="14853" width="20.85546875" style="4" customWidth="1"/>
    <col min="14854" max="14854" width="19.85546875" style="4" customWidth="1"/>
    <col min="14855" max="14855" width="14.140625" style="4" customWidth="1"/>
    <col min="14856" max="14856" width="9" style="4" customWidth="1"/>
    <col min="14857" max="14857" width="14.5703125" style="4" customWidth="1"/>
    <col min="14858" max="14858" width="20.5703125" style="4" customWidth="1"/>
    <col min="14859" max="14859" width="15" style="4" bestFit="1" customWidth="1"/>
    <col min="14860" max="14860" width="12" style="4" bestFit="1" customWidth="1"/>
    <col min="14861" max="14861" width="13" style="4" customWidth="1"/>
    <col min="14862" max="14862" width="14.5703125" style="4" bestFit="1" customWidth="1"/>
    <col min="14863" max="14863" width="13.85546875" style="4" bestFit="1" customWidth="1"/>
    <col min="14864" max="14864" width="11.42578125" style="4"/>
    <col min="14865" max="14865" width="13.85546875" style="4" bestFit="1" customWidth="1"/>
    <col min="14866" max="14866" width="11.42578125" style="4"/>
    <col min="14867" max="14867" width="13.85546875" style="4" bestFit="1" customWidth="1"/>
    <col min="14868" max="14868" width="12.140625" style="4" bestFit="1" customWidth="1"/>
    <col min="14869" max="14871" width="11.42578125" style="4"/>
    <col min="14872" max="14872" width="9.42578125" style="4" customWidth="1"/>
    <col min="14873" max="14873" width="12.7109375" style="4" bestFit="1" customWidth="1"/>
    <col min="14874" max="14874" width="14.28515625" style="4" bestFit="1" customWidth="1"/>
    <col min="14875" max="15105" width="11.42578125" style="4"/>
    <col min="15106" max="15106" width="26.140625" style="4" customWidth="1"/>
    <col min="15107" max="15107" width="25.85546875" style="4" customWidth="1"/>
    <col min="15108" max="15108" width="21.85546875" style="4" customWidth="1"/>
    <col min="15109" max="15109" width="20.85546875" style="4" customWidth="1"/>
    <col min="15110" max="15110" width="19.85546875" style="4" customWidth="1"/>
    <col min="15111" max="15111" width="14.140625" style="4" customWidth="1"/>
    <col min="15112" max="15112" width="9" style="4" customWidth="1"/>
    <col min="15113" max="15113" width="14.5703125" style="4" customWidth="1"/>
    <col min="15114" max="15114" width="20.5703125" style="4" customWidth="1"/>
    <col min="15115" max="15115" width="15" style="4" bestFit="1" customWidth="1"/>
    <col min="15116" max="15116" width="12" style="4" bestFit="1" customWidth="1"/>
    <col min="15117" max="15117" width="13" style="4" customWidth="1"/>
    <col min="15118" max="15118" width="14.5703125" style="4" bestFit="1" customWidth="1"/>
    <col min="15119" max="15119" width="13.85546875" style="4" bestFit="1" customWidth="1"/>
    <col min="15120" max="15120" width="11.42578125" style="4"/>
    <col min="15121" max="15121" width="13.85546875" style="4" bestFit="1" customWidth="1"/>
    <col min="15122" max="15122" width="11.42578125" style="4"/>
    <col min="15123" max="15123" width="13.85546875" style="4" bestFit="1" customWidth="1"/>
    <col min="15124" max="15124" width="12.140625" style="4" bestFit="1" customWidth="1"/>
    <col min="15125" max="15127" width="11.42578125" style="4"/>
    <col min="15128" max="15128" width="9.42578125" style="4" customWidth="1"/>
    <col min="15129" max="15129" width="12.7109375" style="4" bestFit="1" customWidth="1"/>
    <col min="15130" max="15130" width="14.28515625" style="4" bestFit="1" customWidth="1"/>
    <col min="15131" max="15361" width="11.42578125" style="4"/>
    <col min="15362" max="15362" width="26.140625" style="4" customWidth="1"/>
    <col min="15363" max="15363" width="25.85546875" style="4" customWidth="1"/>
    <col min="15364" max="15364" width="21.85546875" style="4" customWidth="1"/>
    <col min="15365" max="15365" width="20.85546875" style="4" customWidth="1"/>
    <col min="15366" max="15366" width="19.85546875" style="4" customWidth="1"/>
    <col min="15367" max="15367" width="14.140625" style="4" customWidth="1"/>
    <col min="15368" max="15368" width="9" style="4" customWidth="1"/>
    <col min="15369" max="15369" width="14.5703125" style="4" customWidth="1"/>
    <col min="15370" max="15370" width="20.5703125" style="4" customWidth="1"/>
    <col min="15371" max="15371" width="15" style="4" bestFit="1" customWidth="1"/>
    <col min="15372" max="15372" width="12" style="4" bestFit="1" customWidth="1"/>
    <col min="15373" max="15373" width="13" style="4" customWidth="1"/>
    <col min="15374" max="15374" width="14.5703125" style="4" bestFit="1" customWidth="1"/>
    <col min="15375" max="15375" width="13.85546875" style="4" bestFit="1" customWidth="1"/>
    <col min="15376" max="15376" width="11.42578125" style="4"/>
    <col min="15377" max="15377" width="13.85546875" style="4" bestFit="1" customWidth="1"/>
    <col min="15378" max="15378" width="11.42578125" style="4"/>
    <col min="15379" max="15379" width="13.85546875" style="4" bestFit="1" customWidth="1"/>
    <col min="15380" max="15380" width="12.140625" style="4" bestFit="1" customWidth="1"/>
    <col min="15381" max="15383" width="11.42578125" style="4"/>
    <col min="15384" max="15384" width="9.42578125" style="4" customWidth="1"/>
    <col min="15385" max="15385" width="12.7109375" style="4" bestFit="1" customWidth="1"/>
    <col min="15386" max="15386" width="14.28515625" style="4" bestFit="1" customWidth="1"/>
    <col min="15387" max="15617" width="11.42578125" style="4"/>
    <col min="15618" max="15618" width="26.140625" style="4" customWidth="1"/>
    <col min="15619" max="15619" width="25.85546875" style="4" customWidth="1"/>
    <col min="15620" max="15620" width="21.85546875" style="4" customWidth="1"/>
    <col min="15621" max="15621" width="20.85546875" style="4" customWidth="1"/>
    <col min="15622" max="15622" width="19.85546875" style="4" customWidth="1"/>
    <col min="15623" max="15623" width="14.140625" style="4" customWidth="1"/>
    <col min="15624" max="15624" width="9" style="4" customWidth="1"/>
    <col min="15625" max="15625" width="14.5703125" style="4" customWidth="1"/>
    <col min="15626" max="15626" width="20.5703125" style="4" customWidth="1"/>
    <col min="15627" max="15627" width="15" style="4" bestFit="1" customWidth="1"/>
    <col min="15628" max="15628" width="12" style="4" bestFit="1" customWidth="1"/>
    <col min="15629" max="15629" width="13" style="4" customWidth="1"/>
    <col min="15630" max="15630" width="14.5703125" style="4" bestFit="1" customWidth="1"/>
    <col min="15631" max="15631" width="13.85546875" style="4" bestFit="1" customWidth="1"/>
    <col min="15632" max="15632" width="11.42578125" style="4"/>
    <col min="15633" max="15633" width="13.85546875" style="4" bestFit="1" customWidth="1"/>
    <col min="15634" max="15634" width="11.42578125" style="4"/>
    <col min="15635" max="15635" width="13.85546875" style="4" bestFit="1" customWidth="1"/>
    <col min="15636" max="15636" width="12.140625" style="4" bestFit="1" customWidth="1"/>
    <col min="15637" max="15639" width="11.42578125" style="4"/>
    <col min="15640" max="15640" width="9.42578125" style="4" customWidth="1"/>
    <col min="15641" max="15641" width="12.7109375" style="4" bestFit="1" customWidth="1"/>
    <col min="15642" max="15642" width="14.28515625" style="4" bestFit="1" customWidth="1"/>
    <col min="15643" max="15873" width="11.42578125" style="4"/>
    <col min="15874" max="15874" width="26.140625" style="4" customWidth="1"/>
    <col min="15875" max="15875" width="25.85546875" style="4" customWidth="1"/>
    <col min="15876" max="15876" width="21.85546875" style="4" customWidth="1"/>
    <col min="15877" max="15877" width="20.85546875" style="4" customWidth="1"/>
    <col min="15878" max="15878" width="19.85546875" style="4" customWidth="1"/>
    <col min="15879" max="15879" width="14.140625" style="4" customWidth="1"/>
    <col min="15880" max="15880" width="9" style="4" customWidth="1"/>
    <col min="15881" max="15881" width="14.5703125" style="4" customWidth="1"/>
    <col min="15882" max="15882" width="20.5703125" style="4" customWidth="1"/>
    <col min="15883" max="15883" width="15" style="4" bestFit="1" customWidth="1"/>
    <col min="15884" max="15884" width="12" style="4" bestFit="1" customWidth="1"/>
    <col min="15885" max="15885" width="13" style="4" customWidth="1"/>
    <col min="15886" max="15886" width="14.5703125" style="4" bestFit="1" customWidth="1"/>
    <col min="15887" max="15887" width="13.85546875" style="4" bestFit="1" customWidth="1"/>
    <col min="15888" max="15888" width="11.42578125" style="4"/>
    <col min="15889" max="15889" width="13.85546875" style="4" bestFit="1" customWidth="1"/>
    <col min="15890" max="15890" width="11.42578125" style="4"/>
    <col min="15891" max="15891" width="13.85546875" style="4" bestFit="1" customWidth="1"/>
    <col min="15892" max="15892" width="12.140625" style="4" bestFit="1" customWidth="1"/>
    <col min="15893" max="15895" width="11.42578125" style="4"/>
    <col min="15896" max="15896" width="9.42578125" style="4" customWidth="1"/>
    <col min="15897" max="15897" width="12.7109375" style="4" bestFit="1" customWidth="1"/>
    <col min="15898" max="15898" width="14.28515625" style="4" bestFit="1" customWidth="1"/>
    <col min="15899" max="16129" width="11.42578125" style="4"/>
    <col min="16130" max="16130" width="26.140625" style="4" customWidth="1"/>
    <col min="16131" max="16131" width="25.85546875" style="4" customWidth="1"/>
    <col min="16132" max="16132" width="21.85546875" style="4" customWidth="1"/>
    <col min="16133" max="16133" width="20.85546875" style="4" customWidth="1"/>
    <col min="16134" max="16134" width="19.85546875" style="4" customWidth="1"/>
    <col min="16135" max="16135" width="14.140625" style="4" customWidth="1"/>
    <col min="16136" max="16136" width="9" style="4" customWidth="1"/>
    <col min="16137" max="16137" width="14.5703125" style="4" customWidth="1"/>
    <col min="16138" max="16138" width="20.5703125" style="4" customWidth="1"/>
    <col min="16139" max="16139" width="15" style="4" bestFit="1" customWidth="1"/>
    <col min="16140" max="16140" width="12" style="4" bestFit="1" customWidth="1"/>
    <col min="16141" max="16141" width="13" style="4" customWidth="1"/>
    <col min="16142" max="16142" width="14.5703125" style="4" bestFit="1" customWidth="1"/>
    <col min="16143" max="16143" width="13.85546875" style="4" bestFit="1" customWidth="1"/>
    <col min="16144" max="16144" width="11.42578125" style="4"/>
    <col min="16145" max="16145" width="13.85546875" style="4" bestFit="1" customWidth="1"/>
    <col min="16146" max="16146" width="11.42578125" style="4"/>
    <col min="16147" max="16147" width="13.85546875" style="4" bestFit="1" customWidth="1"/>
    <col min="16148" max="16148" width="12.140625" style="4" bestFit="1" customWidth="1"/>
    <col min="16149" max="16151" width="11.42578125" style="4"/>
    <col min="16152" max="16152" width="9.42578125" style="4" customWidth="1"/>
    <col min="16153" max="16153" width="12.7109375" style="4" bestFit="1" customWidth="1"/>
    <col min="16154" max="16154" width="14.28515625" style="4" bestFit="1" customWidth="1"/>
    <col min="16155" max="16384" width="11.42578125" style="4"/>
  </cols>
  <sheetData>
    <row r="1" spans="2:257" ht="9.75" customHeight="1" x14ac:dyDescent="0.2">
      <c r="B1" s="347"/>
      <c r="C1" s="347"/>
      <c r="D1" s="347"/>
      <c r="E1" s="347"/>
      <c r="F1" s="347"/>
      <c r="G1" s="347"/>
      <c r="H1" s="348"/>
      <c r="I1" s="348"/>
      <c r="J1" s="348"/>
      <c r="K1" s="348"/>
      <c r="L1" s="348"/>
      <c r="M1" s="38"/>
      <c r="N1" s="38"/>
      <c r="O1" s="38"/>
      <c r="P1" s="38"/>
      <c r="Q1" s="38"/>
      <c r="R1" s="38"/>
      <c r="S1" s="38"/>
      <c r="T1" s="38"/>
      <c r="U1" s="38"/>
      <c r="V1" s="38"/>
      <c r="W1" s="38"/>
      <c r="X1" s="38"/>
      <c r="Y1" s="38"/>
      <c r="Z1" s="38"/>
    </row>
    <row r="2" spans="2:257" ht="16.5" hidden="1" thickBot="1" x14ac:dyDescent="0.25">
      <c r="B2" s="588" t="s">
        <v>35</v>
      </c>
      <c r="C2" s="589"/>
      <c r="D2" s="589"/>
      <c r="E2" s="589"/>
      <c r="F2" s="590"/>
      <c r="H2" s="37" t="s">
        <v>36</v>
      </c>
      <c r="J2" s="38"/>
      <c r="K2" s="38"/>
      <c r="L2" s="38"/>
      <c r="M2" s="38"/>
      <c r="N2" s="38"/>
      <c r="O2" s="38"/>
      <c r="P2" s="38"/>
      <c r="Q2" s="38"/>
      <c r="R2" s="38"/>
      <c r="S2" s="38"/>
      <c r="T2" s="38"/>
      <c r="U2" s="38"/>
      <c r="V2" s="38"/>
      <c r="W2" s="38"/>
      <c r="X2" s="38"/>
      <c r="Y2" s="38"/>
      <c r="Z2" s="38"/>
    </row>
    <row r="3" spans="2:257" ht="12.75" hidden="1" customHeight="1" thickBot="1" x14ac:dyDescent="0.25">
      <c r="B3" s="591" t="s">
        <v>37</v>
      </c>
      <c r="C3" s="591"/>
      <c r="D3" s="591"/>
      <c r="E3" s="591"/>
      <c r="F3" s="591"/>
      <c r="H3" s="39">
        <v>0.95</v>
      </c>
      <c r="J3" s="38"/>
      <c r="K3" s="38"/>
      <c r="L3" s="38"/>
      <c r="M3" s="38"/>
      <c r="N3" s="38"/>
      <c r="O3" s="38"/>
      <c r="P3" s="38"/>
      <c r="Q3" s="38"/>
      <c r="R3" s="38"/>
      <c r="S3" s="38"/>
      <c r="T3" s="38"/>
      <c r="U3" s="38"/>
      <c r="V3" s="38"/>
      <c r="W3" s="38"/>
      <c r="X3" s="38"/>
      <c r="Y3" s="38"/>
      <c r="Z3" s="38"/>
    </row>
    <row r="4" spans="2:257" ht="13.5" hidden="1" customHeight="1" x14ac:dyDescent="0.2">
      <c r="B4" s="592" t="s">
        <v>38</v>
      </c>
      <c r="C4" s="592"/>
      <c r="D4" s="592"/>
      <c r="E4" s="592"/>
      <c r="F4" s="592"/>
      <c r="J4" s="38"/>
      <c r="K4" s="38"/>
      <c r="L4" s="38"/>
      <c r="M4" s="38"/>
      <c r="N4" s="38"/>
      <c r="O4" s="38"/>
      <c r="P4" s="38"/>
      <c r="Q4" s="38"/>
      <c r="R4" s="38"/>
      <c r="S4" s="38"/>
      <c r="T4" s="38"/>
      <c r="U4" s="38"/>
      <c r="V4" s="38"/>
      <c r="W4" s="38"/>
      <c r="X4" s="38"/>
      <c r="Y4" s="38"/>
      <c r="Z4" s="38"/>
    </row>
    <row r="5" spans="2:257" ht="15.75" hidden="1" thickBot="1" x14ac:dyDescent="0.25">
      <c r="B5" s="40"/>
      <c r="J5" s="38"/>
      <c r="K5" s="38"/>
      <c r="L5" s="38"/>
      <c r="M5" s="38"/>
      <c r="N5" s="41"/>
      <c r="O5" s="38"/>
      <c r="P5" s="38"/>
      <c r="Q5" s="38"/>
      <c r="R5" s="38"/>
      <c r="S5" s="38"/>
      <c r="T5" s="38"/>
      <c r="U5" s="38"/>
      <c r="V5" s="38"/>
      <c r="W5" s="38"/>
      <c r="X5" s="38"/>
      <c r="Y5" s="38"/>
      <c r="Z5" s="38"/>
    </row>
    <row r="6" spans="2:257" ht="15.75" hidden="1" thickBot="1" x14ac:dyDescent="0.3">
      <c r="B6" s="42"/>
      <c r="C6" s="43" t="s">
        <v>8</v>
      </c>
      <c r="D6" s="44" t="s">
        <v>39</v>
      </c>
      <c r="E6" s="45" t="s">
        <v>40</v>
      </c>
      <c r="F6" s="46" t="s">
        <v>281</v>
      </c>
      <c r="G6" s="40"/>
      <c r="H6" s="40"/>
      <c r="I6" s="40"/>
      <c r="J6" s="2"/>
      <c r="K6" s="2"/>
      <c r="L6" s="2"/>
      <c r="M6" s="2"/>
      <c r="N6" s="2"/>
      <c r="O6" s="2"/>
      <c r="P6" s="2"/>
      <c r="Q6" s="2"/>
      <c r="R6" s="2"/>
      <c r="S6" s="2"/>
      <c r="T6" s="2"/>
      <c r="U6" s="2"/>
      <c r="V6" s="2"/>
      <c r="W6" s="2"/>
      <c r="X6" s="2"/>
      <c r="Y6" s="2"/>
      <c r="Z6" s="2"/>
      <c r="AA6" s="40"/>
      <c r="AB6" s="40"/>
    </row>
    <row r="7" spans="2:257" ht="15" hidden="1" x14ac:dyDescent="0.2">
      <c r="B7" s="47"/>
      <c r="C7" s="48" t="s">
        <v>280</v>
      </c>
      <c r="D7" s="471">
        <v>0.55725258158458979</v>
      </c>
      <c r="E7" s="276">
        <v>0.1117286437437109</v>
      </c>
      <c r="F7" s="472">
        <v>32</v>
      </c>
      <c r="G7" s="40"/>
      <c r="H7" s="40"/>
      <c r="I7" s="40"/>
      <c r="J7" s="49"/>
      <c r="K7" s="50"/>
      <c r="L7" s="51"/>
      <c r="M7" s="52"/>
      <c r="N7" s="50"/>
      <c r="O7" s="50"/>
      <c r="P7" s="50"/>
      <c r="Q7" s="53"/>
      <c r="R7" s="2"/>
      <c r="S7" s="2"/>
      <c r="T7" s="40"/>
      <c r="U7" s="54"/>
      <c r="V7" s="40"/>
      <c r="W7" s="40"/>
      <c r="X7" s="40"/>
      <c r="Y7" s="40"/>
      <c r="Z7" s="40"/>
      <c r="AA7" s="40"/>
      <c r="AB7" s="40"/>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row>
    <row r="8" spans="2:257" ht="15.75" hidden="1" thickBot="1" x14ac:dyDescent="0.25">
      <c r="B8" s="47"/>
      <c r="C8" s="55" t="s">
        <v>279</v>
      </c>
      <c r="D8" s="377">
        <v>0.48248408180702551</v>
      </c>
      <c r="E8" s="378">
        <v>0.14468208580964845</v>
      </c>
      <c r="F8" s="379">
        <v>35</v>
      </c>
      <c r="G8" s="40"/>
      <c r="H8" s="40"/>
      <c r="I8" s="40"/>
      <c r="J8" s="49"/>
      <c r="K8" s="50"/>
      <c r="L8" s="56"/>
      <c r="M8" s="57"/>
      <c r="N8" s="50"/>
      <c r="O8" s="58"/>
      <c r="P8" s="59"/>
      <c r="Q8" s="53"/>
      <c r="R8" s="2"/>
      <c r="S8" s="2"/>
      <c r="T8" s="40"/>
      <c r="U8" s="54"/>
      <c r="V8" s="40"/>
      <c r="W8" s="40"/>
      <c r="X8" s="40"/>
      <c r="Y8" s="40"/>
      <c r="Z8" s="40"/>
      <c r="AA8" s="40"/>
      <c r="AB8" s="40"/>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row>
    <row r="9" spans="2:257" ht="15.75" hidden="1" thickBot="1" x14ac:dyDescent="0.25">
      <c r="B9" s="47"/>
      <c r="C9" s="60" t="s">
        <v>42</v>
      </c>
      <c r="D9" s="61">
        <f>D8-D7</f>
        <v>-7.4768499777564279E-2</v>
      </c>
      <c r="E9" s="62">
        <f>F15</f>
        <v>0.13001188036015532</v>
      </c>
      <c r="F9" s="63">
        <f>SUM(F7:F8)</f>
        <v>67</v>
      </c>
      <c r="G9" s="40"/>
      <c r="H9" s="40"/>
      <c r="I9" s="40"/>
      <c r="J9" s="49"/>
      <c r="K9" s="64"/>
      <c r="L9" s="56"/>
      <c r="M9" s="57"/>
      <c r="N9" s="50"/>
      <c r="O9" s="58"/>
      <c r="P9" s="59"/>
      <c r="Q9" s="2"/>
      <c r="R9" s="2"/>
      <c r="S9" s="2"/>
      <c r="T9" s="40"/>
      <c r="U9" s="54"/>
      <c r="V9" s="40"/>
      <c r="W9" s="40"/>
      <c r="X9" s="40"/>
      <c r="Y9" s="40"/>
      <c r="Z9" s="40"/>
      <c r="AA9" s="40"/>
      <c r="AB9" s="40"/>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row>
    <row r="10" spans="2:257" ht="15.75" hidden="1" customHeight="1" x14ac:dyDescent="0.25">
      <c r="B10" s="43"/>
      <c r="C10" s="65"/>
      <c r="D10" s="66"/>
      <c r="E10" s="66"/>
      <c r="F10" s="67"/>
      <c r="G10" s="68"/>
      <c r="H10" s="50"/>
      <c r="I10" s="50"/>
      <c r="J10" s="50"/>
      <c r="K10" s="50"/>
      <c r="L10" s="56"/>
      <c r="M10" s="69"/>
      <c r="N10" s="50"/>
      <c r="O10" s="58"/>
      <c r="P10" s="54"/>
      <c r="Q10" s="40"/>
      <c r="R10" s="40"/>
      <c r="S10" s="40"/>
      <c r="T10" s="40"/>
      <c r="U10" s="54"/>
      <c r="V10" s="40"/>
      <c r="W10" s="40"/>
      <c r="X10" s="40"/>
      <c r="Y10" s="40"/>
      <c r="Z10" s="40"/>
      <c r="AA10" s="40"/>
      <c r="AB10" s="40"/>
    </row>
    <row r="11" spans="2:257" ht="15" hidden="1" x14ac:dyDescent="0.25">
      <c r="B11" s="70" t="s">
        <v>43</v>
      </c>
      <c r="C11" s="71"/>
      <c r="D11" s="71"/>
      <c r="E11" s="71"/>
      <c r="F11" s="71"/>
      <c r="G11" s="72"/>
      <c r="H11" s="54"/>
      <c r="I11" s="54"/>
      <c r="J11" s="54"/>
      <c r="K11" s="54"/>
      <c r="L11" s="54"/>
      <c r="M11" s="54"/>
      <c r="N11" s="54"/>
      <c r="O11" s="54"/>
      <c r="P11" s="54"/>
      <c r="Q11" s="54"/>
      <c r="R11" s="40"/>
      <c r="S11" s="40"/>
      <c r="T11" s="40"/>
      <c r="U11" s="54"/>
      <c r="V11" s="40"/>
      <c r="W11" s="40"/>
      <c r="X11" s="40"/>
      <c r="Y11" s="40"/>
      <c r="Z11" s="40"/>
      <c r="AA11" s="40"/>
      <c r="AB11" s="40"/>
    </row>
    <row r="12" spans="2:257" ht="15" hidden="1" x14ac:dyDescent="0.25">
      <c r="B12" s="73"/>
      <c r="C12" s="74" t="s">
        <v>44</v>
      </c>
      <c r="D12" s="71"/>
      <c r="E12" s="71"/>
      <c r="F12" s="71"/>
      <c r="G12" s="72"/>
      <c r="H12" s="54"/>
      <c r="I12" s="54"/>
      <c r="J12" s="54"/>
      <c r="K12" s="54"/>
      <c r="L12" s="54"/>
      <c r="M12" s="54"/>
      <c r="N12" s="54"/>
      <c r="O12" s="54"/>
      <c r="P12" s="54"/>
      <c r="Q12" s="54"/>
      <c r="R12" s="40"/>
      <c r="S12" s="40"/>
      <c r="T12" s="40"/>
      <c r="U12" s="54"/>
      <c r="V12" s="40"/>
      <c r="W12" s="40"/>
      <c r="X12" s="40"/>
      <c r="Y12" s="40"/>
      <c r="Z12" s="40"/>
      <c r="AA12" s="40"/>
      <c r="AB12" s="40"/>
    </row>
    <row r="13" spans="2:257" ht="18" hidden="1" x14ac:dyDescent="0.35">
      <c r="B13" s="75" t="s">
        <v>45</v>
      </c>
      <c r="C13" s="76"/>
      <c r="D13" s="77" t="s">
        <v>46</v>
      </c>
      <c r="E13" s="78">
        <f>IF(E7&gt;=E8,E7^2,E8^2)/IF(E8&lt;E7,E8^2,E7^2)</f>
        <v>1.6768741441229535</v>
      </c>
      <c r="F13" s="79" t="s">
        <v>47</v>
      </c>
      <c r="G13" s="80">
        <f>IF(E7&gt;=E8,F7,F8)</f>
        <v>35</v>
      </c>
      <c r="H13" s="81">
        <f>IF(E8&lt;=E7,F8,F7)</f>
        <v>32</v>
      </c>
      <c r="I13" s="82"/>
      <c r="J13" s="83"/>
      <c r="K13" s="84" t="s">
        <v>48</v>
      </c>
      <c r="L13" s="85">
        <f>FDIST(E13,G13-1,H13-1)</f>
        <v>7.4705345417804436E-2</v>
      </c>
      <c r="M13" s="54"/>
      <c r="N13" s="40"/>
      <c r="O13" s="40"/>
      <c r="P13" s="40"/>
      <c r="Q13" s="40"/>
      <c r="R13" s="40"/>
      <c r="S13" s="40"/>
      <c r="T13" s="40"/>
      <c r="U13" s="54"/>
      <c r="V13" s="40"/>
      <c r="W13" s="40"/>
      <c r="X13" s="40"/>
      <c r="Y13" s="40"/>
      <c r="Z13" s="40"/>
      <c r="AA13" s="40"/>
      <c r="AB13" s="40"/>
    </row>
    <row r="14" spans="2:257" ht="18.75" hidden="1" thickBot="1" x14ac:dyDescent="0.3">
      <c r="B14" s="75" t="s">
        <v>49</v>
      </c>
      <c r="C14" s="86" t="s">
        <v>50</v>
      </c>
      <c r="D14" s="36"/>
      <c r="E14" s="36"/>
      <c r="F14" s="36"/>
      <c r="G14" s="54"/>
      <c r="H14" s="54"/>
      <c r="I14" s="40"/>
      <c r="J14" s="40"/>
      <c r="K14" s="87" t="s">
        <v>51</v>
      </c>
      <c r="L14" s="88">
        <f>((F7-1)*(E7^2)+(F8-1)*(E8^2))/(F7+F8-2)</f>
        <v>1.6903089034783342E-2</v>
      </c>
      <c r="M14" s="40"/>
      <c r="N14" s="40"/>
      <c r="O14" s="40"/>
      <c r="P14" s="40"/>
      <c r="Q14" s="40"/>
      <c r="R14" s="40"/>
      <c r="S14" s="40"/>
      <c r="T14" s="40"/>
      <c r="U14" s="54"/>
      <c r="V14" s="40"/>
      <c r="W14" s="40"/>
      <c r="X14" s="40"/>
      <c r="Y14" s="40"/>
      <c r="Z14" s="40"/>
      <c r="AA14" s="40"/>
      <c r="AB14" s="40"/>
    </row>
    <row r="15" spans="2:257" ht="18.75" hidden="1" x14ac:dyDescent="0.35">
      <c r="B15" s="71"/>
      <c r="C15" s="89"/>
      <c r="D15" s="90" t="s">
        <v>52</v>
      </c>
      <c r="E15" s="77" t="s">
        <v>53</v>
      </c>
      <c r="F15" s="91">
        <f>SQRT(L14)</f>
        <v>0.13001188036015532</v>
      </c>
      <c r="G15" s="72"/>
      <c r="H15" s="54"/>
      <c r="I15" s="92"/>
      <c r="J15" s="93" t="s">
        <v>54</v>
      </c>
      <c r="K15" s="94">
        <f>F7+F8-2</f>
        <v>65</v>
      </c>
      <c r="L15" s="54"/>
      <c r="M15" s="54"/>
      <c r="N15" s="95" t="s">
        <v>55</v>
      </c>
      <c r="O15" s="96"/>
      <c r="P15" s="97"/>
      <c r="Q15" s="98" t="s">
        <v>56</v>
      </c>
      <c r="R15" s="99"/>
      <c r="S15" s="99"/>
      <c r="T15" s="100" t="s">
        <v>57</v>
      </c>
      <c r="U15" s="101"/>
      <c r="V15" s="40"/>
      <c r="W15" s="40"/>
      <c r="X15" s="40"/>
      <c r="Y15" s="40"/>
      <c r="Z15" s="40"/>
      <c r="AA15" s="40"/>
      <c r="AB15" s="40"/>
    </row>
    <row r="16" spans="2:257" ht="18.75" hidden="1" thickBot="1" x14ac:dyDescent="0.4">
      <c r="B16" s="75" t="s">
        <v>58</v>
      </c>
      <c r="C16" s="102" t="s">
        <v>59</v>
      </c>
      <c r="D16" s="102"/>
      <c r="E16" s="102"/>
      <c r="F16" s="102"/>
      <c r="G16" s="72"/>
      <c r="H16" s="54"/>
      <c r="I16" s="54"/>
      <c r="J16" s="54"/>
      <c r="K16" s="54"/>
      <c r="L16" s="54"/>
      <c r="M16" s="54"/>
      <c r="N16" s="103"/>
      <c r="O16" s="104" t="s">
        <v>60</v>
      </c>
      <c r="P16" s="2"/>
      <c r="Q16" s="105" t="s">
        <v>61</v>
      </c>
      <c r="R16" s="104" t="s">
        <v>62</v>
      </c>
      <c r="S16" s="106"/>
      <c r="T16" s="107" t="s">
        <v>63</v>
      </c>
      <c r="U16" s="108">
        <f>IF(D9&lt;0,D9,(D9*-1))</f>
        <v>-7.4768499777564279E-2</v>
      </c>
      <c r="V16" s="40"/>
      <c r="W16" s="40"/>
      <c r="X16" s="40"/>
      <c r="Y16" s="40"/>
      <c r="Z16" s="40"/>
      <c r="AA16" s="40"/>
      <c r="AB16" s="40"/>
    </row>
    <row r="17" spans="2:257" ht="15.75" hidden="1" thickBot="1" x14ac:dyDescent="0.3">
      <c r="B17" s="102"/>
      <c r="C17" s="109"/>
      <c r="D17" s="76"/>
      <c r="E17" s="110" t="s">
        <v>64</v>
      </c>
      <c r="F17" s="111">
        <f>F15*SQRT((1/F7)+(1/F8))</f>
        <v>3.1798851132246723E-2</v>
      </c>
      <c r="G17" s="112"/>
      <c r="H17" s="113" t="s">
        <v>65</v>
      </c>
      <c r="I17" s="114">
        <f>TINV((1-H3),F7+F8-2)</f>
        <v>1.9971379083920051</v>
      </c>
      <c r="J17" s="115" t="s">
        <v>66</v>
      </c>
      <c r="K17" s="116">
        <f>I17*F17</f>
        <v>6.3506691039523971E-2</v>
      </c>
      <c r="L17" s="40"/>
      <c r="M17" s="54"/>
      <c r="N17" s="117">
        <f>(U16/F17)-I17</f>
        <v>-4.3484335406339731</v>
      </c>
      <c r="O17" s="118" t="s">
        <v>67</v>
      </c>
      <c r="P17" s="104"/>
      <c r="Q17" s="104"/>
      <c r="R17" s="119"/>
      <c r="S17" s="120"/>
      <c r="T17" s="120"/>
      <c r="U17" s="121"/>
      <c r="V17" s="40"/>
      <c r="W17" s="40"/>
      <c r="X17" s="40"/>
      <c r="Y17" s="40"/>
      <c r="Z17" s="40"/>
      <c r="AA17" s="40"/>
      <c r="AB17" s="40"/>
    </row>
    <row r="18" spans="2:257" ht="15.75" hidden="1" thickBot="1" x14ac:dyDescent="0.3">
      <c r="B18" s="122"/>
      <c r="C18" s="123"/>
      <c r="E18" s="71"/>
      <c r="F18" s="71"/>
      <c r="G18" s="72"/>
      <c r="H18" s="40"/>
      <c r="I18" s="40"/>
      <c r="J18" s="54"/>
      <c r="K18" s="54"/>
      <c r="L18" s="54"/>
      <c r="M18" s="54"/>
      <c r="N18" s="124">
        <f>NORMSDIST(N17)</f>
        <v>6.8556677272152207E-6</v>
      </c>
      <c r="O18" s="118" t="s">
        <v>68</v>
      </c>
      <c r="P18" s="125"/>
      <c r="Q18" s="104"/>
      <c r="R18" s="104"/>
      <c r="S18" s="104"/>
      <c r="T18" s="104"/>
      <c r="U18" s="126"/>
      <c r="V18" s="40"/>
      <c r="W18" s="40"/>
      <c r="X18" s="40"/>
      <c r="Y18" s="40"/>
      <c r="Z18" s="40"/>
      <c r="AA18" s="40"/>
      <c r="AB18" s="40"/>
    </row>
    <row r="19" spans="2:257" ht="15.75" hidden="1" thickBot="1" x14ac:dyDescent="0.3">
      <c r="B19" s="75" t="s">
        <v>69</v>
      </c>
      <c r="C19" s="127"/>
      <c r="D19" s="128" t="s">
        <v>70</v>
      </c>
      <c r="E19" s="129">
        <f>D8-D7</f>
        <v>-7.4768499777564279E-2</v>
      </c>
      <c r="F19" s="130" t="s">
        <v>36</v>
      </c>
      <c r="G19" s="474">
        <f>E19-K17</f>
        <v>-0.13827519081708825</v>
      </c>
      <c r="H19" s="132" t="s">
        <v>71</v>
      </c>
      <c r="I19" s="133">
        <f>E19+K17</f>
        <v>-1.1261808738040308E-2</v>
      </c>
      <c r="J19" s="54"/>
      <c r="K19" s="40"/>
      <c r="L19" s="134"/>
      <c r="M19" s="54"/>
      <c r="N19" s="135">
        <f>1-N18</f>
        <v>0.99999314433227282</v>
      </c>
      <c r="O19" s="136" t="s">
        <v>72</v>
      </c>
      <c r="P19" s="137"/>
      <c r="Q19" s="138"/>
      <c r="R19" s="139"/>
      <c r="S19" s="140"/>
      <c r="T19" s="140"/>
      <c r="U19" s="141"/>
      <c r="V19" s="40"/>
      <c r="W19" s="40"/>
      <c r="X19" s="40"/>
      <c r="Y19" s="40"/>
      <c r="Z19" s="40"/>
      <c r="AA19" s="40"/>
      <c r="AB19" s="40"/>
    </row>
    <row r="20" spans="2:257" ht="15" hidden="1" x14ac:dyDescent="0.25">
      <c r="B20" s="75"/>
      <c r="C20" s="127"/>
      <c r="D20" s="109"/>
      <c r="E20" s="142"/>
      <c r="F20" s="143"/>
      <c r="G20" s="144"/>
      <c r="H20" s="145"/>
      <c r="I20" s="146"/>
      <c r="J20" s="54"/>
      <c r="K20" s="54"/>
      <c r="L20" s="54"/>
      <c r="M20" s="54"/>
      <c r="N20" s="104"/>
      <c r="O20" s="2"/>
      <c r="P20" s="2"/>
      <c r="Q20" s="104"/>
      <c r="R20" s="104"/>
      <c r="S20" s="104"/>
      <c r="T20" s="2"/>
      <c r="U20" s="120"/>
      <c r="V20" s="40"/>
      <c r="W20" s="40"/>
      <c r="X20" s="40"/>
      <c r="Y20" s="40"/>
      <c r="Z20" s="40"/>
      <c r="AA20" s="40"/>
      <c r="AB20" s="40"/>
    </row>
    <row r="21" spans="2:257" ht="18" hidden="1" x14ac:dyDescent="0.35">
      <c r="B21" s="75" t="s">
        <v>73</v>
      </c>
      <c r="C21" s="127"/>
      <c r="D21" s="76"/>
      <c r="E21" s="147"/>
      <c r="F21" s="148" t="s">
        <v>74</v>
      </c>
      <c r="G21" s="149">
        <f>ABS(E19/F17)</f>
        <v>2.351295632241968</v>
      </c>
      <c r="H21" s="150" t="s">
        <v>75</v>
      </c>
      <c r="I21" s="151" t="s">
        <v>76</v>
      </c>
      <c r="J21" s="152">
        <f>TDIST(G21,F7+F8-2,2)</f>
        <v>2.1750558901477559E-2</v>
      </c>
      <c r="K21" s="153" t="s">
        <v>77</v>
      </c>
      <c r="L21" s="154"/>
      <c r="M21" s="54"/>
      <c r="N21" s="155" t="s">
        <v>78</v>
      </c>
      <c r="O21" s="97"/>
      <c r="P21" s="97"/>
      <c r="Q21" s="156"/>
      <c r="R21" s="156"/>
      <c r="S21" s="156"/>
      <c r="T21" s="156"/>
      <c r="U21" s="157"/>
      <c r="V21" s="40"/>
      <c r="W21" s="40"/>
      <c r="X21" s="40"/>
      <c r="Y21" s="40"/>
      <c r="Z21" s="40"/>
      <c r="AA21" s="40"/>
      <c r="AB21" s="40"/>
    </row>
    <row r="22" spans="2:257" ht="15" hidden="1" x14ac:dyDescent="0.25">
      <c r="B22" s="75"/>
      <c r="C22" s="71"/>
      <c r="D22" s="158"/>
      <c r="G22" s="159"/>
      <c r="H22" s="2"/>
      <c r="I22" s="54"/>
      <c r="J22" s="40"/>
      <c r="K22" s="54"/>
      <c r="L22" s="134"/>
      <c r="M22" s="54"/>
      <c r="N22" s="160" t="s">
        <v>79</v>
      </c>
      <c r="O22" s="161">
        <f>ABS(D26-M25)/H26</f>
        <v>4.7044575188718367</v>
      </c>
      <c r="P22" s="137" t="s">
        <v>80</v>
      </c>
      <c r="Q22" s="162">
        <f>1-(TDIST(O22,I26,1))</f>
        <v>0.99997931346876445</v>
      </c>
      <c r="R22" s="137"/>
      <c r="S22" s="137"/>
      <c r="T22" s="137"/>
      <c r="U22" s="141"/>
      <c r="V22" s="40"/>
      <c r="W22" s="54"/>
      <c r="X22" s="54"/>
      <c r="Y22" s="54"/>
      <c r="Z22" s="54"/>
      <c r="AA22" s="54"/>
      <c r="AB22" s="54"/>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c r="IW22" s="36"/>
    </row>
    <row r="23" spans="2:257" s="164" customFormat="1" ht="15" hidden="1" x14ac:dyDescent="0.25">
      <c r="B23" s="163" t="s">
        <v>81</v>
      </c>
      <c r="G23" s="165"/>
      <c r="H23" s="166"/>
      <c r="I23" s="72"/>
      <c r="J23" s="72"/>
      <c r="K23" s="72"/>
      <c r="L23" s="72"/>
      <c r="M23" s="72"/>
      <c r="N23" s="42"/>
      <c r="O23" s="72"/>
      <c r="P23" s="72"/>
      <c r="Q23" s="42"/>
      <c r="R23" s="42"/>
      <c r="S23" s="42"/>
      <c r="T23" s="42"/>
      <c r="U23" s="72"/>
      <c r="V23" s="42"/>
      <c r="W23" s="42"/>
      <c r="X23" s="42"/>
      <c r="Y23" s="42"/>
      <c r="Z23" s="42"/>
      <c r="AA23" s="42"/>
      <c r="AB23" s="42"/>
    </row>
    <row r="24" spans="2:257" s="164" customFormat="1" ht="30" hidden="1" x14ac:dyDescent="0.25">
      <c r="B24" s="167"/>
      <c r="C24" s="168"/>
      <c r="D24" s="168" t="s">
        <v>39</v>
      </c>
      <c r="E24" s="168" t="s">
        <v>82</v>
      </c>
      <c r="F24" s="168" t="s">
        <v>83</v>
      </c>
      <c r="G24" s="169" t="s">
        <v>84</v>
      </c>
      <c r="H24" s="169" t="s">
        <v>34</v>
      </c>
      <c r="I24" s="169" t="s">
        <v>85</v>
      </c>
      <c r="J24" s="170" t="s">
        <v>86</v>
      </c>
      <c r="K24" s="169" t="s">
        <v>36</v>
      </c>
      <c r="L24" s="171" t="s">
        <v>87</v>
      </c>
      <c r="M24" s="171" t="s">
        <v>88</v>
      </c>
      <c r="N24" s="172"/>
      <c r="O24" s="173"/>
      <c r="P24" s="172"/>
      <c r="Q24" s="174"/>
      <c r="R24" s="173"/>
      <c r="S24" s="47"/>
      <c r="T24" s="47"/>
      <c r="U24" s="172"/>
      <c r="V24" s="42"/>
      <c r="W24" s="42"/>
      <c r="X24" s="42"/>
      <c r="Y24" s="42"/>
      <c r="Z24" s="42"/>
      <c r="AA24" s="42"/>
      <c r="AB24" s="42"/>
    </row>
    <row r="25" spans="2:257" s="164" customFormat="1" ht="15" hidden="1" x14ac:dyDescent="0.25">
      <c r="B25" s="167"/>
      <c r="C25" s="175" t="s">
        <v>89</v>
      </c>
      <c r="D25" s="176">
        <f t="shared" ref="D25:F26" si="0">D7</f>
        <v>0.55725258158458979</v>
      </c>
      <c r="E25" s="176">
        <f t="shared" si="0"/>
        <v>0.1117286437437109</v>
      </c>
      <c r="F25" s="177">
        <f t="shared" si="0"/>
        <v>32</v>
      </c>
      <c r="G25" s="178">
        <f>H3</f>
        <v>0.95</v>
      </c>
      <c r="H25" s="179">
        <f>E25/(SQRT(F25))</f>
        <v>1.9751020410988473E-2</v>
      </c>
      <c r="I25" s="180">
        <f>F25-1</f>
        <v>31</v>
      </c>
      <c r="J25" s="181">
        <f>TINV((1-G25),I25)</f>
        <v>2.0395134463964082</v>
      </c>
      <c r="K25" s="182">
        <f>H25*J25</f>
        <v>4.0282471708260902E-2</v>
      </c>
      <c r="L25" s="182">
        <f>D25-K25</f>
        <v>0.51697010987632885</v>
      </c>
      <c r="M25" s="182">
        <f>D25+K25</f>
        <v>0.59753505329285073</v>
      </c>
      <c r="N25" s="42"/>
      <c r="O25" s="72"/>
      <c r="P25" s="72"/>
      <c r="Q25" s="42"/>
      <c r="R25" s="42"/>
      <c r="S25" s="42"/>
      <c r="T25" s="42"/>
      <c r="U25" s="72"/>
      <c r="V25" s="42"/>
      <c r="W25" s="42"/>
      <c r="X25" s="42"/>
      <c r="Y25" s="42"/>
      <c r="Z25" s="42"/>
      <c r="AA25" s="42"/>
      <c r="AB25" s="42"/>
    </row>
    <row r="26" spans="2:257" s="164" customFormat="1" ht="15" hidden="1" x14ac:dyDescent="0.25">
      <c r="B26" s="167"/>
      <c r="C26" s="175" t="s">
        <v>90</v>
      </c>
      <c r="D26" s="176">
        <f t="shared" si="0"/>
        <v>0.48248408180702551</v>
      </c>
      <c r="E26" s="176">
        <f t="shared" si="0"/>
        <v>0.14468208580964845</v>
      </c>
      <c r="F26" s="177">
        <f t="shared" si="0"/>
        <v>35</v>
      </c>
      <c r="G26" s="178">
        <f>H3</f>
        <v>0.95</v>
      </c>
      <c r="H26" s="179">
        <f>E26/(SQRT(F26))</f>
        <v>2.4455736081004143E-2</v>
      </c>
      <c r="I26" s="180">
        <f>F26-1</f>
        <v>34</v>
      </c>
      <c r="J26" s="181">
        <f>TINV((1-G26),I26)</f>
        <v>2.0322445093177191</v>
      </c>
      <c r="K26" s="182">
        <f>H26*J26</f>
        <v>4.9700035371943903E-2</v>
      </c>
      <c r="L26" s="182">
        <f>D26-K26</f>
        <v>0.43278404643508162</v>
      </c>
      <c r="M26" s="182">
        <f>D26+K26</f>
        <v>0.53218411717896941</v>
      </c>
      <c r="N26" s="42"/>
      <c r="O26" s="72"/>
      <c r="P26" s="72"/>
      <c r="Q26" s="42"/>
      <c r="R26" s="42"/>
      <c r="S26" s="42"/>
      <c r="T26" s="42"/>
      <c r="U26" s="72"/>
      <c r="V26" s="42"/>
      <c r="W26" s="42"/>
      <c r="X26" s="42"/>
      <c r="Y26" s="42"/>
      <c r="Z26" s="42"/>
      <c r="AA26" s="42"/>
      <c r="AB26" s="42"/>
    </row>
    <row r="27" spans="2:257" s="164" customFormat="1" ht="15" hidden="1" x14ac:dyDescent="0.25">
      <c r="B27" s="167"/>
      <c r="C27" s="47"/>
      <c r="D27" s="47"/>
      <c r="E27" s="47"/>
      <c r="F27" s="47"/>
      <c r="G27" s="47"/>
      <c r="H27" s="47"/>
      <c r="I27" s="47"/>
      <c r="J27" s="47"/>
      <c r="K27" s="47"/>
      <c r="L27" s="47"/>
      <c r="M27" s="47"/>
      <c r="N27" s="95" t="s">
        <v>91</v>
      </c>
      <c r="O27" s="97"/>
      <c r="P27" s="97"/>
      <c r="Q27" s="98" t="s">
        <v>56</v>
      </c>
      <c r="R27" s="99"/>
      <c r="S27" s="99"/>
      <c r="T27" s="100" t="s">
        <v>57</v>
      </c>
      <c r="U27" s="157"/>
      <c r="V27" s="47"/>
      <c r="W27" s="47"/>
      <c r="X27" s="47"/>
      <c r="Y27" s="47"/>
      <c r="Z27" s="47"/>
      <c r="AA27" s="47"/>
      <c r="AB27" s="47"/>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c r="CV27" s="183"/>
      <c r="CW27" s="183"/>
      <c r="CX27" s="183"/>
      <c r="CY27" s="183"/>
      <c r="CZ27" s="183"/>
      <c r="DA27" s="183"/>
      <c r="DB27" s="183"/>
      <c r="DC27" s="183"/>
      <c r="DD27" s="183"/>
      <c r="DE27" s="183"/>
      <c r="DF27" s="183"/>
      <c r="DG27" s="183"/>
      <c r="DH27" s="183"/>
      <c r="DI27" s="183"/>
      <c r="DJ27" s="183"/>
      <c r="DK27" s="183"/>
      <c r="DL27" s="183"/>
      <c r="DM27" s="183"/>
      <c r="DN27" s="183"/>
      <c r="DO27" s="183"/>
      <c r="DP27" s="183"/>
      <c r="DQ27" s="183"/>
      <c r="DR27" s="183"/>
      <c r="DS27" s="183"/>
      <c r="DT27" s="183"/>
      <c r="DU27" s="183"/>
      <c r="DV27" s="183"/>
      <c r="DW27" s="183"/>
      <c r="DX27" s="183"/>
      <c r="DY27" s="183"/>
      <c r="DZ27" s="183"/>
      <c r="EA27" s="183"/>
      <c r="EB27" s="183"/>
      <c r="EC27" s="183"/>
      <c r="ED27" s="183"/>
      <c r="EE27" s="183"/>
      <c r="EF27" s="183"/>
      <c r="EG27" s="183"/>
      <c r="EH27" s="183"/>
      <c r="EI27" s="183"/>
      <c r="EJ27" s="183"/>
      <c r="EK27" s="183"/>
      <c r="EL27" s="183"/>
      <c r="EM27" s="183"/>
      <c r="EN27" s="183"/>
      <c r="EO27" s="183"/>
      <c r="EP27" s="183"/>
      <c r="EQ27" s="183"/>
      <c r="ER27" s="183"/>
      <c r="ES27" s="183"/>
      <c r="ET27" s="183"/>
      <c r="EU27" s="183"/>
      <c r="EV27" s="183"/>
      <c r="EW27" s="183"/>
      <c r="EX27" s="183"/>
      <c r="EY27" s="183"/>
      <c r="EZ27" s="183"/>
      <c r="FA27" s="183"/>
      <c r="FB27" s="183"/>
      <c r="FC27" s="183"/>
      <c r="FD27" s="183"/>
      <c r="FE27" s="183"/>
      <c r="FF27" s="183"/>
      <c r="FG27" s="183"/>
      <c r="FH27" s="183"/>
      <c r="FI27" s="183"/>
      <c r="FJ27" s="183"/>
      <c r="FK27" s="183"/>
      <c r="FL27" s="183"/>
      <c r="FM27" s="183"/>
      <c r="FN27" s="183"/>
      <c r="FO27" s="183"/>
      <c r="FP27" s="183"/>
      <c r="FQ27" s="183"/>
      <c r="FR27" s="183"/>
      <c r="FS27" s="183"/>
      <c r="FT27" s="183"/>
      <c r="FU27" s="183"/>
      <c r="FV27" s="183"/>
      <c r="FW27" s="183"/>
      <c r="FX27" s="183"/>
      <c r="FY27" s="183"/>
      <c r="FZ27" s="183"/>
      <c r="GA27" s="183"/>
      <c r="GB27" s="183"/>
      <c r="GC27" s="183"/>
      <c r="GD27" s="183"/>
      <c r="GE27" s="183"/>
      <c r="GF27" s="183"/>
      <c r="GG27" s="183"/>
      <c r="GH27" s="183"/>
      <c r="GI27" s="183"/>
      <c r="GJ27" s="183"/>
      <c r="GK27" s="183"/>
      <c r="GL27" s="183"/>
      <c r="GM27" s="183"/>
      <c r="GN27" s="183"/>
      <c r="GO27" s="183"/>
      <c r="GP27" s="183"/>
      <c r="GQ27" s="183"/>
      <c r="GR27" s="183"/>
      <c r="GS27" s="183"/>
      <c r="GT27" s="183"/>
      <c r="GU27" s="183"/>
      <c r="GV27" s="183"/>
      <c r="GW27" s="183"/>
      <c r="GX27" s="183"/>
      <c r="GY27" s="183"/>
      <c r="GZ27" s="183"/>
      <c r="HA27" s="183"/>
      <c r="HB27" s="183"/>
      <c r="HC27" s="183"/>
      <c r="HD27" s="183"/>
      <c r="HE27" s="183"/>
      <c r="HF27" s="183"/>
      <c r="HG27" s="183"/>
      <c r="HH27" s="183"/>
      <c r="HI27" s="183"/>
      <c r="HJ27" s="183"/>
      <c r="HK27" s="183"/>
      <c r="HL27" s="183"/>
      <c r="HM27" s="183"/>
      <c r="HN27" s="183"/>
      <c r="HO27" s="183"/>
      <c r="HP27" s="183"/>
      <c r="HQ27" s="183"/>
      <c r="HR27" s="183"/>
      <c r="HS27" s="183"/>
      <c r="HT27" s="183"/>
      <c r="HU27" s="183"/>
      <c r="HV27" s="183"/>
      <c r="HW27" s="183"/>
      <c r="HX27" s="183"/>
      <c r="HY27" s="183"/>
      <c r="HZ27" s="183"/>
      <c r="IA27" s="183"/>
      <c r="IB27" s="183"/>
      <c r="IC27" s="183"/>
      <c r="ID27" s="183"/>
      <c r="IE27" s="183"/>
      <c r="IF27" s="183"/>
      <c r="IG27" s="183"/>
      <c r="IH27" s="183"/>
      <c r="II27" s="183"/>
      <c r="IJ27" s="183"/>
      <c r="IK27" s="183"/>
      <c r="IL27" s="183"/>
      <c r="IM27" s="183"/>
      <c r="IN27" s="183"/>
      <c r="IO27" s="183"/>
      <c r="IP27" s="183"/>
      <c r="IQ27" s="183"/>
      <c r="IR27" s="183"/>
      <c r="IS27" s="183"/>
      <c r="IT27" s="183"/>
      <c r="IU27" s="183"/>
      <c r="IV27" s="183"/>
      <c r="IW27" s="183"/>
    </row>
    <row r="28" spans="2:257" s="164" customFormat="1" ht="18" hidden="1" x14ac:dyDescent="0.25">
      <c r="B28" s="184" t="s">
        <v>45</v>
      </c>
      <c r="C28" s="185"/>
      <c r="D28" s="186" t="s">
        <v>46</v>
      </c>
      <c r="E28" s="187">
        <f>E13</f>
        <v>1.6768741441229535</v>
      </c>
      <c r="F28" s="188" t="s">
        <v>47</v>
      </c>
      <c r="G28" s="189">
        <f>G13</f>
        <v>35</v>
      </c>
      <c r="H28" s="190">
        <f>H13</f>
        <v>32</v>
      </c>
      <c r="I28" s="83"/>
      <c r="J28" s="83"/>
      <c r="K28" s="191" t="s">
        <v>48</v>
      </c>
      <c r="L28" s="192">
        <f>L13</f>
        <v>7.4705345417804436E-2</v>
      </c>
      <c r="M28" s="47"/>
      <c r="N28" s="103"/>
      <c r="O28" s="104" t="s">
        <v>60</v>
      </c>
      <c r="P28" s="2"/>
      <c r="Q28" s="105" t="s">
        <v>61</v>
      </c>
      <c r="R28" s="104" t="s">
        <v>92</v>
      </c>
      <c r="S28" s="193"/>
      <c r="T28" s="194" t="s">
        <v>63</v>
      </c>
      <c r="U28" s="108">
        <f>IF(D9&lt;0,D9,(D9*-1))</f>
        <v>-7.4768499777564279E-2</v>
      </c>
      <c r="V28" s="47"/>
      <c r="W28" s="42"/>
      <c r="X28" s="42"/>
      <c r="Y28" s="42"/>
      <c r="Z28" s="42"/>
      <c r="AA28" s="42"/>
      <c r="AB28" s="42"/>
    </row>
    <row r="29" spans="2:257" s="164" customFormat="1" ht="18" hidden="1" x14ac:dyDescent="0.25">
      <c r="B29" s="184" t="s">
        <v>93</v>
      </c>
      <c r="C29" s="164" t="s">
        <v>94</v>
      </c>
      <c r="G29" s="42"/>
      <c r="H29" s="42"/>
      <c r="I29" s="42"/>
      <c r="J29" s="42"/>
      <c r="K29" s="42" t="s">
        <v>95</v>
      </c>
      <c r="L29" s="42"/>
      <c r="M29" s="47"/>
      <c r="N29" s="195" t="s">
        <v>96</v>
      </c>
      <c r="O29" s="118" t="s">
        <v>67</v>
      </c>
      <c r="P29" s="104" t="s">
        <v>97</v>
      </c>
      <c r="Q29" s="196"/>
      <c r="R29" s="119"/>
      <c r="S29" s="119"/>
      <c r="T29" s="104"/>
      <c r="U29" s="121"/>
      <c r="V29" s="47"/>
      <c r="W29" s="42"/>
      <c r="X29" s="42"/>
      <c r="Y29" s="42"/>
      <c r="Z29" s="42"/>
      <c r="AA29" s="42"/>
      <c r="AB29" s="42"/>
    </row>
    <row r="30" spans="2:257" s="164" customFormat="1" ht="18" hidden="1" x14ac:dyDescent="0.25">
      <c r="B30" s="184"/>
      <c r="C30" s="164" t="s">
        <v>59</v>
      </c>
      <c r="G30" s="42"/>
      <c r="H30" s="42"/>
      <c r="I30" s="42"/>
      <c r="J30" s="42"/>
      <c r="K30" s="42"/>
      <c r="L30" s="42"/>
      <c r="M30" s="47"/>
      <c r="N30" s="117">
        <f>(U28/J36)-F36</f>
        <v>-4.3744875364702835</v>
      </c>
      <c r="O30" s="197" t="s">
        <v>72</v>
      </c>
      <c r="P30" s="104"/>
      <c r="Q30" s="104"/>
      <c r="R30" s="119"/>
      <c r="S30" s="120"/>
      <c r="T30" s="120"/>
      <c r="U30" s="121"/>
      <c r="V30" s="47"/>
      <c r="W30" s="42"/>
      <c r="X30" s="42"/>
      <c r="Y30" s="42"/>
      <c r="Z30" s="42"/>
      <c r="AA30" s="42"/>
      <c r="AB30" s="42"/>
    </row>
    <row r="31" spans="2:257" s="164" customFormat="1" ht="18" hidden="1" x14ac:dyDescent="0.25">
      <c r="B31" s="184" t="s">
        <v>98</v>
      </c>
      <c r="C31" s="198" t="s">
        <v>99</v>
      </c>
      <c r="G31" s="42"/>
      <c r="H31" s="42"/>
      <c r="I31" s="42"/>
      <c r="J31" s="42"/>
      <c r="K31" s="42"/>
      <c r="L31" s="42"/>
      <c r="M31" s="47"/>
      <c r="N31" s="199">
        <f>NORMSDIST(N30)</f>
        <v>6.0859038401512487E-6</v>
      </c>
      <c r="O31" s="118" t="s">
        <v>68</v>
      </c>
      <c r="P31" s="125"/>
      <c r="Q31" s="104"/>
      <c r="R31" s="104"/>
      <c r="S31" s="104"/>
      <c r="T31" s="104"/>
      <c r="U31" s="126"/>
      <c r="V31" s="47"/>
      <c r="W31" s="42"/>
      <c r="X31" s="42"/>
      <c r="Y31" s="42"/>
      <c r="Z31" s="42"/>
      <c r="AA31" s="42"/>
      <c r="AB31" s="42"/>
    </row>
    <row r="32" spans="2:257" s="164" customFormat="1" ht="18" hidden="1" x14ac:dyDescent="0.25">
      <c r="C32" s="164" t="s">
        <v>100</v>
      </c>
      <c r="D32" s="200" t="s">
        <v>101</v>
      </c>
      <c r="E32" s="201">
        <f>((E25^2)/F25)</f>
        <v>3.9010280727528343E-4</v>
      </c>
      <c r="F32" s="200" t="s">
        <v>102</v>
      </c>
      <c r="G32" s="202">
        <f>((E26^2)/F26)</f>
        <v>5.9808302726372796E-4</v>
      </c>
      <c r="H32" s="203"/>
      <c r="I32" s="204" t="s">
        <v>103</v>
      </c>
      <c r="J32" s="202">
        <f>(E32+G32)^2</f>
        <v>9.7651124358356241E-7</v>
      </c>
      <c r="K32" s="72"/>
      <c r="L32" s="42"/>
      <c r="M32" s="47"/>
      <c r="N32" s="135">
        <f>1-N31</f>
        <v>0.9999939140961599</v>
      </c>
      <c r="O32" s="205" t="s">
        <v>72</v>
      </c>
      <c r="P32" s="137"/>
      <c r="Q32" s="138"/>
      <c r="R32" s="139"/>
      <c r="S32" s="140"/>
      <c r="T32" s="140"/>
      <c r="U32" s="141"/>
      <c r="V32" s="47"/>
      <c r="W32" s="42"/>
      <c r="X32" s="42"/>
      <c r="Y32" s="42"/>
      <c r="Z32" s="42"/>
      <c r="AA32" s="42"/>
      <c r="AB32" s="42"/>
    </row>
    <row r="33" spans="2:28" s="164" customFormat="1" ht="18" hidden="1" x14ac:dyDescent="0.25">
      <c r="D33" s="200" t="s">
        <v>104</v>
      </c>
      <c r="E33" s="206">
        <f>F25+1</f>
        <v>33</v>
      </c>
      <c r="F33" s="200" t="s">
        <v>105</v>
      </c>
      <c r="G33" s="206">
        <f>F26+1</f>
        <v>36</v>
      </c>
      <c r="H33" s="72"/>
      <c r="I33" s="203" t="s">
        <v>106</v>
      </c>
      <c r="J33" s="207">
        <f>E32^2</f>
        <v>1.5218020024405694E-7</v>
      </c>
      <c r="K33" s="203" t="s">
        <v>107</v>
      </c>
      <c r="L33" s="208">
        <f>G32^2</f>
        <v>3.5770330750094514E-7</v>
      </c>
      <c r="M33" s="47"/>
      <c r="N33" s="47"/>
      <c r="O33" s="172"/>
      <c r="P33" s="172"/>
      <c r="Q33" s="47"/>
      <c r="R33" s="47"/>
      <c r="S33" s="47"/>
      <c r="T33" s="47"/>
      <c r="U33" s="172"/>
      <c r="V33" s="47"/>
      <c r="W33" s="42"/>
      <c r="X33" s="42"/>
      <c r="Y33" s="42"/>
      <c r="Z33" s="42"/>
      <c r="AA33" s="42"/>
      <c r="AB33" s="42"/>
    </row>
    <row r="34" spans="2:28" s="164" customFormat="1" ht="18" hidden="1" x14ac:dyDescent="0.25">
      <c r="D34" s="200" t="s">
        <v>108</v>
      </c>
      <c r="E34" s="207">
        <f>J33/E33</f>
        <v>4.6115212195168772E-9</v>
      </c>
      <c r="F34" s="200" t="s">
        <v>109</v>
      </c>
      <c r="G34" s="207">
        <f>L33/G33</f>
        <v>9.9362029861373651E-9</v>
      </c>
      <c r="H34" s="42"/>
      <c r="I34" s="42"/>
      <c r="J34" s="72"/>
      <c r="K34" s="72"/>
      <c r="L34" s="209"/>
      <c r="M34" s="47"/>
      <c r="N34" s="47"/>
      <c r="O34" s="172"/>
      <c r="P34" s="172"/>
      <c r="Q34" s="47"/>
      <c r="R34" s="47"/>
      <c r="S34" s="47"/>
      <c r="T34" s="47"/>
      <c r="U34" s="172"/>
      <c r="V34" s="47"/>
      <c r="W34" s="42"/>
      <c r="X34" s="42"/>
      <c r="Y34" s="42"/>
      <c r="Z34" s="42"/>
      <c r="AA34" s="42"/>
      <c r="AB34" s="42"/>
    </row>
    <row r="35" spans="2:28" s="164" customFormat="1" ht="18.75" hidden="1" customHeight="1" x14ac:dyDescent="0.25">
      <c r="C35" s="167"/>
      <c r="D35" s="210" t="s">
        <v>110</v>
      </c>
      <c r="E35" s="211">
        <f>J32/(E34+G34)</f>
        <v>67.124673920063955</v>
      </c>
      <c r="F35" s="212" t="s">
        <v>111</v>
      </c>
      <c r="G35" s="213"/>
      <c r="H35" s="213"/>
      <c r="I35" s="213"/>
      <c r="J35" s="214"/>
      <c r="K35" s="72"/>
      <c r="L35" s="42"/>
      <c r="M35" s="47"/>
      <c r="N35" s="47"/>
      <c r="O35" s="172"/>
      <c r="P35" s="172"/>
      <c r="Q35" s="47"/>
      <c r="R35" s="47"/>
      <c r="S35" s="47"/>
      <c r="T35" s="47"/>
      <c r="U35" s="172"/>
      <c r="V35" s="47"/>
      <c r="W35" s="42"/>
      <c r="X35" s="42"/>
      <c r="Y35" s="42"/>
      <c r="Z35" s="42"/>
      <c r="AA35" s="42"/>
      <c r="AB35" s="42"/>
    </row>
    <row r="36" spans="2:28" s="164" customFormat="1" ht="18" hidden="1" x14ac:dyDescent="0.25">
      <c r="B36" s="184" t="s">
        <v>69</v>
      </c>
      <c r="C36" s="215"/>
      <c r="D36" s="216"/>
      <c r="E36" s="217" t="s">
        <v>112</v>
      </c>
      <c r="F36" s="218">
        <f>TINV(0.05,E35)</f>
        <v>1.9960083540252964</v>
      </c>
      <c r="G36" s="219"/>
      <c r="H36" s="187"/>
      <c r="I36" s="189" t="s">
        <v>113</v>
      </c>
      <c r="J36" s="220">
        <f>SQRT(E32+G32)</f>
        <v>3.1435423244152626E-2</v>
      </c>
      <c r="K36" s="115" t="s">
        <v>66</v>
      </c>
      <c r="L36" s="116">
        <f>J36*F36</f>
        <v>6.2745367407649633E-2</v>
      </c>
      <c r="M36" s="47"/>
      <c r="N36" s="47"/>
      <c r="O36" s="172"/>
      <c r="P36" s="172"/>
      <c r="Q36" s="47"/>
      <c r="R36" s="47"/>
      <c r="S36" s="47"/>
      <c r="T36" s="47"/>
      <c r="U36" s="172"/>
      <c r="V36" s="47"/>
      <c r="W36" s="42"/>
      <c r="X36" s="42"/>
      <c r="Y36" s="42"/>
      <c r="Z36" s="42"/>
      <c r="AA36" s="42"/>
      <c r="AB36" s="42"/>
    </row>
    <row r="37" spans="2:28" s="164" customFormat="1" ht="15.75" hidden="1" thickBot="1" x14ac:dyDescent="0.3">
      <c r="G37" s="42"/>
      <c r="H37" s="42"/>
      <c r="I37" s="42"/>
      <c r="J37" s="42"/>
      <c r="K37" s="42"/>
      <c r="L37" s="42"/>
      <c r="M37" s="47"/>
      <c r="N37" s="47"/>
      <c r="O37" s="172"/>
      <c r="P37" s="172"/>
      <c r="Q37" s="47"/>
      <c r="R37" s="47"/>
      <c r="S37" s="47"/>
      <c r="T37" s="47"/>
      <c r="U37" s="172"/>
      <c r="V37" s="47"/>
      <c r="W37" s="42"/>
      <c r="X37" s="42"/>
      <c r="Y37" s="42"/>
      <c r="Z37" s="42"/>
      <c r="AA37" s="42"/>
      <c r="AB37" s="42"/>
    </row>
    <row r="38" spans="2:28" s="164" customFormat="1" ht="15.75" hidden="1" thickBot="1" x14ac:dyDescent="0.3">
      <c r="B38" s="184" t="s">
        <v>73</v>
      </c>
      <c r="C38" s="221"/>
      <c r="D38" s="222" t="s">
        <v>70</v>
      </c>
      <c r="E38" s="223">
        <f>D26-D25</f>
        <v>-7.4768499777564279E-2</v>
      </c>
      <c r="F38" s="224" t="s">
        <v>36</v>
      </c>
      <c r="G38" s="473">
        <f>E38-L36</f>
        <v>-0.13751386718521391</v>
      </c>
      <c r="H38" s="224" t="s">
        <v>71</v>
      </c>
      <c r="I38" s="226">
        <f>E38+L36</f>
        <v>-1.2023132369914646E-2</v>
      </c>
      <c r="J38" s="42"/>
      <c r="K38" s="42"/>
      <c r="L38" s="42"/>
      <c r="M38" s="47"/>
      <c r="N38" s="47"/>
      <c r="O38" s="172"/>
      <c r="P38" s="172"/>
      <c r="Q38" s="47"/>
      <c r="R38" s="47"/>
      <c r="S38" s="47"/>
      <c r="T38" s="47"/>
      <c r="U38" s="172"/>
      <c r="V38" s="47"/>
      <c r="W38" s="42"/>
      <c r="X38" s="42"/>
      <c r="Y38" s="42"/>
      <c r="Z38" s="42"/>
      <c r="AA38" s="42"/>
      <c r="AB38" s="42"/>
    </row>
    <row r="39" spans="2:28" s="164" customFormat="1" ht="15" hidden="1" x14ac:dyDescent="0.25">
      <c r="B39" s="184"/>
      <c r="C39" s="221"/>
      <c r="D39" s="184"/>
      <c r="E39" s="184"/>
      <c r="F39" s="184"/>
      <c r="G39" s="184"/>
      <c r="H39" s="184"/>
      <c r="I39" s="184"/>
      <c r="J39" s="42"/>
      <c r="K39" s="42"/>
      <c r="L39" s="42"/>
      <c r="M39" s="47"/>
      <c r="N39" s="47"/>
      <c r="O39" s="172"/>
      <c r="P39" s="172"/>
      <c r="Q39" s="47"/>
      <c r="R39" s="47"/>
      <c r="S39" s="47"/>
      <c r="T39" s="47"/>
      <c r="U39" s="172"/>
      <c r="V39" s="47"/>
      <c r="W39" s="42"/>
      <c r="X39" s="42"/>
      <c r="Y39" s="42"/>
      <c r="Z39" s="42"/>
      <c r="AA39" s="42"/>
      <c r="AB39" s="42"/>
    </row>
    <row r="40" spans="2:28" s="164" customFormat="1" ht="18" hidden="1" x14ac:dyDescent="0.25">
      <c r="C40" s="221"/>
      <c r="D40" s="185"/>
      <c r="E40" s="227"/>
      <c r="F40" s="228" t="s">
        <v>74</v>
      </c>
      <c r="G40" s="229">
        <f>ABS(E38/J36)</f>
        <v>2.3784791824449871</v>
      </c>
      <c r="H40" s="230" t="s">
        <v>75</v>
      </c>
      <c r="I40" s="231" t="s">
        <v>76</v>
      </c>
      <c r="J40" s="232">
        <f>TDIST(G40,E35,2)</f>
        <v>2.0242331627306265E-2</v>
      </c>
      <c r="K40" s="233" t="s">
        <v>77</v>
      </c>
      <c r="L40" s="234"/>
      <c r="M40" s="47"/>
      <c r="N40" s="47"/>
      <c r="O40" s="172"/>
      <c r="P40" s="172"/>
      <c r="Q40" s="47"/>
      <c r="R40" s="47"/>
      <c r="S40" s="47"/>
      <c r="T40" s="47"/>
      <c r="U40" s="172"/>
      <c r="V40" s="47"/>
      <c r="W40" s="42"/>
      <c r="X40" s="42"/>
      <c r="Y40" s="42"/>
      <c r="Z40" s="42"/>
      <c r="AA40" s="42"/>
      <c r="AB40" s="42"/>
    </row>
    <row r="41" spans="2:28" s="164" customFormat="1" ht="15" hidden="1" x14ac:dyDescent="0.25">
      <c r="B41" s="235"/>
      <c r="C41" s="235"/>
      <c r="D41" s="235"/>
      <c r="E41" s="215"/>
      <c r="F41" s="235"/>
      <c r="G41" s="172"/>
      <c r="H41" s="172"/>
      <c r="I41" s="172"/>
      <c r="J41" s="172"/>
      <c r="K41" s="172"/>
      <c r="L41" s="172"/>
      <c r="M41" s="172"/>
      <c r="N41" s="172"/>
      <c r="O41" s="172"/>
      <c r="P41" s="172"/>
      <c r="Q41" s="172"/>
      <c r="R41" s="172"/>
      <c r="S41" s="172"/>
      <c r="T41" s="172"/>
      <c r="U41" s="172"/>
      <c r="V41" s="42"/>
      <c r="W41" s="42"/>
      <c r="X41" s="42"/>
      <c r="Y41" s="42"/>
      <c r="Z41" s="42"/>
      <c r="AA41" s="42"/>
      <c r="AB41" s="42"/>
    </row>
    <row r="42" spans="2:28" s="164" customFormat="1" ht="15" hidden="1" x14ac:dyDescent="0.25">
      <c r="B42" s="235"/>
      <c r="C42" s="236"/>
      <c r="D42" s="237" t="s">
        <v>114</v>
      </c>
      <c r="E42" s="186" t="s">
        <v>115</v>
      </c>
      <c r="F42" s="238">
        <f>J21</f>
        <v>2.1750558901477559E-2</v>
      </c>
      <c r="G42" s="189"/>
      <c r="H42" s="186" t="s">
        <v>116</v>
      </c>
      <c r="I42" s="239">
        <f>J40</f>
        <v>2.0242331627306265E-2</v>
      </c>
      <c r="J42" s="240"/>
      <c r="K42" s="241"/>
      <c r="L42" s="172"/>
      <c r="M42" s="172"/>
      <c r="N42" s="172"/>
      <c r="O42" s="172"/>
      <c r="P42" s="172"/>
      <c r="Q42" s="172"/>
      <c r="R42" s="172"/>
      <c r="S42" s="172"/>
      <c r="T42" s="172"/>
      <c r="U42" s="172"/>
      <c r="V42" s="42"/>
      <c r="W42" s="42"/>
      <c r="X42" s="42"/>
      <c r="Y42" s="42"/>
      <c r="Z42" s="42"/>
      <c r="AA42" s="42"/>
      <c r="AB42" s="42"/>
    </row>
    <row r="43" spans="2:28" ht="15" hidden="1" x14ac:dyDescent="0.2">
      <c r="B43" s="235"/>
      <c r="C43" s="242"/>
      <c r="D43" s="172"/>
      <c r="E43" s="215"/>
      <c r="F43" s="243"/>
      <c r="G43" s="172"/>
      <c r="H43" s="215"/>
      <c r="I43" s="243"/>
      <c r="J43" s="172"/>
      <c r="K43" s="244"/>
      <c r="L43" s="172"/>
      <c r="M43" s="172"/>
      <c r="N43" s="172"/>
      <c r="O43" s="172"/>
      <c r="P43" s="172"/>
      <c r="Q43" s="172"/>
      <c r="R43" s="172"/>
      <c r="S43" s="172"/>
      <c r="T43" s="172"/>
      <c r="U43" s="172"/>
      <c r="V43" s="42"/>
      <c r="W43" s="42"/>
      <c r="X43" s="42"/>
      <c r="Y43" s="40"/>
      <c r="Z43" s="40"/>
      <c r="AA43" s="40"/>
      <c r="AB43" s="40"/>
    </row>
    <row r="44" spans="2:28" ht="15" hidden="1" x14ac:dyDescent="0.25">
      <c r="B44" s="245"/>
      <c r="C44" s="246">
        <f>H3*100</f>
        <v>95</v>
      </c>
      <c r="E44" s="245"/>
      <c r="F44" s="247" t="s">
        <v>117</v>
      </c>
      <c r="G44" s="104"/>
      <c r="H44" s="2"/>
      <c r="I44" s="2"/>
      <c r="J44" s="2"/>
      <c r="K44" s="126"/>
      <c r="L44" s="2"/>
      <c r="M44" s="2"/>
      <c r="N44" s="2"/>
      <c r="O44" s="2"/>
      <c r="P44" s="2"/>
      <c r="Q44" s="2"/>
      <c r="R44" s="2"/>
      <c r="S44" s="2"/>
      <c r="T44" s="2"/>
      <c r="U44" s="2"/>
      <c r="V44" s="40"/>
      <c r="W44" s="40"/>
      <c r="X44" s="40"/>
      <c r="Y44" s="40"/>
      <c r="Z44" s="40"/>
      <c r="AA44" s="40"/>
      <c r="AB44" s="40"/>
    </row>
    <row r="45" spans="2:28" ht="15" hidden="1" x14ac:dyDescent="0.25">
      <c r="B45" s="248"/>
      <c r="C45" s="249" t="s">
        <v>118</v>
      </c>
      <c r="D45" s="250">
        <f>ROUND(D7,2)</f>
        <v>0.56000000000000005</v>
      </c>
      <c r="E45" s="250">
        <f>ROUND(D8,2)</f>
        <v>0.48</v>
      </c>
      <c r="F45" s="250">
        <f>ROUND(E19,2)</f>
        <v>-7.0000000000000007E-2</v>
      </c>
      <c r="G45" s="251">
        <f>ROUND(E38,2)</f>
        <v>-7.0000000000000007E-2</v>
      </c>
      <c r="H45" s="2"/>
      <c r="I45" s="252"/>
      <c r="J45" s="253" t="s">
        <v>119</v>
      </c>
      <c r="K45" s="254">
        <f>N19</f>
        <v>0.99999314433227282</v>
      </c>
      <c r="L45" s="2"/>
      <c r="M45" s="2"/>
      <c r="N45" s="2"/>
      <c r="O45" s="2"/>
      <c r="P45" s="2"/>
      <c r="Q45" s="2"/>
      <c r="R45" s="2"/>
      <c r="S45" s="2"/>
      <c r="T45" s="2"/>
      <c r="U45" s="2"/>
      <c r="V45" s="40"/>
      <c r="W45" s="40"/>
      <c r="X45" s="40"/>
      <c r="Y45" s="40"/>
      <c r="Z45" s="40"/>
      <c r="AA45" s="40"/>
      <c r="AB45" s="40"/>
    </row>
    <row r="46" spans="2:28" ht="15" hidden="1" x14ac:dyDescent="0.25">
      <c r="B46" s="255"/>
      <c r="C46" s="249" t="s">
        <v>120</v>
      </c>
      <c r="D46" s="250">
        <f>ROUND(E7,2)</f>
        <v>0.11</v>
      </c>
      <c r="E46" s="250">
        <f>ROUND(E8,2)</f>
        <v>0.14000000000000001</v>
      </c>
      <c r="F46" s="250">
        <f>ROUND(G19,2)</f>
        <v>-0.14000000000000001</v>
      </c>
      <c r="G46" s="251">
        <f>ROUND(G38,2)</f>
        <v>-0.14000000000000001</v>
      </c>
      <c r="H46" s="2"/>
      <c r="I46" s="252"/>
      <c r="J46" s="253" t="s">
        <v>121</v>
      </c>
      <c r="K46" s="254">
        <f>N32</f>
        <v>0.9999939140961599</v>
      </c>
      <c r="L46" s="2"/>
      <c r="M46" s="2"/>
      <c r="N46" s="2"/>
      <c r="O46" s="2"/>
      <c r="P46" s="2"/>
      <c r="Q46" s="2"/>
      <c r="R46" s="2"/>
      <c r="S46" s="2"/>
      <c r="T46" s="2"/>
      <c r="U46" s="2"/>
      <c r="V46" s="40"/>
      <c r="W46" s="40"/>
      <c r="X46" s="40"/>
      <c r="Y46" s="40"/>
      <c r="Z46" s="40"/>
      <c r="AA46" s="40"/>
      <c r="AB46" s="40"/>
    </row>
    <row r="47" spans="2:28" ht="15" hidden="1" x14ac:dyDescent="0.25">
      <c r="B47" s="245"/>
      <c r="C47" s="249" t="s">
        <v>122</v>
      </c>
      <c r="D47" s="256" t="s">
        <v>123</v>
      </c>
      <c r="E47" s="256" t="s">
        <v>123</v>
      </c>
      <c r="F47" s="250">
        <f>ROUND(I19,2)</f>
        <v>-0.01</v>
      </c>
      <c r="G47" s="251">
        <f>ROUND(I38,2)</f>
        <v>-0.01</v>
      </c>
      <c r="H47" s="2"/>
      <c r="I47" s="257"/>
      <c r="J47" s="258"/>
      <c r="K47" s="259"/>
      <c r="L47" s="2"/>
      <c r="M47" s="2"/>
      <c r="N47" s="2"/>
      <c r="O47" s="2"/>
      <c r="P47" s="2"/>
      <c r="Q47" s="2"/>
      <c r="R47" s="2"/>
      <c r="S47" s="2"/>
      <c r="T47" s="2"/>
      <c r="U47" s="2"/>
      <c r="V47" s="40"/>
      <c r="W47" s="40"/>
      <c r="X47" s="40"/>
      <c r="Y47" s="40"/>
      <c r="Z47" s="40"/>
      <c r="AA47" s="40"/>
      <c r="AB47" s="40"/>
    </row>
    <row r="48" spans="2:28" ht="15" hidden="1" x14ac:dyDescent="0.25">
      <c r="B48" s="245"/>
      <c r="C48" s="249" t="s">
        <v>124</v>
      </c>
      <c r="D48" s="256" t="s">
        <v>125</v>
      </c>
      <c r="E48" s="256" t="s">
        <v>126</v>
      </c>
      <c r="F48" s="256" t="s">
        <v>127</v>
      </c>
      <c r="G48" s="260" t="s">
        <v>128</v>
      </c>
      <c r="H48" s="2"/>
      <c r="I48" s="258"/>
      <c r="J48" s="261" t="s">
        <v>129</v>
      </c>
      <c r="K48" s="261" t="s">
        <v>130</v>
      </c>
      <c r="L48" s="2"/>
      <c r="M48" s="2"/>
      <c r="N48" s="2"/>
      <c r="O48" s="2"/>
      <c r="P48" s="2"/>
      <c r="Q48" s="2"/>
      <c r="R48" s="2"/>
      <c r="S48" s="2"/>
      <c r="T48" s="2"/>
      <c r="U48" s="2"/>
      <c r="V48" s="40"/>
      <c r="W48" s="40"/>
      <c r="X48" s="40"/>
      <c r="Y48" s="40"/>
      <c r="Z48" s="40"/>
      <c r="AA48" s="40"/>
      <c r="AB48" s="40"/>
    </row>
    <row r="49" spans="2:37" ht="15" hidden="1" x14ac:dyDescent="0.25">
      <c r="B49" s="245"/>
      <c r="C49" s="262" t="s">
        <v>71</v>
      </c>
      <c r="D49" s="263" t="str">
        <f>CONCATENATE(D45," ",C45,D47," ",D46,C47)</f>
        <v>0,56 (DE 0,11)</v>
      </c>
      <c r="E49" s="263" t="str">
        <f>CONCATENATE(E45," ",C45,E47," ",E46,C47)</f>
        <v>0,48 (DE 0,14)</v>
      </c>
      <c r="F49" s="264" t="str">
        <f>CONCATENATE(F45," ",C45,F46," ",C49," ",F47,C47)</f>
        <v>-0,07 (-0,14 a -0,01)</v>
      </c>
      <c r="G49" s="265" t="str">
        <f>CONCATENATE(G45," ",C45,G46," ",C49," ",G47,C47)</f>
        <v>-0,07 (-0,14 a -0,01)</v>
      </c>
      <c r="H49" s="266"/>
      <c r="I49" s="267"/>
      <c r="J49" s="268">
        <f>E13</f>
        <v>1.6768741441229535</v>
      </c>
      <c r="K49" s="268">
        <f>L13</f>
        <v>7.4705345417804436E-2</v>
      </c>
      <c r="L49" s="2"/>
      <c r="M49" s="2"/>
      <c r="N49" s="2"/>
      <c r="O49" s="2"/>
      <c r="P49" s="2"/>
      <c r="Q49" s="2"/>
      <c r="R49" s="2"/>
      <c r="S49" s="2"/>
      <c r="T49" s="2"/>
      <c r="U49" s="2"/>
      <c r="V49" s="40"/>
      <c r="W49" s="40"/>
      <c r="X49" s="40"/>
      <c r="Y49" s="40"/>
      <c r="Z49" s="40"/>
      <c r="AA49" s="40"/>
      <c r="AB49" s="40"/>
    </row>
    <row r="50" spans="2:37" ht="14.25" hidden="1" customHeight="1" thickBot="1" x14ac:dyDescent="0.3">
      <c r="B50" s="245"/>
      <c r="C50" s="245"/>
      <c r="D50" s="245"/>
      <c r="E50" s="245"/>
      <c r="F50" s="245"/>
      <c r="G50" s="172"/>
      <c r="H50" s="2"/>
      <c r="I50" s="2"/>
      <c r="J50" s="2"/>
      <c r="K50" s="2"/>
      <c r="L50" s="2"/>
      <c r="M50" s="2"/>
      <c r="N50" s="2"/>
      <c r="O50" s="2"/>
      <c r="P50" s="2"/>
      <c r="Q50" s="2"/>
      <c r="R50" s="2"/>
      <c r="S50" s="2"/>
      <c r="T50" s="2"/>
      <c r="U50" s="2"/>
      <c r="V50" s="40"/>
      <c r="W50" s="40"/>
      <c r="X50" s="40"/>
    </row>
    <row r="51" spans="2:37" ht="39" hidden="1" thickBot="1" x14ac:dyDescent="0.3">
      <c r="B51" s="172"/>
      <c r="C51" s="269" t="s">
        <v>125</v>
      </c>
      <c r="D51" s="270" t="s">
        <v>126</v>
      </c>
      <c r="E51" s="462" t="str">
        <f>CONCATENATE(F44," ",C45,H2," ",C44," ",C48,C47)</f>
        <v>Dif Medias (IC 95 %)</v>
      </c>
      <c r="F51" s="271" t="s">
        <v>131</v>
      </c>
      <c r="G51" s="272" t="s">
        <v>132</v>
      </c>
      <c r="I51" s="273" t="s">
        <v>133</v>
      </c>
      <c r="K51" s="274"/>
      <c r="L51" s="38"/>
      <c r="M51" s="38"/>
      <c r="N51" s="38"/>
      <c r="O51" s="38"/>
      <c r="P51" s="38"/>
      <c r="Q51" s="38"/>
      <c r="R51" s="38"/>
      <c r="S51" s="38"/>
      <c r="T51" s="38"/>
      <c r="U51" s="38"/>
    </row>
    <row r="52" spans="2:37" ht="18" hidden="1" customHeight="1" x14ac:dyDescent="0.2">
      <c r="B52" s="275" t="s">
        <v>134</v>
      </c>
      <c r="C52" s="276" t="str">
        <f>D49</f>
        <v>0,56 (DE 0,11)</v>
      </c>
      <c r="D52" s="276" t="str">
        <f>E49</f>
        <v>0,48 (DE 0,14)</v>
      </c>
      <c r="E52" s="276" t="str">
        <f>F49</f>
        <v>-0,07 (-0,14 a -0,01)</v>
      </c>
      <c r="F52" s="277">
        <f>F42</f>
        <v>2.1750558901477559E-2</v>
      </c>
      <c r="G52" s="278">
        <f>K45</f>
        <v>0.99999314433227282</v>
      </c>
      <c r="I52" s="279">
        <f>K49</f>
        <v>7.4705345417804436E-2</v>
      </c>
      <c r="J52" s="280" t="s">
        <v>135</v>
      </c>
      <c r="K52" s="281"/>
      <c r="L52" s="38"/>
      <c r="M52" s="38"/>
      <c r="N52" s="38"/>
      <c r="O52" s="38"/>
      <c r="P52" s="38"/>
      <c r="Q52" s="38"/>
      <c r="R52" s="38"/>
      <c r="S52" s="38"/>
      <c r="T52" s="38"/>
      <c r="U52" s="38"/>
    </row>
    <row r="53" spans="2:37" ht="6" hidden="1" customHeight="1" x14ac:dyDescent="0.2">
      <c r="B53" s="275"/>
      <c r="C53" s="275"/>
      <c r="D53" s="275"/>
      <c r="E53" s="275"/>
      <c r="F53" s="275"/>
      <c r="G53" s="275"/>
      <c r="H53" s="275"/>
      <c r="I53" s="282"/>
      <c r="J53" s="275"/>
      <c r="K53" s="283"/>
      <c r="L53" s="38"/>
      <c r="M53" s="38"/>
      <c r="N53" s="38"/>
      <c r="O53" s="38"/>
      <c r="P53" s="38"/>
      <c r="Q53" s="38"/>
      <c r="R53" s="38"/>
      <c r="S53" s="38"/>
      <c r="T53" s="38"/>
      <c r="U53" s="38"/>
      <c r="Y53" s="38"/>
      <c r="Z53" s="38"/>
      <c r="AA53" s="38"/>
      <c r="AB53" s="38"/>
      <c r="AC53" s="38"/>
      <c r="AD53" s="38"/>
      <c r="AE53" s="38"/>
      <c r="AF53" s="38"/>
      <c r="AG53" s="38"/>
      <c r="AH53" s="38"/>
      <c r="AI53" s="38"/>
      <c r="AJ53" s="38"/>
      <c r="AK53" s="38"/>
    </row>
    <row r="54" spans="2:37" ht="15" hidden="1" x14ac:dyDescent="0.2">
      <c r="B54" s="284" t="s">
        <v>136</v>
      </c>
      <c r="C54" s="285" t="str">
        <f>C52</f>
        <v>0,56 (DE 0,11)</v>
      </c>
      <c r="D54" s="285" t="str">
        <f>D52</f>
        <v>0,48 (DE 0,14)</v>
      </c>
      <c r="E54" s="285" t="str">
        <f>G49</f>
        <v>-0,07 (-0,14 a -0,01)</v>
      </c>
      <c r="F54" s="286">
        <f>I42</f>
        <v>2.0242331627306265E-2</v>
      </c>
      <c r="G54" s="287">
        <f>K46</f>
        <v>0.9999939140961599</v>
      </c>
      <c r="H54" s="288"/>
      <c r="I54" s="289">
        <f>I52</f>
        <v>7.4705345417804436E-2</v>
      </c>
      <c r="J54" s="290" t="s">
        <v>137</v>
      </c>
      <c r="K54" s="291"/>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row>
    <row r="55" spans="2:37" ht="15" hidden="1" x14ac:dyDescent="0.25">
      <c r="B55" s="292"/>
      <c r="F55" s="293"/>
      <c r="G55" s="293"/>
      <c r="H55" s="1"/>
      <c r="I55" s="1"/>
      <c r="J55" s="294"/>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row>
    <row r="56" spans="2:37" ht="15" hidden="1" customHeight="1" x14ac:dyDescent="0.25">
      <c r="B56" s="292" t="s">
        <v>138</v>
      </c>
      <c r="C56" s="158"/>
      <c r="D56" s="158"/>
      <c r="E56" s="158"/>
      <c r="F56" s="293"/>
      <c r="G56" s="293"/>
      <c r="H56" s="301"/>
      <c r="I56" s="1"/>
      <c r="J56" s="294"/>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2:37" ht="15" hidden="1" x14ac:dyDescent="0.2">
      <c r="B57" s="593" t="s">
        <v>139</v>
      </c>
      <c r="C57" s="593"/>
      <c r="D57" s="593"/>
      <c r="E57" s="593"/>
      <c r="F57" s="593"/>
      <c r="G57" s="593"/>
      <c r="H57" s="302"/>
      <c r="I57" s="1"/>
      <c r="J57" s="294"/>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2:37" ht="15" hidden="1" x14ac:dyDescent="0.25">
      <c r="B58" s="303" t="s">
        <v>140</v>
      </c>
      <c r="C58" s="245"/>
      <c r="D58" s="245"/>
      <c r="E58" s="304"/>
      <c r="F58" s="245"/>
      <c r="G58" s="245"/>
      <c r="H58" s="38"/>
      <c r="I58" s="1"/>
      <c r="J58" s="294"/>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row>
    <row r="59" spans="2:37" ht="15" hidden="1" customHeight="1" x14ac:dyDescent="0.25">
      <c r="B59" s="305"/>
      <c r="C59" s="245"/>
      <c r="D59" s="245"/>
      <c r="E59" s="304"/>
      <c r="F59" s="245"/>
      <c r="G59" s="245"/>
      <c r="H59" s="38"/>
      <c r="I59" s="1"/>
      <c r="J59" s="294"/>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row>
    <row r="60" spans="2:37" ht="15" hidden="1" x14ac:dyDescent="0.2">
      <c r="B60" s="594" t="s">
        <v>141</v>
      </c>
      <c r="C60" s="594"/>
      <c r="D60" s="594"/>
      <c r="E60" s="594"/>
      <c r="F60" s="594"/>
      <c r="G60" s="594"/>
      <c r="H60" s="594"/>
      <c r="I60" s="594"/>
      <c r="J60" s="294"/>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row>
    <row r="61" spans="2:37" ht="15" hidden="1" x14ac:dyDescent="0.25">
      <c r="B61" s="306"/>
      <c r="C61" s="102"/>
      <c r="D61" s="102"/>
      <c r="E61" s="102"/>
      <c r="F61" s="102"/>
      <c r="G61" s="102"/>
      <c r="I61" s="1"/>
      <c r="J61" s="294"/>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row>
    <row r="62" spans="2:37" ht="15" hidden="1" x14ac:dyDescent="0.25">
      <c r="B62" s="158"/>
      <c r="C62" s="158"/>
      <c r="D62" s="158"/>
      <c r="E62" s="293"/>
      <c r="F62" s="293"/>
      <c r="G62" s="293"/>
      <c r="H62" s="1"/>
      <c r="I62" s="1"/>
      <c r="J62" s="294"/>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row>
    <row r="63" spans="2:37" ht="17.25" hidden="1" x14ac:dyDescent="0.25">
      <c r="B63" s="245"/>
      <c r="C63" s="307" t="s">
        <v>142</v>
      </c>
      <c r="D63" s="308" t="s">
        <v>143</v>
      </c>
      <c r="E63" s="308" t="s">
        <v>144</v>
      </c>
      <c r="F63" s="308" t="s">
        <v>145</v>
      </c>
      <c r="G63" s="245"/>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row>
    <row r="64" spans="2:37" ht="15" hidden="1" x14ac:dyDescent="0.25">
      <c r="B64" s="245"/>
      <c r="C64" s="309" t="s">
        <v>146</v>
      </c>
      <c r="D64" s="310">
        <f>D7</f>
        <v>0.55725258158458979</v>
      </c>
      <c r="E64" s="310">
        <f>E7</f>
        <v>0.1117286437437109</v>
      </c>
      <c r="F64" s="311">
        <f>E64^2</f>
        <v>1.248328983280907E-2</v>
      </c>
      <c r="G64" s="245"/>
      <c r="H64" s="38"/>
      <c r="I64" s="38"/>
      <c r="J64" s="38"/>
      <c r="K64" s="38"/>
      <c r="L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row>
    <row r="65" spans="2:37" ht="15" hidden="1" x14ac:dyDescent="0.25">
      <c r="B65" s="312"/>
      <c r="C65" s="309" t="s">
        <v>147</v>
      </c>
      <c r="D65" s="310">
        <f>D8</f>
        <v>0.48248408180702551</v>
      </c>
      <c r="E65" s="310">
        <f>E8</f>
        <v>0.14468208580964845</v>
      </c>
      <c r="F65" s="311">
        <f>E65^2</f>
        <v>2.0932905954230478E-2</v>
      </c>
      <c r="G65" s="245"/>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row>
    <row r="66" spans="2:37" ht="15" hidden="1" x14ac:dyDescent="0.25">
      <c r="B66" s="245"/>
      <c r="C66" s="309" t="s">
        <v>148</v>
      </c>
      <c r="D66" s="313">
        <f>D65-D64</f>
        <v>-7.4768499777564279E-2</v>
      </c>
      <c r="E66" s="310"/>
      <c r="F66" s="314"/>
      <c r="G66" s="245"/>
      <c r="H66" s="38"/>
      <c r="I66" s="38"/>
      <c r="J66" s="315"/>
      <c r="K66" s="315"/>
      <c r="L66" s="315"/>
      <c r="M66" s="315"/>
      <c r="N66" s="315"/>
      <c r="O66" s="315"/>
      <c r="P66" s="38"/>
      <c r="Q66" s="38"/>
      <c r="R66" s="38"/>
      <c r="S66" s="38"/>
      <c r="T66" s="38"/>
      <c r="U66" s="38"/>
      <c r="V66" s="38"/>
      <c r="W66" s="38"/>
      <c r="X66" s="38"/>
      <c r="Y66" s="38"/>
      <c r="Z66" s="38"/>
      <c r="AA66" s="38"/>
      <c r="AB66" s="38"/>
      <c r="AC66" s="38"/>
      <c r="AD66" s="38"/>
      <c r="AE66" s="38"/>
      <c r="AF66" s="38"/>
      <c r="AG66" s="38"/>
      <c r="AH66" s="38"/>
      <c r="AI66" s="38"/>
      <c r="AJ66" s="38"/>
      <c r="AK66" s="38"/>
    </row>
    <row r="67" spans="2:37" ht="15.75" hidden="1" x14ac:dyDescent="0.25">
      <c r="B67" s="245"/>
      <c r="C67" s="38" t="s">
        <v>149</v>
      </c>
      <c r="D67" s="310"/>
      <c r="E67" s="313">
        <f>F15</f>
        <v>0.13001188036015532</v>
      </c>
      <c r="F67" s="316" t="s">
        <v>150</v>
      </c>
      <c r="G67" s="158" t="s">
        <v>151</v>
      </c>
      <c r="H67" s="38"/>
      <c r="I67" s="317" t="s">
        <v>152</v>
      </c>
      <c r="J67" s="318" t="s">
        <v>153</v>
      </c>
      <c r="K67" s="319">
        <f>IF(F68&gt;=0,G68,(1-G68))</f>
        <v>0.7173847001380913</v>
      </c>
      <c r="L67" s="320" t="s">
        <v>154</v>
      </c>
      <c r="M67" s="320"/>
      <c r="N67" s="321"/>
      <c r="O67" s="321"/>
      <c r="P67" s="321"/>
      <c r="Q67" s="322"/>
      <c r="R67" s="38"/>
      <c r="S67" s="38"/>
      <c r="T67" s="38"/>
      <c r="U67" s="38"/>
      <c r="V67" s="38"/>
      <c r="W67" s="38"/>
      <c r="X67" s="38"/>
      <c r="Y67" s="38"/>
      <c r="Z67" s="38"/>
      <c r="AA67" s="38"/>
      <c r="AB67" s="38"/>
      <c r="AC67" s="38"/>
      <c r="AD67" s="38"/>
      <c r="AE67" s="38"/>
      <c r="AF67" s="38"/>
      <c r="AG67" s="38"/>
      <c r="AH67" s="38"/>
      <c r="AI67" s="38"/>
      <c r="AJ67" s="38"/>
      <c r="AK67" s="38"/>
    </row>
    <row r="68" spans="2:37" ht="15" hidden="1" x14ac:dyDescent="0.25">
      <c r="B68" s="67"/>
      <c r="C68" s="89" t="s">
        <v>155</v>
      </c>
      <c r="D68" s="148"/>
      <c r="E68" s="148"/>
      <c r="F68" s="323">
        <f>D66/E67</f>
        <v>-0.57508975003240204</v>
      </c>
      <c r="G68" s="324">
        <f>NORMSDIST(F68)</f>
        <v>0.28261529986190875</v>
      </c>
      <c r="H68" s="325"/>
      <c r="I68" s="326"/>
      <c r="J68" s="38"/>
      <c r="K68" s="38"/>
      <c r="L68" s="38"/>
      <c r="M68" s="38"/>
      <c r="N68" s="38"/>
      <c r="O68" s="38"/>
      <c r="P68" s="38"/>
      <c r="Q68" s="327"/>
      <c r="R68" s="38"/>
      <c r="S68" s="38"/>
      <c r="T68" s="38"/>
      <c r="U68" s="38"/>
      <c r="V68" s="38"/>
      <c r="W68" s="38"/>
      <c r="X68" s="38"/>
      <c r="Y68" s="38"/>
      <c r="Z68" s="38"/>
      <c r="AA68" s="38"/>
      <c r="AB68" s="38"/>
      <c r="AC68" s="38"/>
      <c r="AD68" s="38"/>
      <c r="AE68" s="38"/>
      <c r="AF68" s="38"/>
      <c r="AG68" s="38"/>
      <c r="AH68" s="38"/>
      <c r="AI68" s="38"/>
      <c r="AJ68" s="38"/>
      <c r="AK68" s="38"/>
    </row>
    <row r="69" spans="2:37" ht="15" hidden="1" x14ac:dyDescent="0.25">
      <c r="B69" s="109"/>
      <c r="C69" s="328"/>
      <c r="D69" s="245"/>
      <c r="E69" s="245"/>
      <c r="F69" s="245"/>
      <c r="G69" s="245"/>
      <c r="H69" s="38"/>
      <c r="I69" s="329" t="s">
        <v>156</v>
      </c>
      <c r="J69" s="330" t="s">
        <v>153</v>
      </c>
      <c r="K69" s="331">
        <f>IF(F68&gt;=0,G68,(1-G68))</f>
        <v>0.7173847001380913</v>
      </c>
      <c r="L69" s="332" t="s">
        <v>157</v>
      </c>
      <c r="M69" s="333"/>
      <c r="N69" s="333"/>
      <c r="O69" s="333"/>
      <c r="P69" s="333"/>
      <c r="Q69" s="334"/>
      <c r="R69" s="38"/>
      <c r="S69" s="38"/>
      <c r="T69" s="38"/>
      <c r="U69" s="38"/>
      <c r="V69" s="38"/>
      <c r="W69" s="38"/>
      <c r="X69" s="38"/>
      <c r="Y69" s="38"/>
      <c r="Z69" s="38"/>
      <c r="AA69" s="38"/>
      <c r="AB69" s="38"/>
      <c r="AC69" s="38"/>
      <c r="AD69" s="38"/>
      <c r="AE69" s="38"/>
      <c r="AF69" s="38"/>
      <c r="AG69" s="38"/>
      <c r="AH69" s="38"/>
      <c r="AI69" s="38"/>
      <c r="AJ69" s="38"/>
      <c r="AK69" s="38"/>
    </row>
    <row r="70" spans="2:37" ht="15" hidden="1" x14ac:dyDescent="0.25">
      <c r="B70" s="109"/>
      <c r="C70" s="335">
        <f>F68</f>
        <v>-0.57508975003240204</v>
      </c>
      <c r="D70" s="336">
        <f>G19/E67</f>
        <v>-1.0635581181815241</v>
      </c>
      <c r="E70" s="337">
        <f>I19/E67</f>
        <v>-8.6621381883279863E-2</v>
      </c>
      <c r="F70" s="245"/>
      <c r="G70" s="245"/>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row>
    <row r="71" spans="2:37" ht="15" hidden="1" x14ac:dyDescent="0.25">
      <c r="B71" s="338"/>
      <c r="C71" s="338"/>
      <c r="D71" s="338"/>
      <c r="E71" s="67"/>
      <c r="F71" s="256" t="s">
        <v>158</v>
      </c>
      <c r="G71" s="245"/>
      <c r="H71" s="1"/>
      <c r="I71" s="339"/>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row>
    <row r="72" spans="2:37" ht="15" hidden="1" x14ac:dyDescent="0.25">
      <c r="B72" s="158"/>
      <c r="C72" s="340">
        <f>ROUND(C70,2)</f>
        <v>-0.57999999999999996</v>
      </c>
      <c r="D72" s="340">
        <f>ROUND(D70,2)</f>
        <v>-1.06</v>
      </c>
      <c r="E72" s="340">
        <f>ROUND(E70,2)</f>
        <v>-0.09</v>
      </c>
      <c r="F72" s="341" t="str">
        <f>CONCATENATE(C72," ",C45,D72," ",C49," ",E72,C47)</f>
        <v>-0,58 (-1,06 a -0,09)</v>
      </c>
      <c r="G72" s="245"/>
      <c r="H72" s="1"/>
      <c r="I72" s="1"/>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row>
    <row r="73" spans="2:37" ht="15.75" hidden="1" thickBot="1" x14ac:dyDescent="0.3">
      <c r="B73" s="158"/>
      <c r="D73" s="158"/>
      <c r="E73" s="158"/>
      <c r="F73" s="293"/>
      <c r="G73" s="293"/>
      <c r="H73" s="342"/>
      <c r="I73" s="1"/>
      <c r="J73" s="1"/>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row>
    <row r="74" spans="2:37" ht="49.5" hidden="1" customHeight="1" thickBot="1" x14ac:dyDescent="0.3">
      <c r="B74" s="343"/>
      <c r="C74" s="344" t="s">
        <v>125</v>
      </c>
      <c r="D74" s="345" t="s">
        <v>126</v>
      </c>
      <c r="E74" s="345" t="str">
        <f>CONCATENATE(F71," ",C45,H2," ",C44,C48,C47)</f>
        <v>Dif Medias Estandarizada o D de Cohen (IC 95%)</v>
      </c>
      <c r="F74" s="293"/>
      <c r="G74" s="102"/>
      <c r="H74" s="342"/>
      <c r="I74" s="1"/>
      <c r="J74" s="1"/>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row>
    <row r="75" spans="2:37" ht="20.25" hidden="1" customHeight="1" x14ac:dyDescent="0.25">
      <c r="B75" s="343"/>
      <c r="C75" s="276" t="str">
        <f>C52</f>
        <v>0,56 (DE 0,11)</v>
      </c>
      <c r="D75" s="276" t="str">
        <f>D52</f>
        <v>0,48 (DE 0,14)</v>
      </c>
      <c r="E75" s="276" t="str">
        <f>F72</f>
        <v>-0,58 (-1,06 a -0,09)</v>
      </c>
      <c r="F75" s="346" t="s">
        <v>159</v>
      </c>
      <c r="G75" s="102"/>
      <c r="H75" s="342"/>
      <c r="I75" s="1"/>
      <c r="J75" s="1"/>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row>
    <row r="76" spans="2:37" hidden="1" x14ac:dyDescent="0.2">
      <c r="B76" s="296"/>
      <c r="C76" s="40"/>
      <c r="D76" s="40"/>
      <c r="E76" s="40"/>
      <c r="F76" s="40"/>
      <c r="G76" s="40"/>
      <c r="H76" s="40"/>
      <c r="I76" s="2"/>
      <c r="J76" s="2"/>
      <c r="K76" s="2"/>
      <c r="L76" s="2"/>
      <c r="M76" s="2"/>
      <c r="N76" s="2"/>
      <c r="O76" s="2"/>
      <c r="P76" s="2"/>
      <c r="Q76" s="2"/>
      <c r="R76" s="2"/>
      <c r="S76" s="2"/>
      <c r="T76" s="2"/>
      <c r="U76" s="2"/>
      <c r="V76" s="38"/>
      <c r="W76" s="38"/>
      <c r="X76" s="38"/>
      <c r="Y76" s="38"/>
      <c r="Z76" s="38"/>
      <c r="AA76" s="38"/>
      <c r="AB76" s="38"/>
      <c r="AC76" s="38"/>
      <c r="AD76" s="38"/>
      <c r="AE76" s="38"/>
      <c r="AF76" s="38"/>
      <c r="AG76" s="38"/>
      <c r="AH76" s="38"/>
      <c r="AI76" s="38"/>
      <c r="AJ76" s="38"/>
      <c r="AK76" s="38"/>
    </row>
    <row r="77" spans="2:37" ht="15" x14ac:dyDescent="0.25">
      <c r="B77" s="527" t="s">
        <v>353</v>
      </c>
      <c r="C77" s="425"/>
      <c r="D77" s="528" t="s">
        <v>353</v>
      </c>
      <c r="E77" s="425"/>
      <c r="F77" s="425"/>
      <c r="G77" s="528" t="s">
        <v>353</v>
      </c>
      <c r="H77" s="425"/>
      <c r="I77" s="425"/>
      <c r="J77" s="528" t="s">
        <v>353</v>
      </c>
      <c r="K77" s="424"/>
      <c r="L77" s="40"/>
      <c r="M77" s="40"/>
      <c r="N77" s="40"/>
      <c r="O77" s="40"/>
      <c r="P77" s="40"/>
      <c r="Q77" s="40"/>
      <c r="R77" s="40"/>
      <c r="S77" s="40"/>
      <c r="T77" s="40"/>
      <c r="U77" s="40"/>
      <c r="V77" s="40"/>
      <c r="W77" s="40"/>
      <c r="X77" s="40"/>
      <c r="Y77" s="40"/>
    </row>
    <row r="78" spans="2:37" hidden="1" x14ac:dyDescent="0.2">
      <c r="B78" s="500" t="s">
        <v>319</v>
      </c>
      <c r="G78" s="40"/>
      <c r="H78" s="40"/>
      <c r="I78" s="40"/>
      <c r="J78" s="40"/>
      <c r="K78" s="40"/>
      <c r="L78" s="40"/>
      <c r="M78" s="40"/>
      <c r="N78" s="40"/>
      <c r="O78" s="54"/>
      <c r="P78" s="54"/>
      <c r="Q78" s="40"/>
      <c r="R78" s="40"/>
      <c r="S78" s="40"/>
      <c r="T78" s="40"/>
      <c r="U78" s="54"/>
    </row>
    <row r="79" spans="2:37" hidden="1" x14ac:dyDescent="0.2">
      <c r="B79" s="501" t="s">
        <v>6</v>
      </c>
      <c r="C79" s="501" t="s">
        <v>317</v>
      </c>
      <c r="D79" s="502" t="s">
        <v>318</v>
      </c>
      <c r="E79" s="502" t="s">
        <v>123</v>
      </c>
      <c r="F79" s="503" t="s">
        <v>169</v>
      </c>
      <c r="G79" s="40"/>
      <c r="H79" s="40"/>
      <c r="I79" s="40"/>
      <c r="J79" s="40"/>
      <c r="K79" s="40"/>
      <c r="L79" s="40"/>
      <c r="M79" s="40"/>
      <c r="N79" s="40"/>
      <c r="O79" s="54"/>
      <c r="P79" s="54"/>
      <c r="Q79" s="40"/>
      <c r="R79" s="40"/>
      <c r="S79" s="40"/>
      <c r="T79" s="40"/>
      <c r="U79" s="54"/>
    </row>
    <row r="80" spans="2:37" hidden="1" x14ac:dyDescent="0.2">
      <c r="B80" s="426" t="s">
        <v>7</v>
      </c>
      <c r="C80" s="426" t="s">
        <v>3</v>
      </c>
      <c r="D80" s="439">
        <v>0.63031616286449554</v>
      </c>
      <c r="E80" s="439">
        <v>9.1782300958733604E-2</v>
      </c>
      <c r="F80" s="440">
        <v>10</v>
      </c>
      <c r="G80" s="4" t="s">
        <v>325</v>
      </c>
    </row>
    <row r="81" spans="2:21" hidden="1" x14ac:dyDescent="0.2">
      <c r="B81" s="426"/>
      <c r="C81" s="426"/>
      <c r="D81" s="439"/>
      <c r="E81" s="439"/>
      <c r="F81" s="440"/>
    </row>
    <row r="82" spans="2:21" hidden="1" x14ac:dyDescent="0.2">
      <c r="B82" s="426" t="s">
        <v>0</v>
      </c>
      <c r="C82" s="426" t="s">
        <v>5</v>
      </c>
      <c r="D82" s="439">
        <v>0.51143191041578451</v>
      </c>
      <c r="E82" s="439">
        <v>0.15035289367873519</v>
      </c>
      <c r="F82" s="440">
        <v>9</v>
      </c>
      <c r="G82" s="4" t="s">
        <v>268</v>
      </c>
    </row>
    <row r="83" spans="2:21" hidden="1" x14ac:dyDescent="0.2">
      <c r="B83" s="426" t="s">
        <v>0</v>
      </c>
      <c r="C83" s="426" t="s">
        <v>9</v>
      </c>
      <c r="D83" s="439">
        <v>0.58105089976771196</v>
      </c>
      <c r="E83" s="439">
        <v>8.2362257117367804E-2</v>
      </c>
      <c r="F83" s="440">
        <v>8</v>
      </c>
      <c r="G83" s="4" t="s">
        <v>269</v>
      </c>
    </row>
    <row r="84" spans="2:21" hidden="1" x14ac:dyDescent="0.2">
      <c r="B84" s="426" t="s">
        <v>0</v>
      </c>
      <c r="C84" s="426" t="s">
        <v>4</v>
      </c>
      <c r="D84" s="439">
        <v>0.59839006914625159</v>
      </c>
      <c r="E84" s="439">
        <v>7.2482032076782818E-2</v>
      </c>
      <c r="F84" s="440">
        <v>8</v>
      </c>
      <c r="G84" s="4" t="s">
        <v>270</v>
      </c>
    </row>
    <row r="85" spans="2:21" hidden="1" x14ac:dyDescent="0.2">
      <c r="B85" s="426" t="s">
        <v>0</v>
      </c>
      <c r="C85" s="426" t="s">
        <v>2</v>
      </c>
      <c r="D85" s="439">
        <v>0.54195252366473046</v>
      </c>
      <c r="E85" s="439">
        <v>9.5584893802727278E-2</v>
      </c>
      <c r="F85" s="440">
        <v>7</v>
      </c>
      <c r="G85" s="4" t="s">
        <v>271</v>
      </c>
    </row>
    <row r="86" spans="2:21" hidden="1" x14ac:dyDescent="0.2">
      <c r="B86" s="426"/>
      <c r="C86" s="426"/>
      <c r="D86" s="435"/>
      <c r="E86" s="435"/>
      <c r="F86" s="426"/>
    </row>
    <row r="87" spans="2:21" hidden="1" x14ac:dyDescent="0.2">
      <c r="B87" s="426" t="s">
        <v>1</v>
      </c>
      <c r="C87" s="426" t="s">
        <v>5</v>
      </c>
      <c r="D87" s="439">
        <v>0.42921273644371649</v>
      </c>
      <c r="E87" s="439">
        <v>0.10261690267345501</v>
      </c>
      <c r="F87" s="440">
        <v>7</v>
      </c>
      <c r="G87" s="4" t="s">
        <v>272</v>
      </c>
    </row>
    <row r="88" spans="2:21" hidden="1" x14ac:dyDescent="0.2">
      <c r="B88" s="426" t="s">
        <v>1</v>
      </c>
      <c r="C88" s="426" t="s">
        <v>9</v>
      </c>
      <c r="D88" s="439">
        <v>0.49031151588718974</v>
      </c>
      <c r="E88" s="439">
        <v>0.149219024086966</v>
      </c>
      <c r="F88" s="440">
        <v>9</v>
      </c>
      <c r="G88" s="4" t="s">
        <v>273</v>
      </c>
    </row>
    <row r="89" spans="2:21" hidden="1" x14ac:dyDescent="0.2">
      <c r="B89" s="426" t="s">
        <v>1</v>
      </c>
      <c r="C89" s="426" t="s">
        <v>4</v>
      </c>
      <c r="D89" s="439">
        <v>0.50677919673065897</v>
      </c>
      <c r="E89" s="439">
        <v>0.11802220915730718</v>
      </c>
      <c r="F89" s="440">
        <v>8</v>
      </c>
      <c r="G89" s="4" t="s">
        <v>274</v>
      </c>
    </row>
    <row r="90" spans="2:21" hidden="1" x14ac:dyDescent="0.2">
      <c r="B90" s="426" t="s">
        <v>1</v>
      </c>
      <c r="C90" s="426" t="s">
        <v>2</v>
      </c>
      <c r="D90" s="441">
        <v>0.49231059011908251</v>
      </c>
      <c r="E90" s="441">
        <v>0.17213827693837933</v>
      </c>
      <c r="F90" s="442">
        <v>11</v>
      </c>
      <c r="G90" s="4" t="s">
        <v>275</v>
      </c>
    </row>
    <row r="91" spans="2:21" hidden="1" x14ac:dyDescent="0.2"/>
    <row r="92" spans="2:21" ht="13.5" thickBot="1" x14ac:dyDescent="0.25"/>
    <row r="93" spans="2:21" ht="50.25" customHeight="1" thickBot="1" x14ac:dyDescent="0.25">
      <c r="B93" s="595" t="s">
        <v>267</v>
      </c>
      <c r="C93" s="596"/>
      <c r="D93" s="596"/>
      <c r="E93" s="596"/>
      <c r="F93" s="596"/>
      <c r="G93" s="596"/>
      <c r="H93" s="596"/>
      <c r="I93" s="596"/>
      <c r="J93" s="596"/>
      <c r="K93" s="597"/>
      <c r="O93" s="4"/>
      <c r="P93" s="4"/>
      <c r="U93" s="4"/>
    </row>
    <row r="94" spans="2:21" ht="7.5" customHeight="1" thickBot="1" x14ac:dyDescent="0.3">
      <c r="B94" s="422"/>
      <c r="C94" s="423"/>
      <c r="D94" s="422"/>
      <c r="E94" s="422"/>
      <c r="F94" s="422"/>
      <c r="G94" s="422"/>
      <c r="H94" s="422"/>
      <c r="I94" s="422"/>
      <c r="J94" s="422"/>
      <c r="K94" s="422"/>
      <c r="O94" s="4"/>
      <c r="P94" s="4"/>
      <c r="U94" s="4"/>
    </row>
    <row r="95" spans="2:21" ht="48" thickBot="1" x14ac:dyDescent="0.25">
      <c r="B95" s="470" t="s">
        <v>278</v>
      </c>
      <c r="C95" s="475" t="s">
        <v>325</v>
      </c>
      <c r="D95" s="476" t="s">
        <v>268</v>
      </c>
      <c r="E95" s="444" t="s">
        <v>269</v>
      </c>
      <c r="F95" s="444" t="s">
        <v>270</v>
      </c>
      <c r="G95" s="477" t="s">
        <v>271</v>
      </c>
      <c r="H95" s="478" t="s">
        <v>272</v>
      </c>
      <c r="I95" s="479" t="s">
        <v>273</v>
      </c>
      <c r="J95" s="479" t="s">
        <v>274</v>
      </c>
      <c r="K95" s="445" t="s">
        <v>275</v>
      </c>
      <c r="O95" s="4"/>
      <c r="P95" s="4"/>
      <c r="U95" s="4"/>
    </row>
    <row r="96" spans="2:21" ht="39.75" customHeight="1" thickBot="1" x14ac:dyDescent="0.25">
      <c r="B96" s="402" t="s">
        <v>325</v>
      </c>
      <c r="C96" s="496"/>
      <c r="D96" s="456" t="s">
        <v>282</v>
      </c>
      <c r="E96" s="457" t="s">
        <v>190</v>
      </c>
      <c r="F96" s="457" t="s">
        <v>283</v>
      </c>
      <c r="G96" s="458" t="s">
        <v>284</v>
      </c>
      <c r="H96" s="483" t="s">
        <v>285</v>
      </c>
      <c r="I96" s="484" t="s">
        <v>286</v>
      </c>
      <c r="J96" s="485" t="s">
        <v>287</v>
      </c>
      <c r="K96" s="486" t="s">
        <v>288</v>
      </c>
      <c r="O96" s="4"/>
      <c r="P96" s="4"/>
      <c r="U96" s="4"/>
    </row>
    <row r="97" spans="2:21" ht="39.75" customHeight="1" x14ac:dyDescent="0.2">
      <c r="B97" s="403" t="s">
        <v>268</v>
      </c>
      <c r="C97" s="497"/>
      <c r="D97" s="488"/>
      <c r="E97" s="388" t="s">
        <v>289</v>
      </c>
      <c r="F97" s="388" t="s">
        <v>290</v>
      </c>
      <c r="G97" s="453" t="s">
        <v>291</v>
      </c>
      <c r="H97" s="481" t="s">
        <v>292</v>
      </c>
      <c r="I97" s="482" t="s">
        <v>293</v>
      </c>
      <c r="J97" s="482" t="s">
        <v>294</v>
      </c>
      <c r="K97" s="480" t="s">
        <v>293</v>
      </c>
      <c r="O97" s="4"/>
      <c r="P97" s="4"/>
      <c r="U97" s="4"/>
    </row>
    <row r="98" spans="2:21" ht="39.75" customHeight="1" x14ac:dyDescent="0.2">
      <c r="B98" s="404" t="s">
        <v>269</v>
      </c>
      <c r="C98" s="498"/>
      <c r="D98" s="381"/>
      <c r="E98" s="489"/>
      <c r="F98" s="380" t="s">
        <v>295</v>
      </c>
      <c r="G98" s="448" t="s">
        <v>296</v>
      </c>
      <c r="H98" s="410" t="s">
        <v>297</v>
      </c>
      <c r="I98" s="380" t="s">
        <v>298</v>
      </c>
      <c r="J98" s="380" t="s">
        <v>299</v>
      </c>
      <c r="K98" s="448" t="s">
        <v>300</v>
      </c>
    </row>
    <row r="99" spans="2:21" ht="39.75" customHeight="1" x14ac:dyDescent="0.2">
      <c r="B99" s="404" t="s">
        <v>270</v>
      </c>
      <c r="C99" s="498"/>
      <c r="D99" s="381"/>
      <c r="E99" s="380"/>
      <c r="F99" s="489"/>
      <c r="G99" s="448" t="s">
        <v>301</v>
      </c>
      <c r="H99" s="410" t="s">
        <v>302</v>
      </c>
      <c r="I99" s="380" t="s">
        <v>303</v>
      </c>
      <c r="J99" s="380" t="s">
        <v>229</v>
      </c>
      <c r="K99" s="448" t="s">
        <v>314</v>
      </c>
    </row>
    <row r="100" spans="2:21" ht="39.75" customHeight="1" thickBot="1" x14ac:dyDescent="0.25">
      <c r="B100" s="405" t="s">
        <v>271</v>
      </c>
      <c r="C100" s="499"/>
      <c r="D100" s="391"/>
      <c r="E100" s="392"/>
      <c r="F100" s="392"/>
      <c r="G100" s="490"/>
      <c r="H100" s="391" t="s">
        <v>304</v>
      </c>
      <c r="I100" s="392" t="s">
        <v>305</v>
      </c>
      <c r="J100" s="392" t="s">
        <v>306</v>
      </c>
      <c r="K100" s="393" t="s">
        <v>307</v>
      </c>
    </row>
    <row r="101" spans="2:21" ht="39.75" customHeight="1" x14ac:dyDescent="0.2">
      <c r="B101" s="411" t="s">
        <v>272</v>
      </c>
      <c r="C101" s="544"/>
      <c r="D101" s="387"/>
      <c r="E101" s="545"/>
      <c r="F101" s="545"/>
      <c r="G101" s="494"/>
      <c r="H101" s="491"/>
      <c r="I101" s="388" t="s">
        <v>309</v>
      </c>
      <c r="J101" s="388" t="s">
        <v>310</v>
      </c>
      <c r="K101" s="453" t="s">
        <v>308</v>
      </c>
    </row>
    <row r="102" spans="2:21" ht="39.75" customHeight="1" x14ac:dyDescent="0.2">
      <c r="B102" s="406" t="s">
        <v>273</v>
      </c>
      <c r="C102" s="546"/>
      <c r="D102" s="381"/>
      <c r="E102" s="380"/>
      <c r="F102" s="380"/>
      <c r="G102" s="448"/>
      <c r="H102" s="381"/>
      <c r="I102" s="492"/>
      <c r="J102" s="380" t="s">
        <v>311</v>
      </c>
      <c r="K102" s="448" t="s">
        <v>312</v>
      </c>
    </row>
    <row r="103" spans="2:21" ht="39.75" customHeight="1" x14ac:dyDescent="0.2">
      <c r="B103" s="406" t="s">
        <v>274</v>
      </c>
      <c r="C103" s="546"/>
      <c r="D103" s="381"/>
      <c r="E103" s="380"/>
      <c r="F103" s="380"/>
      <c r="G103" s="448"/>
      <c r="H103" s="381"/>
      <c r="I103" s="380"/>
      <c r="J103" s="492"/>
      <c r="K103" s="448" t="s">
        <v>313</v>
      </c>
      <c r="O103" s="4"/>
      <c r="P103" s="4"/>
      <c r="U103" s="4"/>
    </row>
    <row r="104" spans="2:21" ht="39.75" customHeight="1" thickBot="1" x14ac:dyDescent="0.25">
      <c r="B104" s="407" t="s">
        <v>275</v>
      </c>
      <c r="C104" s="547"/>
      <c r="D104" s="391"/>
      <c r="E104" s="392"/>
      <c r="F104" s="392"/>
      <c r="G104" s="393"/>
      <c r="H104" s="391"/>
      <c r="I104" s="392"/>
      <c r="J104" s="392"/>
      <c r="K104" s="493"/>
      <c r="O104" s="4"/>
      <c r="P104" s="4"/>
      <c r="U104" s="4"/>
    </row>
    <row r="105" spans="2:21" ht="6" customHeight="1" x14ac:dyDescent="0.2">
      <c r="B105" s="419"/>
      <c r="C105" s="420"/>
      <c r="D105" s="421"/>
      <c r="E105" s="421"/>
      <c r="F105" s="421"/>
      <c r="G105" s="421"/>
      <c r="H105" s="421"/>
      <c r="I105" s="421"/>
      <c r="J105" s="421"/>
      <c r="K105" s="421"/>
      <c r="O105" s="4"/>
      <c r="P105" s="4"/>
      <c r="U105" s="4"/>
    </row>
    <row r="106" spans="2:21" ht="38.25" customHeight="1" x14ac:dyDescent="0.2">
      <c r="B106" s="586" t="s">
        <v>355</v>
      </c>
      <c r="C106" s="586"/>
      <c r="D106" s="586"/>
      <c r="E106" s="586"/>
      <c r="F106" s="586"/>
      <c r="G106" s="586"/>
      <c r="H106" s="586"/>
      <c r="I106" s="586"/>
      <c r="J106" s="586"/>
      <c r="K106" s="586"/>
      <c r="O106" s="4"/>
      <c r="P106" s="4"/>
      <c r="U106" s="4"/>
    </row>
    <row r="107" spans="2:21" x14ac:dyDescent="0.2">
      <c r="O107" s="4"/>
      <c r="P107" s="4"/>
      <c r="U107" s="4"/>
    </row>
    <row r="108" spans="2:21" x14ac:dyDescent="0.2">
      <c r="O108" s="4"/>
      <c r="P108" s="4"/>
      <c r="U108" s="4"/>
    </row>
    <row r="111" spans="2:21" ht="15" x14ac:dyDescent="0.25">
      <c r="B111" s="527" t="s">
        <v>345</v>
      </c>
      <c r="C111" s="425"/>
      <c r="D111" s="528" t="s">
        <v>345</v>
      </c>
      <c r="E111" s="425"/>
      <c r="F111" s="425"/>
      <c r="G111" s="528" t="s">
        <v>345</v>
      </c>
      <c r="H111" s="425"/>
      <c r="I111" s="425"/>
      <c r="J111" s="528" t="s">
        <v>345</v>
      </c>
      <c r="K111" s="424"/>
    </row>
    <row r="112" spans="2:21" s="36" customFormat="1" ht="15" hidden="1" x14ac:dyDescent="0.2">
      <c r="B112" s="500" t="s">
        <v>319</v>
      </c>
      <c r="C112" s="4"/>
      <c r="D112" s="4"/>
      <c r="E112" s="4"/>
      <c r="F112" s="4"/>
      <c r="G112" s="437"/>
      <c r="H112" s="438"/>
      <c r="I112" s="438"/>
      <c r="J112" s="437"/>
      <c r="K112" s="438"/>
      <c r="L112" s="4"/>
    </row>
    <row r="113" spans="2:12" s="36" customFormat="1" ht="15" hidden="1" x14ac:dyDescent="0.2">
      <c r="B113" s="501" t="s">
        <v>6</v>
      </c>
      <c r="C113" s="501" t="s">
        <v>317</v>
      </c>
      <c r="D113" s="502" t="s">
        <v>318</v>
      </c>
      <c r="E113" s="502" t="s">
        <v>123</v>
      </c>
      <c r="F113" s="503" t="s">
        <v>169</v>
      </c>
      <c r="G113" s="437"/>
      <c r="H113" s="438"/>
      <c r="I113" s="438"/>
      <c r="J113" s="437"/>
      <c r="K113" s="438"/>
      <c r="L113" s="4"/>
    </row>
    <row r="114" spans="2:12" hidden="1" x14ac:dyDescent="0.2">
      <c r="B114" s="426" t="s">
        <v>7</v>
      </c>
      <c r="C114" s="426" t="s">
        <v>3</v>
      </c>
      <c r="D114" s="439">
        <v>0.63031616286449554</v>
      </c>
      <c r="E114" s="439">
        <v>9.1782300958733604E-2</v>
      </c>
      <c r="F114" s="440">
        <v>10</v>
      </c>
      <c r="G114" s="4" t="s">
        <v>325</v>
      </c>
    </row>
    <row r="115" spans="2:12" hidden="1" x14ac:dyDescent="0.2">
      <c r="B115" s="426" t="s">
        <v>0</v>
      </c>
      <c r="C115" s="426" t="s">
        <v>218</v>
      </c>
      <c r="D115" s="439">
        <v>0.55725258158458979</v>
      </c>
      <c r="E115" s="439">
        <v>0.1117286437437109</v>
      </c>
      <c r="F115" s="440">
        <v>32</v>
      </c>
      <c r="G115" s="4" t="s">
        <v>276</v>
      </c>
    </row>
    <row r="116" spans="2:12" hidden="1" x14ac:dyDescent="0.2">
      <c r="B116" s="426" t="s">
        <v>1</v>
      </c>
      <c r="C116" s="426" t="s">
        <v>218</v>
      </c>
      <c r="D116" s="441">
        <v>0.48248408180702551</v>
      </c>
      <c r="E116" s="441">
        <v>0.14468208580964845</v>
      </c>
      <c r="F116" s="442">
        <v>35</v>
      </c>
      <c r="G116" s="4" t="s">
        <v>277</v>
      </c>
    </row>
    <row r="117" spans="2:12" x14ac:dyDescent="0.2">
      <c r="D117" s="367"/>
      <c r="E117" s="367"/>
    </row>
    <row r="118" spans="2:12" ht="13.5" thickBot="1" x14ac:dyDescent="0.25"/>
    <row r="119" spans="2:12" ht="72" customHeight="1" thickBot="1" x14ac:dyDescent="0.25">
      <c r="B119" s="580" t="s">
        <v>344</v>
      </c>
      <c r="C119" s="581"/>
      <c r="D119" s="581"/>
      <c r="E119" s="582"/>
    </row>
    <row r="120" spans="2:12" ht="9" customHeight="1" thickBot="1" x14ac:dyDescent="0.25">
      <c r="B120" s="447"/>
      <c r="C120" s="447"/>
      <c r="D120" s="447"/>
      <c r="E120" s="447"/>
    </row>
    <row r="121" spans="2:12" ht="61.5" customHeight="1" thickBot="1" x14ac:dyDescent="0.25">
      <c r="B121" s="470" t="s">
        <v>278</v>
      </c>
      <c r="C121" s="443" t="s">
        <v>325</v>
      </c>
      <c r="D121" s="444" t="s">
        <v>276</v>
      </c>
      <c r="E121" s="445" t="s">
        <v>277</v>
      </c>
    </row>
    <row r="122" spans="2:12" ht="50.25" customHeight="1" x14ac:dyDescent="0.2">
      <c r="B122" s="446" t="s">
        <v>325</v>
      </c>
      <c r="C122" s="509"/>
      <c r="D122" s="388" t="s">
        <v>315</v>
      </c>
      <c r="E122" s="450" t="s">
        <v>297</v>
      </c>
    </row>
    <row r="123" spans="2:12" ht="50.25" customHeight="1" x14ac:dyDescent="0.2">
      <c r="B123" s="404" t="s">
        <v>276</v>
      </c>
      <c r="C123" s="381"/>
      <c r="D123" s="489"/>
      <c r="E123" s="455" t="s">
        <v>316</v>
      </c>
    </row>
    <row r="124" spans="2:12" ht="50.25" customHeight="1" thickBot="1" x14ac:dyDescent="0.25">
      <c r="B124" s="407" t="s">
        <v>277</v>
      </c>
      <c r="C124" s="542"/>
      <c r="D124" s="543"/>
      <c r="E124" s="493"/>
    </row>
    <row r="125" spans="2:12" ht="4.5" customHeight="1" x14ac:dyDescent="0.2">
      <c r="B125" s="447"/>
      <c r="C125" s="447"/>
      <c r="D125" s="447"/>
      <c r="E125" s="447"/>
    </row>
    <row r="126" spans="2:12" ht="55.5" customHeight="1" x14ac:dyDescent="0.2">
      <c r="B126" s="577" t="s">
        <v>355</v>
      </c>
      <c r="C126" s="578"/>
      <c r="D126" s="578"/>
      <c r="E126" s="579"/>
    </row>
  </sheetData>
  <mergeCells count="9">
    <mergeCell ref="B126:E126"/>
    <mergeCell ref="B93:K93"/>
    <mergeCell ref="B106:K106"/>
    <mergeCell ref="B119:E119"/>
    <mergeCell ref="B2:F2"/>
    <mergeCell ref="B3:F3"/>
    <mergeCell ref="B4:F4"/>
    <mergeCell ref="B57:G57"/>
    <mergeCell ref="B60:I60"/>
  </mergeCells>
  <hyperlinks>
    <hyperlink ref="B58" r:id="rId1"/>
  </hyperlinks>
  <pageMargins left="0.7" right="0.7" top="0.75" bottom="0.75" header="0.3" footer="0.3"/>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W126"/>
  <sheetViews>
    <sheetView zoomScaleNormal="100" workbookViewId="0"/>
  </sheetViews>
  <sheetFormatPr baseColWidth="10" defaultRowHeight="12.75" x14ac:dyDescent="0.2"/>
  <cols>
    <col min="1" max="1" width="1.42578125" style="4" customWidth="1"/>
    <col min="2" max="2" width="23" style="4" customWidth="1"/>
    <col min="3" max="3" width="17" style="4" customWidth="1"/>
    <col min="4" max="4" width="17.42578125" style="4" customWidth="1"/>
    <col min="5" max="5" width="17.140625" style="4" customWidth="1"/>
    <col min="6" max="11" width="15.7109375" style="4" customWidth="1"/>
    <col min="12" max="12" width="12" style="4" bestFit="1" customWidth="1"/>
    <col min="13" max="13" width="13" style="4" customWidth="1"/>
    <col min="14" max="14" width="14.5703125" style="4" bestFit="1" customWidth="1"/>
    <col min="15" max="15" width="13.85546875" style="36" bestFit="1" customWidth="1"/>
    <col min="16" max="16" width="11.42578125" style="36"/>
    <col min="17" max="17" width="13.85546875" style="4" bestFit="1" customWidth="1"/>
    <col min="18" max="18" width="11.42578125" style="4"/>
    <col min="19" max="19" width="13.85546875" style="4" bestFit="1" customWidth="1"/>
    <col min="20" max="20" width="12.140625" style="4" bestFit="1" customWidth="1"/>
    <col min="21" max="21" width="11.42578125" style="36"/>
    <col min="22" max="23" width="11.42578125" style="4"/>
    <col min="24" max="24" width="9.42578125" style="4" customWidth="1"/>
    <col min="25" max="25" width="12.7109375" style="4" bestFit="1" customWidth="1"/>
    <col min="26" max="26" width="14.28515625" style="4" bestFit="1" customWidth="1"/>
    <col min="27" max="257" width="11.42578125" style="4"/>
    <col min="258" max="258" width="26.140625" style="4" customWidth="1"/>
    <col min="259" max="259" width="25.85546875" style="4" customWidth="1"/>
    <col min="260" max="260" width="21.85546875" style="4" customWidth="1"/>
    <col min="261" max="261" width="20.85546875" style="4" customWidth="1"/>
    <col min="262" max="262" width="19.85546875" style="4" customWidth="1"/>
    <col min="263" max="263" width="14.140625" style="4" customWidth="1"/>
    <col min="264" max="264" width="9" style="4" customWidth="1"/>
    <col min="265" max="265" width="14.5703125" style="4" customWidth="1"/>
    <col min="266" max="266" width="20.5703125" style="4" customWidth="1"/>
    <col min="267" max="267" width="15" style="4" bestFit="1" customWidth="1"/>
    <col min="268" max="268" width="12" style="4" bestFit="1" customWidth="1"/>
    <col min="269" max="269" width="13" style="4" customWidth="1"/>
    <col min="270" max="270" width="14.5703125" style="4" bestFit="1" customWidth="1"/>
    <col min="271" max="271" width="13.85546875" style="4" bestFit="1" customWidth="1"/>
    <col min="272" max="272" width="11.42578125" style="4"/>
    <col min="273" max="273" width="13.85546875" style="4" bestFit="1" customWidth="1"/>
    <col min="274" max="274" width="11.42578125" style="4"/>
    <col min="275" max="275" width="13.85546875" style="4" bestFit="1" customWidth="1"/>
    <col min="276" max="276" width="12.140625" style="4" bestFit="1" customWidth="1"/>
    <col min="277" max="279" width="11.42578125" style="4"/>
    <col min="280" max="280" width="9.42578125" style="4" customWidth="1"/>
    <col min="281" max="281" width="12.7109375" style="4" bestFit="1" customWidth="1"/>
    <col min="282" max="282" width="14.28515625" style="4" bestFit="1" customWidth="1"/>
    <col min="283" max="513" width="11.42578125" style="4"/>
    <col min="514" max="514" width="26.140625" style="4" customWidth="1"/>
    <col min="515" max="515" width="25.85546875" style="4" customWidth="1"/>
    <col min="516" max="516" width="21.85546875" style="4" customWidth="1"/>
    <col min="517" max="517" width="20.85546875" style="4" customWidth="1"/>
    <col min="518" max="518" width="19.85546875" style="4" customWidth="1"/>
    <col min="519" max="519" width="14.140625" style="4" customWidth="1"/>
    <col min="520" max="520" width="9" style="4" customWidth="1"/>
    <col min="521" max="521" width="14.5703125" style="4" customWidth="1"/>
    <col min="522" max="522" width="20.5703125" style="4" customWidth="1"/>
    <col min="523" max="523" width="15" style="4" bestFit="1" customWidth="1"/>
    <col min="524" max="524" width="12" style="4" bestFit="1" customWidth="1"/>
    <col min="525" max="525" width="13" style="4" customWidth="1"/>
    <col min="526" max="526" width="14.5703125" style="4" bestFit="1" customWidth="1"/>
    <col min="527" max="527" width="13.85546875" style="4" bestFit="1" customWidth="1"/>
    <col min="528" max="528" width="11.42578125" style="4"/>
    <col min="529" max="529" width="13.85546875" style="4" bestFit="1" customWidth="1"/>
    <col min="530" max="530" width="11.42578125" style="4"/>
    <col min="531" max="531" width="13.85546875" style="4" bestFit="1" customWidth="1"/>
    <col min="532" max="532" width="12.140625" style="4" bestFit="1" customWidth="1"/>
    <col min="533" max="535" width="11.42578125" style="4"/>
    <col min="536" max="536" width="9.42578125" style="4" customWidth="1"/>
    <col min="537" max="537" width="12.7109375" style="4" bestFit="1" customWidth="1"/>
    <col min="538" max="538" width="14.28515625" style="4" bestFit="1" customWidth="1"/>
    <col min="539" max="769" width="11.42578125" style="4"/>
    <col min="770" max="770" width="26.140625" style="4" customWidth="1"/>
    <col min="771" max="771" width="25.85546875" style="4" customWidth="1"/>
    <col min="772" max="772" width="21.85546875" style="4" customWidth="1"/>
    <col min="773" max="773" width="20.85546875" style="4" customWidth="1"/>
    <col min="774" max="774" width="19.85546875" style="4" customWidth="1"/>
    <col min="775" max="775" width="14.140625" style="4" customWidth="1"/>
    <col min="776" max="776" width="9" style="4" customWidth="1"/>
    <col min="777" max="777" width="14.5703125" style="4" customWidth="1"/>
    <col min="778" max="778" width="20.5703125" style="4" customWidth="1"/>
    <col min="779" max="779" width="15" style="4" bestFit="1" customWidth="1"/>
    <col min="780" max="780" width="12" style="4" bestFit="1" customWidth="1"/>
    <col min="781" max="781" width="13" style="4" customWidth="1"/>
    <col min="782" max="782" width="14.5703125" style="4" bestFit="1" customWidth="1"/>
    <col min="783" max="783" width="13.85546875" style="4" bestFit="1" customWidth="1"/>
    <col min="784" max="784" width="11.42578125" style="4"/>
    <col min="785" max="785" width="13.85546875" style="4" bestFit="1" customWidth="1"/>
    <col min="786" max="786" width="11.42578125" style="4"/>
    <col min="787" max="787" width="13.85546875" style="4" bestFit="1" customWidth="1"/>
    <col min="788" max="788" width="12.140625" style="4" bestFit="1" customWidth="1"/>
    <col min="789" max="791" width="11.42578125" style="4"/>
    <col min="792" max="792" width="9.42578125" style="4" customWidth="1"/>
    <col min="793" max="793" width="12.7109375" style="4" bestFit="1" customWidth="1"/>
    <col min="794" max="794" width="14.28515625" style="4" bestFit="1" customWidth="1"/>
    <col min="795" max="1025" width="11.42578125" style="4"/>
    <col min="1026" max="1026" width="26.140625" style="4" customWidth="1"/>
    <col min="1027" max="1027" width="25.85546875" style="4" customWidth="1"/>
    <col min="1028" max="1028" width="21.85546875" style="4" customWidth="1"/>
    <col min="1029" max="1029" width="20.85546875" style="4" customWidth="1"/>
    <col min="1030" max="1030" width="19.85546875" style="4" customWidth="1"/>
    <col min="1031" max="1031" width="14.140625" style="4" customWidth="1"/>
    <col min="1032" max="1032" width="9" style="4" customWidth="1"/>
    <col min="1033" max="1033" width="14.5703125" style="4" customWidth="1"/>
    <col min="1034" max="1034" width="20.5703125" style="4" customWidth="1"/>
    <col min="1035" max="1035" width="15" style="4" bestFit="1" customWidth="1"/>
    <col min="1036" max="1036" width="12" style="4" bestFit="1" customWidth="1"/>
    <col min="1037" max="1037" width="13" style="4" customWidth="1"/>
    <col min="1038" max="1038" width="14.5703125" style="4" bestFit="1" customWidth="1"/>
    <col min="1039" max="1039" width="13.85546875" style="4" bestFit="1" customWidth="1"/>
    <col min="1040" max="1040" width="11.42578125" style="4"/>
    <col min="1041" max="1041" width="13.85546875" style="4" bestFit="1" customWidth="1"/>
    <col min="1042" max="1042" width="11.42578125" style="4"/>
    <col min="1043" max="1043" width="13.85546875" style="4" bestFit="1" customWidth="1"/>
    <col min="1044" max="1044" width="12.140625" style="4" bestFit="1" customWidth="1"/>
    <col min="1045" max="1047" width="11.42578125" style="4"/>
    <col min="1048" max="1048" width="9.42578125" style="4" customWidth="1"/>
    <col min="1049" max="1049" width="12.7109375" style="4" bestFit="1" customWidth="1"/>
    <col min="1050" max="1050" width="14.28515625" style="4" bestFit="1" customWidth="1"/>
    <col min="1051" max="1281" width="11.42578125" style="4"/>
    <col min="1282" max="1282" width="26.140625" style="4" customWidth="1"/>
    <col min="1283" max="1283" width="25.85546875" style="4" customWidth="1"/>
    <col min="1284" max="1284" width="21.85546875" style="4" customWidth="1"/>
    <col min="1285" max="1285" width="20.85546875" style="4" customWidth="1"/>
    <col min="1286" max="1286" width="19.85546875" style="4" customWidth="1"/>
    <col min="1287" max="1287" width="14.140625" style="4" customWidth="1"/>
    <col min="1288" max="1288" width="9" style="4" customWidth="1"/>
    <col min="1289" max="1289" width="14.5703125" style="4" customWidth="1"/>
    <col min="1290" max="1290" width="20.5703125" style="4" customWidth="1"/>
    <col min="1291" max="1291" width="15" style="4" bestFit="1" customWidth="1"/>
    <col min="1292" max="1292" width="12" style="4" bestFit="1" customWidth="1"/>
    <col min="1293" max="1293" width="13" style="4" customWidth="1"/>
    <col min="1294" max="1294" width="14.5703125" style="4" bestFit="1" customWidth="1"/>
    <col min="1295" max="1295" width="13.85546875" style="4" bestFit="1" customWidth="1"/>
    <col min="1296" max="1296" width="11.42578125" style="4"/>
    <col min="1297" max="1297" width="13.85546875" style="4" bestFit="1" customWidth="1"/>
    <col min="1298" max="1298" width="11.42578125" style="4"/>
    <col min="1299" max="1299" width="13.85546875" style="4" bestFit="1" customWidth="1"/>
    <col min="1300" max="1300" width="12.140625" style="4" bestFit="1" customWidth="1"/>
    <col min="1301" max="1303" width="11.42578125" style="4"/>
    <col min="1304" max="1304" width="9.42578125" style="4" customWidth="1"/>
    <col min="1305" max="1305" width="12.7109375" style="4" bestFit="1" customWidth="1"/>
    <col min="1306" max="1306" width="14.28515625" style="4" bestFit="1" customWidth="1"/>
    <col min="1307" max="1537" width="11.42578125" style="4"/>
    <col min="1538" max="1538" width="26.140625" style="4" customWidth="1"/>
    <col min="1539" max="1539" width="25.85546875" style="4" customWidth="1"/>
    <col min="1540" max="1540" width="21.85546875" style="4" customWidth="1"/>
    <col min="1541" max="1541" width="20.85546875" style="4" customWidth="1"/>
    <col min="1542" max="1542" width="19.85546875" style="4" customWidth="1"/>
    <col min="1543" max="1543" width="14.140625" style="4" customWidth="1"/>
    <col min="1544" max="1544" width="9" style="4" customWidth="1"/>
    <col min="1545" max="1545" width="14.5703125" style="4" customWidth="1"/>
    <col min="1546" max="1546" width="20.5703125" style="4" customWidth="1"/>
    <col min="1547" max="1547" width="15" style="4" bestFit="1" customWidth="1"/>
    <col min="1548" max="1548" width="12" style="4" bestFit="1" customWidth="1"/>
    <col min="1549" max="1549" width="13" style="4" customWidth="1"/>
    <col min="1550" max="1550" width="14.5703125" style="4" bestFit="1" customWidth="1"/>
    <col min="1551" max="1551" width="13.85546875" style="4" bestFit="1" customWidth="1"/>
    <col min="1552" max="1552" width="11.42578125" style="4"/>
    <col min="1553" max="1553" width="13.85546875" style="4" bestFit="1" customWidth="1"/>
    <col min="1554" max="1554" width="11.42578125" style="4"/>
    <col min="1555" max="1555" width="13.85546875" style="4" bestFit="1" customWidth="1"/>
    <col min="1556" max="1556" width="12.140625" style="4" bestFit="1" customWidth="1"/>
    <col min="1557" max="1559" width="11.42578125" style="4"/>
    <col min="1560" max="1560" width="9.42578125" style="4" customWidth="1"/>
    <col min="1561" max="1561" width="12.7109375" style="4" bestFit="1" customWidth="1"/>
    <col min="1562" max="1562" width="14.28515625" style="4" bestFit="1" customWidth="1"/>
    <col min="1563" max="1793" width="11.42578125" style="4"/>
    <col min="1794" max="1794" width="26.140625" style="4" customWidth="1"/>
    <col min="1795" max="1795" width="25.85546875" style="4" customWidth="1"/>
    <col min="1796" max="1796" width="21.85546875" style="4" customWidth="1"/>
    <col min="1797" max="1797" width="20.85546875" style="4" customWidth="1"/>
    <col min="1798" max="1798" width="19.85546875" style="4" customWidth="1"/>
    <col min="1799" max="1799" width="14.140625" style="4" customWidth="1"/>
    <col min="1800" max="1800" width="9" style="4" customWidth="1"/>
    <col min="1801" max="1801" width="14.5703125" style="4" customWidth="1"/>
    <col min="1802" max="1802" width="20.5703125" style="4" customWidth="1"/>
    <col min="1803" max="1803" width="15" style="4" bestFit="1" customWidth="1"/>
    <col min="1804" max="1804" width="12" style="4" bestFit="1" customWidth="1"/>
    <col min="1805" max="1805" width="13" style="4" customWidth="1"/>
    <col min="1806" max="1806" width="14.5703125" style="4" bestFit="1" customWidth="1"/>
    <col min="1807" max="1807" width="13.85546875" style="4" bestFit="1" customWidth="1"/>
    <col min="1808" max="1808" width="11.42578125" style="4"/>
    <col min="1809" max="1809" width="13.85546875" style="4" bestFit="1" customWidth="1"/>
    <col min="1810" max="1810" width="11.42578125" style="4"/>
    <col min="1811" max="1811" width="13.85546875" style="4" bestFit="1" customWidth="1"/>
    <col min="1812" max="1812" width="12.140625" style="4" bestFit="1" customWidth="1"/>
    <col min="1813" max="1815" width="11.42578125" style="4"/>
    <col min="1816" max="1816" width="9.42578125" style="4" customWidth="1"/>
    <col min="1817" max="1817" width="12.7109375" style="4" bestFit="1" customWidth="1"/>
    <col min="1818" max="1818" width="14.28515625" style="4" bestFit="1" customWidth="1"/>
    <col min="1819" max="2049" width="11.42578125" style="4"/>
    <col min="2050" max="2050" width="26.140625" style="4" customWidth="1"/>
    <col min="2051" max="2051" width="25.85546875" style="4" customWidth="1"/>
    <col min="2052" max="2052" width="21.85546875" style="4" customWidth="1"/>
    <col min="2053" max="2053" width="20.85546875" style="4" customWidth="1"/>
    <col min="2054" max="2054" width="19.85546875" style="4" customWidth="1"/>
    <col min="2055" max="2055" width="14.140625" style="4" customWidth="1"/>
    <col min="2056" max="2056" width="9" style="4" customWidth="1"/>
    <col min="2057" max="2057" width="14.5703125" style="4" customWidth="1"/>
    <col min="2058" max="2058" width="20.5703125" style="4" customWidth="1"/>
    <col min="2059" max="2059" width="15" style="4" bestFit="1" customWidth="1"/>
    <col min="2060" max="2060" width="12" style="4" bestFit="1" customWidth="1"/>
    <col min="2061" max="2061" width="13" style="4" customWidth="1"/>
    <col min="2062" max="2062" width="14.5703125" style="4" bestFit="1" customWidth="1"/>
    <col min="2063" max="2063" width="13.85546875" style="4" bestFit="1" customWidth="1"/>
    <col min="2064" max="2064" width="11.42578125" style="4"/>
    <col min="2065" max="2065" width="13.85546875" style="4" bestFit="1" customWidth="1"/>
    <col min="2066" max="2066" width="11.42578125" style="4"/>
    <col min="2067" max="2067" width="13.85546875" style="4" bestFit="1" customWidth="1"/>
    <col min="2068" max="2068" width="12.140625" style="4" bestFit="1" customWidth="1"/>
    <col min="2069" max="2071" width="11.42578125" style="4"/>
    <col min="2072" max="2072" width="9.42578125" style="4" customWidth="1"/>
    <col min="2073" max="2073" width="12.7109375" style="4" bestFit="1" customWidth="1"/>
    <col min="2074" max="2074" width="14.28515625" style="4" bestFit="1" customWidth="1"/>
    <col min="2075" max="2305" width="11.42578125" style="4"/>
    <col min="2306" max="2306" width="26.140625" style="4" customWidth="1"/>
    <col min="2307" max="2307" width="25.85546875" style="4" customWidth="1"/>
    <col min="2308" max="2308" width="21.85546875" style="4" customWidth="1"/>
    <col min="2309" max="2309" width="20.85546875" style="4" customWidth="1"/>
    <col min="2310" max="2310" width="19.85546875" style="4" customWidth="1"/>
    <col min="2311" max="2311" width="14.140625" style="4" customWidth="1"/>
    <col min="2312" max="2312" width="9" style="4" customWidth="1"/>
    <col min="2313" max="2313" width="14.5703125" style="4" customWidth="1"/>
    <col min="2314" max="2314" width="20.5703125" style="4" customWidth="1"/>
    <col min="2315" max="2315" width="15" style="4" bestFit="1" customWidth="1"/>
    <col min="2316" max="2316" width="12" style="4" bestFit="1" customWidth="1"/>
    <col min="2317" max="2317" width="13" style="4" customWidth="1"/>
    <col min="2318" max="2318" width="14.5703125" style="4" bestFit="1" customWidth="1"/>
    <col min="2319" max="2319" width="13.85546875" style="4" bestFit="1" customWidth="1"/>
    <col min="2320" max="2320" width="11.42578125" style="4"/>
    <col min="2321" max="2321" width="13.85546875" style="4" bestFit="1" customWidth="1"/>
    <col min="2322" max="2322" width="11.42578125" style="4"/>
    <col min="2323" max="2323" width="13.85546875" style="4" bestFit="1" customWidth="1"/>
    <col min="2324" max="2324" width="12.140625" style="4" bestFit="1" customWidth="1"/>
    <col min="2325" max="2327" width="11.42578125" style="4"/>
    <col min="2328" max="2328" width="9.42578125" style="4" customWidth="1"/>
    <col min="2329" max="2329" width="12.7109375" style="4" bestFit="1" customWidth="1"/>
    <col min="2330" max="2330" width="14.28515625" style="4" bestFit="1" customWidth="1"/>
    <col min="2331" max="2561" width="11.42578125" style="4"/>
    <col min="2562" max="2562" width="26.140625" style="4" customWidth="1"/>
    <col min="2563" max="2563" width="25.85546875" style="4" customWidth="1"/>
    <col min="2564" max="2564" width="21.85546875" style="4" customWidth="1"/>
    <col min="2565" max="2565" width="20.85546875" style="4" customWidth="1"/>
    <col min="2566" max="2566" width="19.85546875" style="4" customWidth="1"/>
    <col min="2567" max="2567" width="14.140625" style="4" customWidth="1"/>
    <col min="2568" max="2568" width="9" style="4" customWidth="1"/>
    <col min="2569" max="2569" width="14.5703125" style="4" customWidth="1"/>
    <col min="2570" max="2570" width="20.5703125" style="4" customWidth="1"/>
    <col min="2571" max="2571" width="15" style="4" bestFit="1" customWidth="1"/>
    <col min="2572" max="2572" width="12" style="4" bestFit="1" customWidth="1"/>
    <col min="2573" max="2573" width="13" style="4" customWidth="1"/>
    <col min="2574" max="2574" width="14.5703125" style="4" bestFit="1" customWidth="1"/>
    <col min="2575" max="2575" width="13.85546875" style="4" bestFit="1" customWidth="1"/>
    <col min="2576" max="2576" width="11.42578125" style="4"/>
    <col min="2577" max="2577" width="13.85546875" style="4" bestFit="1" customWidth="1"/>
    <col min="2578" max="2578" width="11.42578125" style="4"/>
    <col min="2579" max="2579" width="13.85546875" style="4" bestFit="1" customWidth="1"/>
    <col min="2580" max="2580" width="12.140625" style="4" bestFit="1" customWidth="1"/>
    <col min="2581" max="2583" width="11.42578125" style="4"/>
    <col min="2584" max="2584" width="9.42578125" style="4" customWidth="1"/>
    <col min="2585" max="2585" width="12.7109375" style="4" bestFit="1" customWidth="1"/>
    <col min="2586" max="2586" width="14.28515625" style="4" bestFit="1" customWidth="1"/>
    <col min="2587" max="2817" width="11.42578125" style="4"/>
    <col min="2818" max="2818" width="26.140625" style="4" customWidth="1"/>
    <col min="2819" max="2819" width="25.85546875" style="4" customWidth="1"/>
    <col min="2820" max="2820" width="21.85546875" style="4" customWidth="1"/>
    <col min="2821" max="2821" width="20.85546875" style="4" customWidth="1"/>
    <col min="2822" max="2822" width="19.85546875" style="4" customWidth="1"/>
    <col min="2823" max="2823" width="14.140625" style="4" customWidth="1"/>
    <col min="2824" max="2824" width="9" style="4" customWidth="1"/>
    <col min="2825" max="2825" width="14.5703125" style="4" customWidth="1"/>
    <col min="2826" max="2826" width="20.5703125" style="4" customWidth="1"/>
    <col min="2827" max="2827" width="15" style="4" bestFit="1" customWidth="1"/>
    <col min="2828" max="2828" width="12" style="4" bestFit="1" customWidth="1"/>
    <col min="2829" max="2829" width="13" style="4" customWidth="1"/>
    <col min="2830" max="2830" width="14.5703125" style="4" bestFit="1" customWidth="1"/>
    <col min="2831" max="2831" width="13.85546875" style="4" bestFit="1" customWidth="1"/>
    <col min="2832" max="2832" width="11.42578125" style="4"/>
    <col min="2833" max="2833" width="13.85546875" style="4" bestFit="1" customWidth="1"/>
    <col min="2834" max="2834" width="11.42578125" style="4"/>
    <col min="2835" max="2835" width="13.85546875" style="4" bestFit="1" customWidth="1"/>
    <col min="2836" max="2836" width="12.140625" style="4" bestFit="1" customWidth="1"/>
    <col min="2837" max="2839" width="11.42578125" style="4"/>
    <col min="2840" max="2840" width="9.42578125" style="4" customWidth="1"/>
    <col min="2841" max="2841" width="12.7109375" style="4" bestFit="1" customWidth="1"/>
    <col min="2842" max="2842" width="14.28515625" style="4" bestFit="1" customWidth="1"/>
    <col min="2843" max="3073" width="11.42578125" style="4"/>
    <col min="3074" max="3074" width="26.140625" style="4" customWidth="1"/>
    <col min="3075" max="3075" width="25.85546875" style="4" customWidth="1"/>
    <col min="3076" max="3076" width="21.85546875" style="4" customWidth="1"/>
    <col min="3077" max="3077" width="20.85546875" style="4" customWidth="1"/>
    <col min="3078" max="3078" width="19.85546875" style="4" customWidth="1"/>
    <col min="3079" max="3079" width="14.140625" style="4" customWidth="1"/>
    <col min="3080" max="3080" width="9" style="4" customWidth="1"/>
    <col min="3081" max="3081" width="14.5703125" style="4" customWidth="1"/>
    <col min="3082" max="3082" width="20.5703125" style="4" customWidth="1"/>
    <col min="3083" max="3083" width="15" style="4" bestFit="1" customWidth="1"/>
    <col min="3084" max="3084" width="12" style="4" bestFit="1" customWidth="1"/>
    <col min="3085" max="3085" width="13" style="4" customWidth="1"/>
    <col min="3086" max="3086" width="14.5703125" style="4" bestFit="1" customWidth="1"/>
    <col min="3087" max="3087" width="13.85546875" style="4" bestFit="1" customWidth="1"/>
    <col min="3088" max="3088" width="11.42578125" style="4"/>
    <col min="3089" max="3089" width="13.85546875" style="4" bestFit="1" customWidth="1"/>
    <col min="3090" max="3090" width="11.42578125" style="4"/>
    <col min="3091" max="3091" width="13.85546875" style="4" bestFit="1" customWidth="1"/>
    <col min="3092" max="3092" width="12.140625" style="4" bestFit="1" customWidth="1"/>
    <col min="3093" max="3095" width="11.42578125" style="4"/>
    <col min="3096" max="3096" width="9.42578125" style="4" customWidth="1"/>
    <col min="3097" max="3097" width="12.7109375" style="4" bestFit="1" customWidth="1"/>
    <col min="3098" max="3098" width="14.28515625" style="4" bestFit="1" customWidth="1"/>
    <col min="3099" max="3329" width="11.42578125" style="4"/>
    <col min="3330" max="3330" width="26.140625" style="4" customWidth="1"/>
    <col min="3331" max="3331" width="25.85546875" style="4" customWidth="1"/>
    <col min="3332" max="3332" width="21.85546875" style="4" customWidth="1"/>
    <col min="3333" max="3333" width="20.85546875" style="4" customWidth="1"/>
    <col min="3334" max="3334" width="19.85546875" style="4" customWidth="1"/>
    <col min="3335" max="3335" width="14.140625" style="4" customWidth="1"/>
    <col min="3336" max="3336" width="9" style="4" customWidth="1"/>
    <col min="3337" max="3337" width="14.5703125" style="4" customWidth="1"/>
    <col min="3338" max="3338" width="20.5703125" style="4" customWidth="1"/>
    <col min="3339" max="3339" width="15" style="4" bestFit="1" customWidth="1"/>
    <col min="3340" max="3340" width="12" style="4" bestFit="1" customWidth="1"/>
    <col min="3341" max="3341" width="13" style="4" customWidth="1"/>
    <col min="3342" max="3342" width="14.5703125" style="4" bestFit="1" customWidth="1"/>
    <col min="3343" max="3343" width="13.85546875" style="4" bestFit="1" customWidth="1"/>
    <col min="3344" max="3344" width="11.42578125" style="4"/>
    <col min="3345" max="3345" width="13.85546875" style="4" bestFit="1" customWidth="1"/>
    <col min="3346" max="3346" width="11.42578125" style="4"/>
    <col min="3347" max="3347" width="13.85546875" style="4" bestFit="1" customWidth="1"/>
    <col min="3348" max="3348" width="12.140625" style="4" bestFit="1" customWidth="1"/>
    <col min="3349" max="3351" width="11.42578125" style="4"/>
    <col min="3352" max="3352" width="9.42578125" style="4" customWidth="1"/>
    <col min="3353" max="3353" width="12.7109375" style="4" bestFit="1" customWidth="1"/>
    <col min="3354" max="3354" width="14.28515625" style="4" bestFit="1" customWidth="1"/>
    <col min="3355" max="3585" width="11.42578125" style="4"/>
    <col min="3586" max="3586" width="26.140625" style="4" customWidth="1"/>
    <col min="3587" max="3587" width="25.85546875" style="4" customWidth="1"/>
    <col min="3588" max="3588" width="21.85546875" style="4" customWidth="1"/>
    <col min="3589" max="3589" width="20.85546875" style="4" customWidth="1"/>
    <col min="3590" max="3590" width="19.85546875" style="4" customWidth="1"/>
    <col min="3591" max="3591" width="14.140625" style="4" customWidth="1"/>
    <col min="3592" max="3592" width="9" style="4" customWidth="1"/>
    <col min="3593" max="3593" width="14.5703125" style="4" customWidth="1"/>
    <col min="3594" max="3594" width="20.5703125" style="4" customWidth="1"/>
    <col min="3595" max="3595" width="15" style="4" bestFit="1" customWidth="1"/>
    <col min="3596" max="3596" width="12" style="4" bestFit="1" customWidth="1"/>
    <col min="3597" max="3597" width="13" style="4" customWidth="1"/>
    <col min="3598" max="3598" width="14.5703125" style="4" bestFit="1" customWidth="1"/>
    <col min="3599" max="3599" width="13.85546875" style="4" bestFit="1" customWidth="1"/>
    <col min="3600" max="3600" width="11.42578125" style="4"/>
    <col min="3601" max="3601" width="13.85546875" style="4" bestFit="1" customWidth="1"/>
    <col min="3602" max="3602" width="11.42578125" style="4"/>
    <col min="3603" max="3603" width="13.85546875" style="4" bestFit="1" customWidth="1"/>
    <col min="3604" max="3604" width="12.140625" style="4" bestFit="1" customWidth="1"/>
    <col min="3605" max="3607" width="11.42578125" style="4"/>
    <col min="3608" max="3608" width="9.42578125" style="4" customWidth="1"/>
    <col min="3609" max="3609" width="12.7109375" style="4" bestFit="1" customWidth="1"/>
    <col min="3610" max="3610" width="14.28515625" style="4" bestFit="1" customWidth="1"/>
    <col min="3611" max="3841" width="11.42578125" style="4"/>
    <col min="3842" max="3842" width="26.140625" style="4" customWidth="1"/>
    <col min="3843" max="3843" width="25.85546875" style="4" customWidth="1"/>
    <col min="3844" max="3844" width="21.85546875" style="4" customWidth="1"/>
    <col min="3845" max="3845" width="20.85546875" style="4" customWidth="1"/>
    <col min="3846" max="3846" width="19.85546875" style="4" customWidth="1"/>
    <col min="3847" max="3847" width="14.140625" style="4" customWidth="1"/>
    <col min="3848" max="3848" width="9" style="4" customWidth="1"/>
    <col min="3849" max="3849" width="14.5703125" style="4" customWidth="1"/>
    <col min="3850" max="3850" width="20.5703125" style="4" customWidth="1"/>
    <col min="3851" max="3851" width="15" style="4" bestFit="1" customWidth="1"/>
    <col min="3852" max="3852" width="12" style="4" bestFit="1" customWidth="1"/>
    <col min="3853" max="3853" width="13" style="4" customWidth="1"/>
    <col min="3854" max="3854" width="14.5703125" style="4" bestFit="1" customWidth="1"/>
    <col min="3855" max="3855" width="13.85546875" style="4" bestFit="1" customWidth="1"/>
    <col min="3856" max="3856" width="11.42578125" style="4"/>
    <col min="3857" max="3857" width="13.85546875" style="4" bestFit="1" customWidth="1"/>
    <col min="3858" max="3858" width="11.42578125" style="4"/>
    <col min="3859" max="3859" width="13.85546875" style="4" bestFit="1" customWidth="1"/>
    <col min="3860" max="3860" width="12.140625" style="4" bestFit="1" customWidth="1"/>
    <col min="3861" max="3863" width="11.42578125" style="4"/>
    <col min="3864" max="3864" width="9.42578125" style="4" customWidth="1"/>
    <col min="3865" max="3865" width="12.7109375" style="4" bestFit="1" customWidth="1"/>
    <col min="3866" max="3866" width="14.28515625" style="4" bestFit="1" customWidth="1"/>
    <col min="3867" max="4097" width="11.42578125" style="4"/>
    <col min="4098" max="4098" width="26.140625" style="4" customWidth="1"/>
    <col min="4099" max="4099" width="25.85546875" style="4" customWidth="1"/>
    <col min="4100" max="4100" width="21.85546875" style="4" customWidth="1"/>
    <col min="4101" max="4101" width="20.85546875" style="4" customWidth="1"/>
    <col min="4102" max="4102" width="19.85546875" style="4" customWidth="1"/>
    <col min="4103" max="4103" width="14.140625" style="4" customWidth="1"/>
    <col min="4104" max="4104" width="9" style="4" customWidth="1"/>
    <col min="4105" max="4105" width="14.5703125" style="4" customWidth="1"/>
    <col min="4106" max="4106" width="20.5703125" style="4" customWidth="1"/>
    <col min="4107" max="4107" width="15" style="4" bestFit="1" customWidth="1"/>
    <col min="4108" max="4108" width="12" style="4" bestFit="1" customWidth="1"/>
    <col min="4109" max="4109" width="13" style="4" customWidth="1"/>
    <col min="4110" max="4110" width="14.5703125" style="4" bestFit="1" customWidth="1"/>
    <col min="4111" max="4111" width="13.85546875" style="4" bestFit="1" customWidth="1"/>
    <col min="4112" max="4112" width="11.42578125" style="4"/>
    <col min="4113" max="4113" width="13.85546875" style="4" bestFit="1" customWidth="1"/>
    <col min="4114" max="4114" width="11.42578125" style="4"/>
    <col min="4115" max="4115" width="13.85546875" style="4" bestFit="1" customWidth="1"/>
    <col min="4116" max="4116" width="12.140625" style="4" bestFit="1" customWidth="1"/>
    <col min="4117" max="4119" width="11.42578125" style="4"/>
    <col min="4120" max="4120" width="9.42578125" style="4" customWidth="1"/>
    <col min="4121" max="4121" width="12.7109375" style="4" bestFit="1" customWidth="1"/>
    <col min="4122" max="4122" width="14.28515625" style="4" bestFit="1" customWidth="1"/>
    <col min="4123" max="4353" width="11.42578125" style="4"/>
    <col min="4354" max="4354" width="26.140625" style="4" customWidth="1"/>
    <col min="4355" max="4355" width="25.85546875" style="4" customWidth="1"/>
    <col min="4356" max="4356" width="21.85546875" style="4" customWidth="1"/>
    <col min="4357" max="4357" width="20.85546875" style="4" customWidth="1"/>
    <col min="4358" max="4358" width="19.85546875" style="4" customWidth="1"/>
    <col min="4359" max="4359" width="14.140625" style="4" customWidth="1"/>
    <col min="4360" max="4360" width="9" style="4" customWidth="1"/>
    <col min="4361" max="4361" width="14.5703125" style="4" customWidth="1"/>
    <col min="4362" max="4362" width="20.5703125" style="4" customWidth="1"/>
    <col min="4363" max="4363" width="15" style="4" bestFit="1" customWidth="1"/>
    <col min="4364" max="4364" width="12" style="4" bestFit="1" customWidth="1"/>
    <col min="4365" max="4365" width="13" style="4" customWidth="1"/>
    <col min="4366" max="4366" width="14.5703125" style="4" bestFit="1" customWidth="1"/>
    <col min="4367" max="4367" width="13.85546875" style="4" bestFit="1" customWidth="1"/>
    <col min="4368" max="4368" width="11.42578125" style="4"/>
    <col min="4369" max="4369" width="13.85546875" style="4" bestFit="1" customWidth="1"/>
    <col min="4370" max="4370" width="11.42578125" style="4"/>
    <col min="4371" max="4371" width="13.85546875" style="4" bestFit="1" customWidth="1"/>
    <col min="4372" max="4372" width="12.140625" style="4" bestFit="1" customWidth="1"/>
    <col min="4373" max="4375" width="11.42578125" style="4"/>
    <col min="4376" max="4376" width="9.42578125" style="4" customWidth="1"/>
    <col min="4377" max="4377" width="12.7109375" style="4" bestFit="1" customWidth="1"/>
    <col min="4378" max="4378" width="14.28515625" style="4" bestFit="1" customWidth="1"/>
    <col min="4379" max="4609" width="11.42578125" style="4"/>
    <col min="4610" max="4610" width="26.140625" style="4" customWidth="1"/>
    <col min="4611" max="4611" width="25.85546875" style="4" customWidth="1"/>
    <col min="4612" max="4612" width="21.85546875" style="4" customWidth="1"/>
    <col min="4613" max="4613" width="20.85546875" style="4" customWidth="1"/>
    <col min="4614" max="4614" width="19.85546875" style="4" customWidth="1"/>
    <col min="4615" max="4615" width="14.140625" style="4" customWidth="1"/>
    <col min="4616" max="4616" width="9" style="4" customWidth="1"/>
    <col min="4617" max="4617" width="14.5703125" style="4" customWidth="1"/>
    <col min="4618" max="4618" width="20.5703125" style="4" customWidth="1"/>
    <col min="4619" max="4619" width="15" style="4" bestFit="1" customWidth="1"/>
    <col min="4620" max="4620" width="12" style="4" bestFit="1" customWidth="1"/>
    <col min="4621" max="4621" width="13" style="4" customWidth="1"/>
    <col min="4622" max="4622" width="14.5703125" style="4" bestFit="1" customWidth="1"/>
    <col min="4623" max="4623" width="13.85546875" style="4" bestFit="1" customWidth="1"/>
    <col min="4624" max="4624" width="11.42578125" style="4"/>
    <col min="4625" max="4625" width="13.85546875" style="4" bestFit="1" customWidth="1"/>
    <col min="4626" max="4626" width="11.42578125" style="4"/>
    <col min="4627" max="4627" width="13.85546875" style="4" bestFit="1" customWidth="1"/>
    <col min="4628" max="4628" width="12.140625" style="4" bestFit="1" customWidth="1"/>
    <col min="4629" max="4631" width="11.42578125" style="4"/>
    <col min="4632" max="4632" width="9.42578125" style="4" customWidth="1"/>
    <col min="4633" max="4633" width="12.7109375" style="4" bestFit="1" customWidth="1"/>
    <col min="4634" max="4634" width="14.28515625" style="4" bestFit="1" customWidth="1"/>
    <col min="4635" max="4865" width="11.42578125" style="4"/>
    <col min="4866" max="4866" width="26.140625" style="4" customWidth="1"/>
    <col min="4867" max="4867" width="25.85546875" style="4" customWidth="1"/>
    <col min="4868" max="4868" width="21.85546875" style="4" customWidth="1"/>
    <col min="4869" max="4869" width="20.85546875" style="4" customWidth="1"/>
    <col min="4870" max="4870" width="19.85546875" style="4" customWidth="1"/>
    <col min="4871" max="4871" width="14.140625" style="4" customWidth="1"/>
    <col min="4872" max="4872" width="9" style="4" customWidth="1"/>
    <col min="4873" max="4873" width="14.5703125" style="4" customWidth="1"/>
    <col min="4874" max="4874" width="20.5703125" style="4" customWidth="1"/>
    <col min="4875" max="4875" width="15" style="4" bestFit="1" customWidth="1"/>
    <col min="4876" max="4876" width="12" style="4" bestFit="1" customWidth="1"/>
    <col min="4877" max="4877" width="13" style="4" customWidth="1"/>
    <col min="4878" max="4878" width="14.5703125" style="4" bestFit="1" customWidth="1"/>
    <col min="4879" max="4879" width="13.85546875" style="4" bestFit="1" customWidth="1"/>
    <col min="4880" max="4880" width="11.42578125" style="4"/>
    <col min="4881" max="4881" width="13.85546875" style="4" bestFit="1" customWidth="1"/>
    <col min="4882" max="4882" width="11.42578125" style="4"/>
    <col min="4883" max="4883" width="13.85546875" style="4" bestFit="1" customWidth="1"/>
    <col min="4884" max="4884" width="12.140625" style="4" bestFit="1" customWidth="1"/>
    <col min="4885" max="4887" width="11.42578125" style="4"/>
    <col min="4888" max="4888" width="9.42578125" style="4" customWidth="1"/>
    <col min="4889" max="4889" width="12.7109375" style="4" bestFit="1" customWidth="1"/>
    <col min="4890" max="4890" width="14.28515625" style="4" bestFit="1" customWidth="1"/>
    <col min="4891" max="5121" width="11.42578125" style="4"/>
    <col min="5122" max="5122" width="26.140625" style="4" customWidth="1"/>
    <col min="5123" max="5123" width="25.85546875" style="4" customWidth="1"/>
    <col min="5124" max="5124" width="21.85546875" style="4" customWidth="1"/>
    <col min="5125" max="5125" width="20.85546875" style="4" customWidth="1"/>
    <col min="5126" max="5126" width="19.85546875" style="4" customWidth="1"/>
    <col min="5127" max="5127" width="14.140625" style="4" customWidth="1"/>
    <col min="5128" max="5128" width="9" style="4" customWidth="1"/>
    <col min="5129" max="5129" width="14.5703125" style="4" customWidth="1"/>
    <col min="5130" max="5130" width="20.5703125" style="4" customWidth="1"/>
    <col min="5131" max="5131" width="15" style="4" bestFit="1" customWidth="1"/>
    <col min="5132" max="5132" width="12" style="4" bestFit="1" customWidth="1"/>
    <col min="5133" max="5133" width="13" style="4" customWidth="1"/>
    <col min="5134" max="5134" width="14.5703125" style="4" bestFit="1" customWidth="1"/>
    <col min="5135" max="5135" width="13.85546875" style="4" bestFit="1" customWidth="1"/>
    <col min="5136" max="5136" width="11.42578125" style="4"/>
    <col min="5137" max="5137" width="13.85546875" style="4" bestFit="1" customWidth="1"/>
    <col min="5138" max="5138" width="11.42578125" style="4"/>
    <col min="5139" max="5139" width="13.85546875" style="4" bestFit="1" customWidth="1"/>
    <col min="5140" max="5140" width="12.140625" style="4" bestFit="1" customWidth="1"/>
    <col min="5141" max="5143" width="11.42578125" style="4"/>
    <col min="5144" max="5144" width="9.42578125" style="4" customWidth="1"/>
    <col min="5145" max="5145" width="12.7109375" style="4" bestFit="1" customWidth="1"/>
    <col min="5146" max="5146" width="14.28515625" style="4" bestFit="1" customWidth="1"/>
    <col min="5147" max="5377" width="11.42578125" style="4"/>
    <col min="5378" max="5378" width="26.140625" style="4" customWidth="1"/>
    <col min="5379" max="5379" width="25.85546875" style="4" customWidth="1"/>
    <col min="5380" max="5380" width="21.85546875" style="4" customWidth="1"/>
    <col min="5381" max="5381" width="20.85546875" style="4" customWidth="1"/>
    <col min="5382" max="5382" width="19.85546875" style="4" customWidth="1"/>
    <col min="5383" max="5383" width="14.140625" style="4" customWidth="1"/>
    <col min="5384" max="5384" width="9" style="4" customWidth="1"/>
    <col min="5385" max="5385" width="14.5703125" style="4" customWidth="1"/>
    <col min="5386" max="5386" width="20.5703125" style="4" customWidth="1"/>
    <col min="5387" max="5387" width="15" style="4" bestFit="1" customWidth="1"/>
    <col min="5388" max="5388" width="12" style="4" bestFit="1" customWidth="1"/>
    <col min="5389" max="5389" width="13" style="4" customWidth="1"/>
    <col min="5390" max="5390" width="14.5703125" style="4" bestFit="1" customWidth="1"/>
    <col min="5391" max="5391" width="13.85546875" style="4" bestFit="1" customWidth="1"/>
    <col min="5392" max="5392" width="11.42578125" style="4"/>
    <col min="5393" max="5393" width="13.85546875" style="4" bestFit="1" customWidth="1"/>
    <col min="5394" max="5394" width="11.42578125" style="4"/>
    <col min="5395" max="5395" width="13.85546875" style="4" bestFit="1" customWidth="1"/>
    <col min="5396" max="5396" width="12.140625" style="4" bestFit="1" customWidth="1"/>
    <col min="5397" max="5399" width="11.42578125" style="4"/>
    <col min="5400" max="5400" width="9.42578125" style="4" customWidth="1"/>
    <col min="5401" max="5401" width="12.7109375" style="4" bestFit="1" customWidth="1"/>
    <col min="5402" max="5402" width="14.28515625" style="4" bestFit="1" customWidth="1"/>
    <col min="5403" max="5633" width="11.42578125" style="4"/>
    <col min="5634" max="5634" width="26.140625" style="4" customWidth="1"/>
    <col min="5635" max="5635" width="25.85546875" style="4" customWidth="1"/>
    <col min="5636" max="5636" width="21.85546875" style="4" customWidth="1"/>
    <col min="5637" max="5637" width="20.85546875" style="4" customWidth="1"/>
    <col min="5638" max="5638" width="19.85546875" style="4" customWidth="1"/>
    <col min="5639" max="5639" width="14.140625" style="4" customWidth="1"/>
    <col min="5640" max="5640" width="9" style="4" customWidth="1"/>
    <col min="5641" max="5641" width="14.5703125" style="4" customWidth="1"/>
    <col min="5642" max="5642" width="20.5703125" style="4" customWidth="1"/>
    <col min="5643" max="5643" width="15" style="4" bestFit="1" customWidth="1"/>
    <col min="5644" max="5644" width="12" style="4" bestFit="1" customWidth="1"/>
    <col min="5645" max="5645" width="13" style="4" customWidth="1"/>
    <col min="5646" max="5646" width="14.5703125" style="4" bestFit="1" customWidth="1"/>
    <col min="5647" max="5647" width="13.85546875" style="4" bestFit="1" customWidth="1"/>
    <col min="5648" max="5648" width="11.42578125" style="4"/>
    <col min="5649" max="5649" width="13.85546875" style="4" bestFit="1" customWidth="1"/>
    <col min="5650" max="5650" width="11.42578125" style="4"/>
    <col min="5651" max="5651" width="13.85546875" style="4" bestFit="1" customWidth="1"/>
    <col min="5652" max="5652" width="12.140625" style="4" bestFit="1" customWidth="1"/>
    <col min="5653" max="5655" width="11.42578125" style="4"/>
    <col min="5656" max="5656" width="9.42578125" style="4" customWidth="1"/>
    <col min="5657" max="5657" width="12.7109375" style="4" bestFit="1" customWidth="1"/>
    <col min="5658" max="5658" width="14.28515625" style="4" bestFit="1" customWidth="1"/>
    <col min="5659" max="5889" width="11.42578125" style="4"/>
    <col min="5890" max="5890" width="26.140625" style="4" customWidth="1"/>
    <col min="5891" max="5891" width="25.85546875" style="4" customWidth="1"/>
    <col min="5892" max="5892" width="21.85546875" style="4" customWidth="1"/>
    <col min="5893" max="5893" width="20.85546875" style="4" customWidth="1"/>
    <col min="5894" max="5894" width="19.85546875" style="4" customWidth="1"/>
    <col min="5895" max="5895" width="14.140625" style="4" customWidth="1"/>
    <col min="5896" max="5896" width="9" style="4" customWidth="1"/>
    <col min="5897" max="5897" width="14.5703125" style="4" customWidth="1"/>
    <col min="5898" max="5898" width="20.5703125" style="4" customWidth="1"/>
    <col min="5899" max="5899" width="15" style="4" bestFit="1" customWidth="1"/>
    <col min="5900" max="5900" width="12" style="4" bestFit="1" customWidth="1"/>
    <col min="5901" max="5901" width="13" style="4" customWidth="1"/>
    <col min="5902" max="5902" width="14.5703125" style="4" bestFit="1" customWidth="1"/>
    <col min="5903" max="5903" width="13.85546875" style="4" bestFit="1" customWidth="1"/>
    <col min="5904" max="5904" width="11.42578125" style="4"/>
    <col min="5905" max="5905" width="13.85546875" style="4" bestFit="1" customWidth="1"/>
    <col min="5906" max="5906" width="11.42578125" style="4"/>
    <col min="5907" max="5907" width="13.85546875" style="4" bestFit="1" customWidth="1"/>
    <col min="5908" max="5908" width="12.140625" style="4" bestFit="1" customWidth="1"/>
    <col min="5909" max="5911" width="11.42578125" style="4"/>
    <col min="5912" max="5912" width="9.42578125" style="4" customWidth="1"/>
    <col min="5913" max="5913" width="12.7109375" style="4" bestFit="1" customWidth="1"/>
    <col min="5914" max="5914" width="14.28515625" style="4" bestFit="1" customWidth="1"/>
    <col min="5915" max="6145" width="11.42578125" style="4"/>
    <col min="6146" max="6146" width="26.140625" style="4" customWidth="1"/>
    <col min="6147" max="6147" width="25.85546875" style="4" customWidth="1"/>
    <col min="6148" max="6148" width="21.85546875" style="4" customWidth="1"/>
    <col min="6149" max="6149" width="20.85546875" style="4" customWidth="1"/>
    <col min="6150" max="6150" width="19.85546875" style="4" customWidth="1"/>
    <col min="6151" max="6151" width="14.140625" style="4" customWidth="1"/>
    <col min="6152" max="6152" width="9" style="4" customWidth="1"/>
    <col min="6153" max="6153" width="14.5703125" style="4" customWidth="1"/>
    <col min="6154" max="6154" width="20.5703125" style="4" customWidth="1"/>
    <col min="6155" max="6155" width="15" style="4" bestFit="1" customWidth="1"/>
    <col min="6156" max="6156" width="12" style="4" bestFit="1" customWidth="1"/>
    <col min="6157" max="6157" width="13" style="4" customWidth="1"/>
    <col min="6158" max="6158" width="14.5703125" style="4" bestFit="1" customWidth="1"/>
    <col min="6159" max="6159" width="13.85546875" style="4" bestFit="1" customWidth="1"/>
    <col min="6160" max="6160" width="11.42578125" style="4"/>
    <col min="6161" max="6161" width="13.85546875" style="4" bestFit="1" customWidth="1"/>
    <col min="6162" max="6162" width="11.42578125" style="4"/>
    <col min="6163" max="6163" width="13.85546875" style="4" bestFit="1" customWidth="1"/>
    <col min="6164" max="6164" width="12.140625" style="4" bestFit="1" customWidth="1"/>
    <col min="6165" max="6167" width="11.42578125" style="4"/>
    <col min="6168" max="6168" width="9.42578125" style="4" customWidth="1"/>
    <col min="6169" max="6169" width="12.7109375" style="4" bestFit="1" customWidth="1"/>
    <col min="6170" max="6170" width="14.28515625" style="4" bestFit="1" customWidth="1"/>
    <col min="6171" max="6401" width="11.42578125" style="4"/>
    <col min="6402" max="6402" width="26.140625" style="4" customWidth="1"/>
    <col min="6403" max="6403" width="25.85546875" style="4" customWidth="1"/>
    <col min="6404" max="6404" width="21.85546875" style="4" customWidth="1"/>
    <col min="6405" max="6405" width="20.85546875" style="4" customWidth="1"/>
    <col min="6406" max="6406" width="19.85546875" style="4" customWidth="1"/>
    <col min="6407" max="6407" width="14.140625" style="4" customWidth="1"/>
    <col min="6408" max="6408" width="9" style="4" customWidth="1"/>
    <col min="6409" max="6409" width="14.5703125" style="4" customWidth="1"/>
    <col min="6410" max="6410" width="20.5703125" style="4" customWidth="1"/>
    <col min="6411" max="6411" width="15" style="4" bestFit="1" customWidth="1"/>
    <col min="6412" max="6412" width="12" style="4" bestFit="1" customWidth="1"/>
    <col min="6413" max="6413" width="13" style="4" customWidth="1"/>
    <col min="6414" max="6414" width="14.5703125" style="4" bestFit="1" customWidth="1"/>
    <col min="6415" max="6415" width="13.85546875" style="4" bestFit="1" customWidth="1"/>
    <col min="6416" max="6416" width="11.42578125" style="4"/>
    <col min="6417" max="6417" width="13.85546875" style="4" bestFit="1" customWidth="1"/>
    <col min="6418" max="6418" width="11.42578125" style="4"/>
    <col min="6419" max="6419" width="13.85546875" style="4" bestFit="1" customWidth="1"/>
    <col min="6420" max="6420" width="12.140625" style="4" bestFit="1" customWidth="1"/>
    <col min="6421" max="6423" width="11.42578125" style="4"/>
    <col min="6424" max="6424" width="9.42578125" style="4" customWidth="1"/>
    <col min="6425" max="6425" width="12.7109375" style="4" bestFit="1" customWidth="1"/>
    <col min="6426" max="6426" width="14.28515625" style="4" bestFit="1" customWidth="1"/>
    <col min="6427" max="6657" width="11.42578125" style="4"/>
    <col min="6658" max="6658" width="26.140625" style="4" customWidth="1"/>
    <col min="6659" max="6659" width="25.85546875" style="4" customWidth="1"/>
    <col min="6660" max="6660" width="21.85546875" style="4" customWidth="1"/>
    <col min="6661" max="6661" width="20.85546875" style="4" customWidth="1"/>
    <col min="6662" max="6662" width="19.85546875" style="4" customWidth="1"/>
    <col min="6663" max="6663" width="14.140625" style="4" customWidth="1"/>
    <col min="6664" max="6664" width="9" style="4" customWidth="1"/>
    <col min="6665" max="6665" width="14.5703125" style="4" customWidth="1"/>
    <col min="6666" max="6666" width="20.5703125" style="4" customWidth="1"/>
    <col min="6667" max="6667" width="15" style="4" bestFit="1" customWidth="1"/>
    <col min="6668" max="6668" width="12" style="4" bestFit="1" customWidth="1"/>
    <col min="6669" max="6669" width="13" style="4" customWidth="1"/>
    <col min="6670" max="6670" width="14.5703125" style="4" bestFit="1" customWidth="1"/>
    <col min="6671" max="6671" width="13.85546875" style="4" bestFit="1" customWidth="1"/>
    <col min="6672" max="6672" width="11.42578125" style="4"/>
    <col min="6673" max="6673" width="13.85546875" style="4" bestFit="1" customWidth="1"/>
    <col min="6674" max="6674" width="11.42578125" style="4"/>
    <col min="6675" max="6675" width="13.85546875" style="4" bestFit="1" customWidth="1"/>
    <col min="6676" max="6676" width="12.140625" style="4" bestFit="1" customWidth="1"/>
    <col min="6677" max="6679" width="11.42578125" style="4"/>
    <col min="6680" max="6680" width="9.42578125" style="4" customWidth="1"/>
    <col min="6681" max="6681" width="12.7109375" style="4" bestFit="1" customWidth="1"/>
    <col min="6682" max="6682" width="14.28515625" style="4" bestFit="1" customWidth="1"/>
    <col min="6683" max="6913" width="11.42578125" style="4"/>
    <col min="6914" max="6914" width="26.140625" style="4" customWidth="1"/>
    <col min="6915" max="6915" width="25.85546875" style="4" customWidth="1"/>
    <col min="6916" max="6916" width="21.85546875" style="4" customWidth="1"/>
    <col min="6917" max="6917" width="20.85546875" style="4" customWidth="1"/>
    <col min="6918" max="6918" width="19.85546875" style="4" customWidth="1"/>
    <col min="6919" max="6919" width="14.140625" style="4" customWidth="1"/>
    <col min="6920" max="6920" width="9" style="4" customWidth="1"/>
    <col min="6921" max="6921" width="14.5703125" style="4" customWidth="1"/>
    <col min="6922" max="6922" width="20.5703125" style="4" customWidth="1"/>
    <col min="6923" max="6923" width="15" style="4" bestFit="1" customWidth="1"/>
    <col min="6924" max="6924" width="12" style="4" bestFit="1" customWidth="1"/>
    <col min="6925" max="6925" width="13" style="4" customWidth="1"/>
    <col min="6926" max="6926" width="14.5703125" style="4" bestFit="1" customWidth="1"/>
    <col min="6927" max="6927" width="13.85546875" style="4" bestFit="1" customWidth="1"/>
    <col min="6928" max="6928" width="11.42578125" style="4"/>
    <col min="6929" max="6929" width="13.85546875" style="4" bestFit="1" customWidth="1"/>
    <col min="6930" max="6930" width="11.42578125" style="4"/>
    <col min="6931" max="6931" width="13.85546875" style="4" bestFit="1" customWidth="1"/>
    <col min="6932" max="6932" width="12.140625" style="4" bestFit="1" customWidth="1"/>
    <col min="6933" max="6935" width="11.42578125" style="4"/>
    <col min="6936" max="6936" width="9.42578125" style="4" customWidth="1"/>
    <col min="6937" max="6937" width="12.7109375" style="4" bestFit="1" customWidth="1"/>
    <col min="6938" max="6938" width="14.28515625" style="4" bestFit="1" customWidth="1"/>
    <col min="6939" max="7169" width="11.42578125" style="4"/>
    <col min="7170" max="7170" width="26.140625" style="4" customWidth="1"/>
    <col min="7171" max="7171" width="25.85546875" style="4" customWidth="1"/>
    <col min="7172" max="7172" width="21.85546875" style="4" customWidth="1"/>
    <col min="7173" max="7173" width="20.85546875" style="4" customWidth="1"/>
    <col min="7174" max="7174" width="19.85546875" style="4" customWidth="1"/>
    <col min="7175" max="7175" width="14.140625" style="4" customWidth="1"/>
    <col min="7176" max="7176" width="9" style="4" customWidth="1"/>
    <col min="7177" max="7177" width="14.5703125" style="4" customWidth="1"/>
    <col min="7178" max="7178" width="20.5703125" style="4" customWidth="1"/>
    <col min="7179" max="7179" width="15" style="4" bestFit="1" customWidth="1"/>
    <col min="7180" max="7180" width="12" style="4" bestFit="1" customWidth="1"/>
    <col min="7181" max="7181" width="13" style="4" customWidth="1"/>
    <col min="7182" max="7182" width="14.5703125" style="4" bestFit="1" customWidth="1"/>
    <col min="7183" max="7183" width="13.85546875" style="4" bestFit="1" customWidth="1"/>
    <col min="7184" max="7184" width="11.42578125" style="4"/>
    <col min="7185" max="7185" width="13.85546875" style="4" bestFit="1" customWidth="1"/>
    <col min="7186" max="7186" width="11.42578125" style="4"/>
    <col min="7187" max="7187" width="13.85546875" style="4" bestFit="1" customWidth="1"/>
    <col min="7188" max="7188" width="12.140625" style="4" bestFit="1" customWidth="1"/>
    <col min="7189" max="7191" width="11.42578125" style="4"/>
    <col min="7192" max="7192" width="9.42578125" style="4" customWidth="1"/>
    <col min="7193" max="7193" width="12.7109375" style="4" bestFit="1" customWidth="1"/>
    <col min="7194" max="7194" width="14.28515625" style="4" bestFit="1" customWidth="1"/>
    <col min="7195" max="7425" width="11.42578125" style="4"/>
    <col min="7426" max="7426" width="26.140625" style="4" customWidth="1"/>
    <col min="7427" max="7427" width="25.85546875" style="4" customWidth="1"/>
    <col min="7428" max="7428" width="21.85546875" style="4" customWidth="1"/>
    <col min="7429" max="7429" width="20.85546875" style="4" customWidth="1"/>
    <col min="7430" max="7430" width="19.85546875" style="4" customWidth="1"/>
    <col min="7431" max="7431" width="14.140625" style="4" customWidth="1"/>
    <col min="7432" max="7432" width="9" style="4" customWidth="1"/>
    <col min="7433" max="7433" width="14.5703125" style="4" customWidth="1"/>
    <col min="7434" max="7434" width="20.5703125" style="4" customWidth="1"/>
    <col min="7435" max="7435" width="15" style="4" bestFit="1" customWidth="1"/>
    <col min="7436" max="7436" width="12" style="4" bestFit="1" customWidth="1"/>
    <col min="7437" max="7437" width="13" style="4" customWidth="1"/>
    <col min="7438" max="7438" width="14.5703125" style="4" bestFit="1" customWidth="1"/>
    <col min="7439" max="7439" width="13.85546875" style="4" bestFit="1" customWidth="1"/>
    <col min="7440" max="7440" width="11.42578125" style="4"/>
    <col min="7441" max="7441" width="13.85546875" style="4" bestFit="1" customWidth="1"/>
    <col min="7442" max="7442" width="11.42578125" style="4"/>
    <col min="7443" max="7443" width="13.85546875" style="4" bestFit="1" customWidth="1"/>
    <col min="7444" max="7444" width="12.140625" style="4" bestFit="1" customWidth="1"/>
    <col min="7445" max="7447" width="11.42578125" style="4"/>
    <col min="7448" max="7448" width="9.42578125" style="4" customWidth="1"/>
    <col min="7449" max="7449" width="12.7109375" style="4" bestFit="1" customWidth="1"/>
    <col min="7450" max="7450" width="14.28515625" style="4" bestFit="1" customWidth="1"/>
    <col min="7451" max="7681" width="11.42578125" style="4"/>
    <col min="7682" max="7682" width="26.140625" style="4" customWidth="1"/>
    <col min="7683" max="7683" width="25.85546875" style="4" customWidth="1"/>
    <col min="7684" max="7684" width="21.85546875" style="4" customWidth="1"/>
    <col min="7685" max="7685" width="20.85546875" style="4" customWidth="1"/>
    <col min="7686" max="7686" width="19.85546875" style="4" customWidth="1"/>
    <col min="7687" max="7687" width="14.140625" style="4" customWidth="1"/>
    <col min="7688" max="7688" width="9" style="4" customWidth="1"/>
    <col min="7689" max="7689" width="14.5703125" style="4" customWidth="1"/>
    <col min="7690" max="7690" width="20.5703125" style="4" customWidth="1"/>
    <col min="7691" max="7691" width="15" style="4" bestFit="1" customWidth="1"/>
    <col min="7692" max="7692" width="12" style="4" bestFit="1" customWidth="1"/>
    <col min="7693" max="7693" width="13" style="4" customWidth="1"/>
    <col min="7694" max="7694" width="14.5703125" style="4" bestFit="1" customWidth="1"/>
    <col min="7695" max="7695" width="13.85546875" style="4" bestFit="1" customWidth="1"/>
    <col min="7696" max="7696" width="11.42578125" style="4"/>
    <col min="7697" max="7697" width="13.85546875" style="4" bestFit="1" customWidth="1"/>
    <col min="7698" max="7698" width="11.42578125" style="4"/>
    <col min="7699" max="7699" width="13.85546875" style="4" bestFit="1" customWidth="1"/>
    <col min="7700" max="7700" width="12.140625" style="4" bestFit="1" customWidth="1"/>
    <col min="7701" max="7703" width="11.42578125" style="4"/>
    <col min="7704" max="7704" width="9.42578125" style="4" customWidth="1"/>
    <col min="7705" max="7705" width="12.7109375" style="4" bestFit="1" customWidth="1"/>
    <col min="7706" max="7706" width="14.28515625" style="4" bestFit="1" customWidth="1"/>
    <col min="7707" max="7937" width="11.42578125" style="4"/>
    <col min="7938" max="7938" width="26.140625" style="4" customWidth="1"/>
    <col min="7939" max="7939" width="25.85546875" style="4" customWidth="1"/>
    <col min="7940" max="7940" width="21.85546875" style="4" customWidth="1"/>
    <col min="7941" max="7941" width="20.85546875" style="4" customWidth="1"/>
    <col min="7942" max="7942" width="19.85546875" style="4" customWidth="1"/>
    <col min="7943" max="7943" width="14.140625" style="4" customWidth="1"/>
    <col min="7944" max="7944" width="9" style="4" customWidth="1"/>
    <col min="7945" max="7945" width="14.5703125" style="4" customWidth="1"/>
    <col min="7946" max="7946" width="20.5703125" style="4" customWidth="1"/>
    <col min="7947" max="7947" width="15" style="4" bestFit="1" customWidth="1"/>
    <col min="7948" max="7948" width="12" style="4" bestFit="1" customWidth="1"/>
    <col min="7949" max="7949" width="13" style="4" customWidth="1"/>
    <col min="7950" max="7950" width="14.5703125" style="4" bestFit="1" customWidth="1"/>
    <col min="7951" max="7951" width="13.85546875" style="4" bestFit="1" customWidth="1"/>
    <col min="7952" max="7952" width="11.42578125" style="4"/>
    <col min="7953" max="7953" width="13.85546875" style="4" bestFit="1" customWidth="1"/>
    <col min="7954" max="7954" width="11.42578125" style="4"/>
    <col min="7955" max="7955" width="13.85546875" style="4" bestFit="1" customWidth="1"/>
    <col min="7956" max="7956" width="12.140625" style="4" bestFit="1" customWidth="1"/>
    <col min="7957" max="7959" width="11.42578125" style="4"/>
    <col min="7960" max="7960" width="9.42578125" style="4" customWidth="1"/>
    <col min="7961" max="7961" width="12.7109375" style="4" bestFit="1" customWidth="1"/>
    <col min="7962" max="7962" width="14.28515625" style="4" bestFit="1" customWidth="1"/>
    <col min="7963" max="8193" width="11.42578125" style="4"/>
    <col min="8194" max="8194" width="26.140625" style="4" customWidth="1"/>
    <col min="8195" max="8195" width="25.85546875" style="4" customWidth="1"/>
    <col min="8196" max="8196" width="21.85546875" style="4" customWidth="1"/>
    <col min="8197" max="8197" width="20.85546875" style="4" customWidth="1"/>
    <col min="8198" max="8198" width="19.85546875" style="4" customWidth="1"/>
    <col min="8199" max="8199" width="14.140625" style="4" customWidth="1"/>
    <col min="8200" max="8200" width="9" style="4" customWidth="1"/>
    <col min="8201" max="8201" width="14.5703125" style="4" customWidth="1"/>
    <col min="8202" max="8202" width="20.5703125" style="4" customWidth="1"/>
    <col min="8203" max="8203" width="15" style="4" bestFit="1" customWidth="1"/>
    <col min="8204" max="8204" width="12" style="4" bestFit="1" customWidth="1"/>
    <col min="8205" max="8205" width="13" style="4" customWidth="1"/>
    <col min="8206" max="8206" width="14.5703125" style="4" bestFit="1" customWidth="1"/>
    <col min="8207" max="8207" width="13.85546875" style="4" bestFit="1" customWidth="1"/>
    <col min="8208" max="8208" width="11.42578125" style="4"/>
    <col min="8209" max="8209" width="13.85546875" style="4" bestFit="1" customWidth="1"/>
    <col min="8210" max="8210" width="11.42578125" style="4"/>
    <col min="8211" max="8211" width="13.85546875" style="4" bestFit="1" customWidth="1"/>
    <col min="8212" max="8212" width="12.140625" style="4" bestFit="1" customWidth="1"/>
    <col min="8213" max="8215" width="11.42578125" style="4"/>
    <col min="8216" max="8216" width="9.42578125" style="4" customWidth="1"/>
    <col min="8217" max="8217" width="12.7109375" style="4" bestFit="1" customWidth="1"/>
    <col min="8218" max="8218" width="14.28515625" style="4" bestFit="1" customWidth="1"/>
    <col min="8219" max="8449" width="11.42578125" style="4"/>
    <col min="8450" max="8450" width="26.140625" style="4" customWidth="1"/>
    <col min="8451" max="8451" width="25.85546875" style="4" customWidth="1"/>
    <col min="8452" max="8452" width="21.85546875" style="4" customWidth="1"/>
    <col min="8453" max="8453" width="20.85546875" style="4" customWidth="1"/>
    <col min="8454" max="8454" width="19.85546875" style="4" customWidth="1"/>
    <col min="8455" max="8455" width="14.140625" style="4" customWidth="1"/>
    <col min="8456" max="8456" width="9" style="4" customWidth="1"/>
    <col min="8457" max="8457" width="14.5703125" style="4" customWidth="1"/>
    <col min="8458" max="8458" width="20.5703125" style="4" customWidth="1"/>
    <col min="8459" max="8459" width="15" style="4" bestFit="1" customWidth="1"/>
    <col min="8460" max="8460" width="12" style="4" bestFit="1" customWidth="1"/>
    <col min="8461" max="8461" width="13" style="4" customWidth="1"/>
    <col min="8462" max="8462" width="14.5703125" style="4" bestFit="1" customWidth="1"/>
    <col min="8463" max="8463" width="13.85546875" style="4" bestFit="1" customWidth="1"/>
    <col min="8464" max="8464" width="11.42578125" style="4"/>
    <col min="8465" max="8465" width="13.85546875" style="4" bestFit="1" customWidth="1"/>
    <col min="8466" max="8466" width="11.42578125" style="4"/>
    <col min="8467" max="8467" width="13.85546875" style="4" bestFit="1" customWidth="1"/>
    <col min="8468" max="8468" width="12.140625" style="4" bestFit="1" customWidth="1"/>
    <col min="8469" max="8471" width="11.42578125" style="4"/>
    <col min="8472" max="8472" width="9.42578125" style="4" customWidth="1"/>
    <col min="8473" max="8473" width="12.7109375" style="4" bestFit="1" customWidth="1"/>
    <col min="8474" max="8474" width="14.28515625" style="4" bestFit="1" customWidth="1"/>
    <col min="8475" max="8705" width="11.42578125" style="4"/>
    <col min="8706" max="8706" width="26.140625" style="4" customWidth="1"/>
    <col min="8707" max="8707" width="25.85546875" style="4" customWidth="1"/>
    <col min="8708" max="8708" width="21.85546875" style="4" customWidth="1"/>
    <col min="8709" max="8709" width="20.85546875" style="4" customWidth="1"/>
    <col min="8710" max="8710" width="19.85546875" style="4" customWidth="1"/>
    <col min="8711" max="8711" width="14.140625" style="4" customWidth="1"/>
    <col min="8712" max="8712" width="9" style="4" customWidth="1"/>
    <col min="8713" max="8713" width="14.5703125" style="4" customWidth="1"/>
    <col min="8714" max="8714" width="20.5703125" style="4" customWidth="1"/>
    <col min="8715" max="8715" width="15" style="4" bestFit="1" customWidth="1"/>
    <col min="8716" max="8716" width="12" style="4" bestFit="1" customWidth="1"/>
    <col min="8717" max="8717" width="13" style="4" customWidth="1"/>
    <col min="8718" max="8718" width="14.5703125" style="4" bestFit="1" customWidth="1"/>
    <col min="8719" max="8719" width="13.85546875" style="4" bestFit="1" customWidth="1"/>
    <col min="8720" max="8720" width="11.42578125" style="4"/>
    <col min="8721" max="8721" width="13.85546875" style="4" bestFit="1" customWidth="1"/>
    <col min="8722" max="8722" width="11.42578125" style="4"/>
    <col min="8723" max="8723" width="13.85546875" style="4" bestFit="1" customWidth="1"/>
    <col min="8724" max="8724" width="12.140625" style="4" bestFit="1" customWidth="1"/>
    <col min="8725" max="8727" width="11.42578125" style="4"/>
    <col min="8728" max="8728" width="9.42578125" style="4" customWidth="1"/>
    <col min="8729" max="8729" width="12.7109375" style="4" bestFit="1" customWidth="1"/>
    <col min="8730" max="8730" width="14.28515625" style="4" bestFit="1" customWidth="1"/>
    <col min="8731" max="8961" width="11.42578125" style="4"/>
    <col min="8962" max="8962" width="26.140625" style="4" customWidth="1"/>
    <col min="8963" max="8963" width="25.85546875" style="4" customWidth="1"/>
    <col min="8964" max="8964" width="21.85546875" style="4" customWidth="1"/>
    <col min="8965" max="8965" width="20.85546875" style="4" customWidth="1"/>
    <col min="8966" max="8966" width="19.85546875" style="4" customWidth="1"/>
    <col min="8967" max="8967" width="14.140625" style="4" customWidth="1"/>
    <col min="8968" max="8968" width="9" style="4" customWidth="1"/>
    <col min="8969" max="8969" width="14.5703125" style="4" customWidth="1"/>
    <col min="8970" max="8970" width="20.5703125" style="4" customWidth="1"/>
    <col min="8971" max="8971" width="15" style="4" bestFit="1" customWidth="1"/>
    <col min="8972" max="8972" width="12" style="4" bestFit="1" customWidth="1"/>
    <col min="8973" max="8973" width="13" style="4" customWidth="1"/>
    <col min="8974" max="8974" width="14.5703125" style="4" bestFit="1" customWidth="1"/>
    <col min="8975" max="8975" width="13.85546875" style="4" bestFit="1" customWidth="1"/>
    <col min="8976" max="8976" width="11.42578125" style="4"/>
    <col min="8977" max="8977" width="13.85546875" style="4" bestFit="1" customWidth="1"/>
    <col min="8978" max="8978" width="11.42578125" style="4"/>
    <col min="8979" max="8979" width="13.85546875" style="4" bestFit="1" customWidth="1"/>
    <col min="8980" max="8980" width="12.140625" style="4" bestFit="1" customWidth="1"/>
    <col min="8981" max="8983" width="11.42578125" style="4"/>
    <col min="8984" max="8984" width="9.42578125" style="4" customWidth="1"/>
    <col min="8985" max="8985" width="12.7109375" style="4" bestFit="1" customWidth="1"/>
    <col min="8986" max="8986" width="14.28515625" style="4" bestFit="1" customWidth="1"/>
    <col min="8987" max="9217" width="11.42578125" style="4"/>
    <col min="9218" max="9218" width="26.140625" style="4" customWidth="1"/>
    <col min="9219" max="9219" width="25.85546875" style="4" customWidth="1"/>
    <col min="9220" max="9220" width="21.85546875" style="4" customWidth="1"/>
    <col min="9221" max="9221" width="20.85546875" style="4" customWidth="1"/>
    <col min="9222" max="9222" width="19.85546875" style="4" customWidth="1"/>
    <col min="9223" max="9223" width="14.140625" style="4" customWidth="1"/>
    <col min="9224" max="9224" width="9" style="4" customWidth="1"/>
    <col min="9225" max="9225" width="14.5703125" style="4" customWidth="1"/>
    <col min="9226" max="9226" width="20.5703125" style="4" customWidth="1"/>
    <col min="9227" max="9227" width="15" style="4" bestFit="1" customWidth="1"/>
    <col min="9228" max="9228" width="12" style="4" bestFit="1" customWidth="1"/>
    <col min="9229" max="9229" width="13" style="4" customWidth="1"/>
    <col min="9230" max="9230" width="14.5703125" style="4" bestFit="1" customWidth="1"/>
    <col min="9231" max="9231" width="13.85546875" style="4" bestFit="1" customWidth="1"/>
    <col min="9232" max="9232" width="11.42578125" style="4"/>
    <col min="9233" max="9233" width="13.85546875" style="4" bestFit="1" customWidth="1"/>
    <col min="9234" max="9234" width="11.42578125" style="4"/>
    <col min="9235" max="9235" width="13.85546875" style="4" bestFit="1" customWidth="1"/>
    <col min="9236" max="9236" width="12.140625" style="4" bestFit="1" customWidth="1"/>
    <col min="9237" max="9239" width="11.42578125" style="4"/>
    <col min="9240" max="9240" width="9.42578125" style="4" customWidth="1"/>
    <col min="9241" max="9241" width="12.7109375" style="4" bestFit="1" customWidth="1"/>
    <col min="9242" max="9242" width="14.28515625" style="4" bestFit="1" customWidth="1"/>
    <col min="9243" max="9473" width="11.42578125" style="4"/>
    <col min="9474" max="9474" width="26.140625" style="4" customWidth="1"/>
    <col min="9475" max="9475" width="25.85546875" style="4" customWidth="1"/>
    <col min="9476" max="9476" width="21.85546875" style="4" customWidth="1"/>
    <col min="9477" max="9477" width="20.85546875" style="4" customWidth="1"/>
    <col min="9478" max="9478" width="19.85546875" style="4" customWidth="1"/>
    <col min="9479" max="9479" width="14.140625" style="4" customWidth="1"/>
    <col min="9480" max="9480" width="9" style="4" customWidth="1"/>
    <col min="9481" max="9481" width="14.5703125" style="4" customWidth="1"/>
    <col min="9482" max="9482" width="20.5703125" style="4" customWidth="1"/>
    <col min="9483" max="9483" width="15" style="4" bestFit="1" customWidth="1"/>
    <col min="9484" max="9484" width="12" style="4" bestFit="1" customWidth="1"/>
    <col min="9485" max="9485" width="13" style="4" customWidth="1"/>
    <col min="9486" max="9486" width="14.5703125" style="4" bestFit="1" customWidth="1"/>
    <col min="9487" max="9487" width="13.85546875" style="4" bestFit="1" customWidth="1"/>
    <col min="9488" max="9488" width="11.42578125" style="4"/>
    <col min="9489" max="9489" width="13.85546875" style="4" bestFit="1" customWidth="1"/>
    <col min="9490" max="9490" width="11.42578125" style="4"/>
    <col min="9491" max="9491" width="13.85546875" style="4" bestFit="1" customWidth="1"/>
    <col min="9492" max="9492" width="12.140625" style="4" bestFit="1" customWidth="1"/>
    <col min="9493" max="9495" width="11.42578125" style="4"/>
    <col min="9496" max="9496" width="9.42578125" style="4" customWidth="1"/>
    <col min="9497" max="9497" width="12.7109375" style="4" bestFit="1" customWidth="1"/>
    <col min="9498" max="9498" width="14.28515625" style="4" bestFit="1" customWidth="1"/>
    <col min="9499" max="9729" width="11.42578125" style="4"/>
    <col min="9730" max="9730" width="26.140625" style="4" customWidth="1"/>
    <col min="9731" max="9731" width="25.85546875" style="4" customWidth="1"/>
    <col min="9732" max="9732" width="21.85546875" style="4" customWidth="1"/>
    <col min="9733" max="9733" width="20.85546875" style="4" customWidth="1"/>
    <col min="9734" max="9734" width="19.85546875" style="4" customWidth="1"/>
    <col min="9735" max="9735" width="14.140625" style="4" customWidth="1"/>
    <col min="9736" max="9736" width="9" style="4" customWidth="1"/>
    <col min="9737" max="9737" width="14.5703125" style="4" customWidth="1"/>
    <col min="9738" max="9738" width="20.5703125" style="4" customWidth="1"/>
    <col min="9739" max="9739" width="15" style="4" bestFit="1" customWidth="1"/>
    <col min="9740" max="9740" width="12" style="4" bestFit="1" customWidth="1"/>
    <col min="9741" max="9741" width="13" style="4" customWidth="1"/>
    <col min="9742" max="9742" width="14.5703125" style="4" bestFit="1" customWidth="1"/>
    <col min="9743" max="9743" width="13.85546875" style="4" bestFit="1" customWidth="1"/>
    <col min="9744" max="9744" width="11.42578125" style="4"/>
    <col min="9745" max="9745" width="13.85546875" style="4" bestFit="1" customWidth="1"/>
    <col min="9746" max="9746" width="11.42578125" style="4"/>
    <col min="9747" max="9747" width="13.85546875" style="4" bestFit="1" customWidth="1"/>
    <col min="9748" max="9748" width="12.140625" style="4" bestFit="1" customWidth="1"/>
    <col min="9749" max="9751" width="11.42578125" style="4"/>
    <col min="9752" max="9752" width="9.42578125" style="4" customWidth="1"/>
    <col min="9753" max="9753" width="12.7109375" style="4" bestFit="1" customWidth="1"/>
    <col min="9754" max="9754" width="14.28515625" style="4" bestFit="1" customWidth="1"/>
    <col min="9755" max="9985" width="11.42578125" style="4"/>
    <col min="9986" max="9986" width="26.140625" style="4" customWidth="1"/>
    <col min="9987" max="9987" width="25.85546875" style="4" customWidth="1"/>
    <col min="9988" max="9988" width="21.85546875" style="4" customWidth="1"/>
    <col min="9989" max="9989" width="20.85546875" style="4" customWidth="1"/>
    <col min="9990" max="9990" width="19.85546875" style="4" customWidth="1"/>
    <col min="9991" max="9991" width="14.140625" style="4" customWidth="1"/>
    <col min="9992" max="9992" width="9" style="4" customWidth="1"/>
    <col min="9993" max="9993" width="14.5703125" style="4" customWidth="1"/>
    <col min="9994" max="9994" width="20.5703125" style="4" customWidth="1"/>
    <col min="9995" max="9995" width="15" style="4" bestFit="1" customWidth="1"/>
    <col min="9996" max="9996" width="12" style="4" bestFit="1" customWidth="1"/>
    <col min="9997" max="9997" width="13" style="4" customWidth="1"/>
    <col min="9998" max="9998" width="14.5703125" style="4" bestFit="1" customWidth="1"/>
    <col min="9999" max="9999" width="13.85546875" style="4" bestFit="1" customWidth="1"/>
    <col min="10000" max="10000" width="11.42578125" style="4"/>
    <col min="10001" max="10001" width="13.85546875" style="4" bestFit="1" customWidth="1"/>
    <col min="10002" max="10002" width="11.42578125" style="4"/>
    <col min="10003" max="10003" width="13.85546875" style="4" bestFit="1" customWidth="1"/>
    <col min="10004" max="10004" width="12.140625" style="4" bestFit="1" customWidth="1"/>
    <col min="10005" max="10007" width="11.42578125" style="4"/>
    <col min="10008" max="10008" width="9.42578125" style="4" customWidth="1"/>
    <col min="10009" max="10009" width="12.7109375" style="4" bestFit="1" customWidth="1"/>
    <col min="10010" max="10010" width="14.28515625" style="4" bestFit="1" customWidth="1"/>
    <col min="10011" max="10241" width="11.42578125" style="4"/>
    <col min="10242" max="10242" width="26.140625" style="4" customWidth="1"/>
    <col min="10243" max="10243" width="25.85546875" style="4" customWidth="1"/>
    <col min="10244" max="10244" width="21.85546875" style="4" customWidth="1"/>
    <col min="10245" max="10245" width="20.85546875" style="4" customWidth="1"/>
    <col min="10246" max="10246" width="19.85546875" style="4" customWidth="1"/>
    <col min="10247" max="10247" width="14.140625" style="4" customWidth="1"/>
    <col min="10248" max="10248" width="9" style="4" customWidth="1"/>
    <col min="10249" max="10249" width="14.5703125" style="4" customWidth="1"/>
    <col min="10250" max="10250" width="20.5703125" style="4" customWidth="1"/>
    <col min="10251" max="10251" width="15" style="4" bestFit="1" customWidth="1"/>
    <col min="10252" max="10252" width="12" style="4" bestFit="1" customWidth="1"/>
    <col min="10253" max="10253" width="13" style="4" customWidth="1"/>
    <col min="10254" max="10254" width="14.5703125" style="4" bestFit="1" customWidth="1"/>
    <col min="10255" max="10255" width="13.85546875" style="4" bestFit="1" customWidth="1"/>
    <col min="10256" max="10256" width="11.42578125" style="4"/>
    <col min="10257" max="10257" width="13.85546875" style="4" bestFit="1" customWidth="1"/>
    <col min="10258" max="10258" width="11.42578125" style="4"/>
    <col min="10259" max="10259" width="13.85546875" style="4" bestFit="1" customWidth="1"/>
    <col min="10260" max="10260" width="12.140625" style="4" bestFit="1" customWidth="1"/>
    <col min="10261" max="10263" width="11.42578125" style="4"/>
    <col min="10264" max="10264" width="9.42578125" style="4" customWidth="1"/>
    <col min="10265" max="10265" width="12.7109375" style="4" bestFit="1" customWidth="1"/>
    <col min="10266" max="10266" width="14.28515625" style="4" bestFit="1" customWidth="1"/>
    <col min="10267" max="10497" width="11.42578125" style="4"/>
    <col min="10498" max="10498" width="26.140625" style="4" customWidth="1"/>
    <col min="10499" max="10499" width="25.85546875" style="4" customWidth="1"/>
    <col min="10500" max="10500" width="21.85546875" style="4" customWidth="1"/>
    <col min="10501" max="10501" width="20.85546875" style="4" customWidth="1"/>
    <col min="10502" max="10502" width="19.85546875" style="4" customWidth="1"/>
    <col min="10503" max="10503" width="14.140625" style="4" customWidth="1"/>
    <col min="10504" max="10504" width="9" style="4" customWidth="1"/>
    <col min="10505" max="10505" width="14.5703125" style="4" customWidth="1"/>
    <col min="10506" max="10506" width="20.5703125" style="4" customWidth="1"/>
    <col min="10507" max="10507" width="15" style="4" bestFit="1" customWidth="1"/>
    <col min="10508" max="10508" width="12" style="4" bestFit="1" customWidth="1"/>
    <col min="10509" max="10509" width="13" style="4" customWidth="1"/>
    <col min="10510" max="10510" width="14.5703125" style="4" bestFit="1" customWidth="1"/>
    <col min="10511" max="10511" width="13.85546875" style="4" bestFit="1" customWidth="1"/>
    <col min="10512" max="10512" width="11.42578125" style="4"/>
    <col min="10513" max="10513" width="13.85546875" style="4" bestFit="1" customWidth="1"/>
    <col min="10514" max="10514" width="11.42578125" style="4"/>
    <col min="10515" max="10515" width="13.85546875" style="4" bestFit="1" customWidth="1"/>
    <col min="10516" max="10516" width="12.140625" style="4" bestFit="1" customWidth="1"/>
    <col min="10517" max="10519" width="11.42578125" style="4"/>
    <col min="10520" max="10520" width="9.42578125" style="4" customWidth="1"/>
    <col min="10521" max="10521" width="12.7109375" style="4" bestFit="1" customWidth="1"/>
    <col min="10522" max="10522" width="14.28515625" style="4" bestFit="1" customWidth="1"/>
    <col min="10523" max="10753" width="11.42578125" style="4"/>
    <col min="10754" max="10754" width="26.140625" style="4" customWidth="1"/>
    <col min="10755" max="10755" width="25.85546875" style="4" customWidth="1"/>
    <col min="10756" max="10756" width="21.85546875" style="4" customWidth="1"/>
    <col min="10757" max="10757" width="20.85546875" style="4" customWidth="1"/>
    <col min="10758" max="10758" width="19.85546875" style="4" customWidth="1"/>
    <col min="10759" max="10759" width="14.140625" style="4" customWidth="1"/>
    <col min="10760" max="10760" width="9" style="4" customWidth="1"/>
    <col min="10761" max="10761" width="14.5703125" style="4" customWidth="1"/>
    <col min="10762" max="10762" width="20.5703125" style="4" customWidth="1"/>
    <col min="10763" max="10763" width="15" style="4" bestFit="1" customWidth="1"/>
    <col min="10764" max="10764" width="12" style="4" bestFit="1" customWidth="1"/>
    <col min="10765" max="10765" width="13" style="4" customWidth="1"/>
    <col min="10766" max="10766" width="14.5703125" style="4" bestFit="1" customWidth="1"/>
    <col min="10767" max="10767" width="13.85546875" style="4" bestFit="1" customWidth="1"/>
    <col min="10768" max="10768" width="11.42578125" style="4"/>
    <col min="10769" max="10769" width="13.85546875" style="4" bestFit="1" customWidth="1"/>
    <col min="10770" max="10770" width="11.42578125" style="4"/>
    <col min="10771" max="10771" width="13.85546875" style="4" bestFit="1" customWidth="1"/>
    <col min="10772" max="10772" width="12.140625" style="4" bestFit="1" customWidth="1"/>
    <col min="10773" max="10775" width="11.42578125" style="4"/>
    <col min="10776" max="10776" width="9.42578125" style="4" customWidth="1"/>
    <col min="10777" max="10777" width="12.7109375" style="4" bestFit="1" customWidth="1"/>
    <col min="10778" max="10778" width="14.28515625" style="4" bestFit="1" customWidth="1"/>
    <col min="10779" max="11009" width="11.42578125" style="4"/>
    <col min="11010" max="11010" width="26.140625" style="4" customWidth="1"/>
    <col min="11011" max="11011" width="25.85546875" style="4" customWidth="1"/>
    <col min="11012" max="11012" width="21.85546875" style="4" customWidth="1"/>
    <col min="11013" max="11013" width="20.85546875" style="4" customWidth="1"/>
    <col min="11014" max="11014" width="19.85546875" style="4" customWidth="1"/>
    <col min="11015" max="11015" width="14.140625" style="4" customWidth="1"/>
    <col min="11016" max="11016" width="9" style="4" customWidth="1"/>
    <col min="11017" max="11017" width="14.5703125" style="4" customWidth="1"/>
    <col min="11018" max="11018" width="20.5703125" style="4" customWidth="1"/>
    <col min="11019" max="11019" width="15" style="4" bestFit="1" customWidth="1"/>
    <col min="11020" max="11020" width="12" style="4" bestFit="1" customWidth="1"/>
    <col min="11021" max="11021" width="13" style="4" customWidth="1"/>
    <col min="11022" max="11022" width="14.5703125" style="4" bestFit="1" customWidth="1"/>
    <col min="11023" max="11023" width="13.85546875" style="4" bestFit="1" customWidth="1"/>
    <col min="11024" max="11024" width="11.42578125" style="4"/>
    <col min="11025" max="11025" width="13.85546875" style="4" bestFit="1" customWidth="1"/>
    <col min="11026" max="11026" width="11.42578125" style="4"/>
    <col min="11027" max="11027" width="13.85546875" style="4" bestFit="1" customWidth="1"/>
    <col min="11028" max="11028" width="12.140625" style="4" bestFit="1" customWidth="1"/>
    <col min="11029" max="11031" width="11.42578125" style="4"/>
    <col min="11032" max="11032" width="9.42578125" style="4" customWidth="1"/>
    <col min="11033" max="11033" width="12.7109375" style="4" bestFit="1" customWidth="1"/>
    <col min="11034" max="11034" width="14.28515625" style="4" bestFit="1" customWidth="1"/>
    <col min="11035" max="11265" width="11.42578125" style="4"/>
    <col min="11266" max="11266" width="26.140625" style="4" customWidth="1"/>
    <col min="11267" max="11267" width="25.85546875" style="4" customWidth="1"/>
    <col min="11268" max="11268" width="21.85546875" style="4" customWidth="1"/>
    <col min="11269" max="11269" width="20.85546875" style="4" customWidth="1"/>
    <col min="11270" max="11270" width="19.85546875" style="4" customWidth="1"/>
    <col min="11271" max="11271" width="14.140625" style="4" customWidth="1"/>
    <col min="11272" max="11272" width="9" style="4" customWidth="1"/>
    <col min="11273" max="11273" width="14.5703125" style="4" customWidth="1"/>
    <col min="11274" max="11274" width="20.5703125" style="4" customWidth="1"/>
    <col min="11275" max="11275" width="15" style="4" bestFit="1" customWidth="1"/>
    <col min="11276" max="11276" width="12" style="4" bestFit="1" customWidth="1"/>
    <col min="11277" max="11277" width="13" style="4" customWidth="1"/>
    <col min="11278" max="11278" width="14.5703125" style="4" bestFit="1" customWidth="1"/>
    <col min="11279" max="11279" width="13.85546875" style="4" bestFit="1" customWidth="1"/>
    <col min="11280" max="11280" width="11.42578125" style="4"/>
    <col min="11281" max="11281" width="13.85546875" style="4" bestFit="1" customWidth="1"/>
    <col min="11282" max="11282" width="11.42578125" style="4"/>
    <col min="11283" max="11283" width="13.85546875" style="4" bestFit="1" customWidth="1"/>
    <col min="11284" max="11284" width="12.140625" style="4" bestFit="1" customWidth="1"/>
    <col min="11285" max="11287" width="11.42578125" style="4"/>
    <col min="11288" max="11288" width="9.42578125" style="4" customWidth="1"/>
    <col min="11289" max="11289" width="12.7109375" style="4" bestFit="1" customWidth="1"/>
    <col min="11290" max="11290" width="14.28515625" style="4" bestFit="1" customWidth="1"/>
    <col min="11291" max="11521" width="11.42578125" style="4"/>
    <col min="11522" max="11522" width="26.140625" style="4" customWidth="1"/>
    <col min="11523" max="11523" width="25.85546875" style="4" customWidth="1"/>
    <col min="11524" max="11524" width="21.85546875" style="4" customWidth="1"/>
    <col min="11525" max="11525" width="20.85546875" style="4" customWidth="1"/>
    <col min="11526" max="11526" width="19.85546875" style="4" customWidth="1"/>
    <col min="11527" max="11527" width="14.140625" style="4" customWidth="1"/>
    <col min="11528" max="11528" width="9" style="4" customWidth="1"/>
    <col min="11529" max="11529" width="14.5703125" style="4" customWidth="1"/>
    <col min="11530" max="11530" width="20.5703125" style="4" customWidth="1"/>
    <col min="11531" max="11531" width="15" style="4" bestFit="1" customWidth="1"/>
    <col min="11532" max="11532" width="12" style="4" bestFit="1" customWidth="1"/>
    <col min="11533" max="11533" width="13" style="4" customWidth="1"/>
    <col min="11534" max="11534" width="14.5703125" style="4" bestFit="1" customWidth="1"/>
    <col min="11535" max="11535" width="13.85546875" style="4" bestFit="1" customWidth="1"/>
    <col min="11536" max="11536" width="11.42578125" style="4"/>
    <col min="11537" max="11537" width="13.85546875" style="4" bestFit="1" customWidth="1"/>
    <col min="11538" max="11538" width="11.42578125" style="4"/>
    <col min="11539" max="11539" width="13.85546875" style="4" bestFit="1" customWidth="1"/>
    <col min="11540" max="11540" width="12.140625" style="4" bestFit="1" customWidth="1"/>
    <col min="11541" max="11543" width="11.42578125" style="4"/>
    <col min="11544" max="11544" width="9.42578125" style="4" customWidth="1"/>
    <col min="11545" max="11545" width="12.7109375" style="4" bestFit="1" customWidth="1"/>
    <col min="11546" max="11546" width="14.28515625" style="4" bestFit="1" customWidth="1"/>
    <col min="11547" max="11777" width="11.42578125" style="4"/>
    <col min="11778" max="11778" width="26.140625" style="4" customWidth="1"/>
    <col min="11779" max="11779" width="25.85546875" style="4" customWidth="1"/>
    <col min="11780" max="11780" width="21.85546875" style="4" customWidth="1"/>
    <col min="11781" max="11781" width="20.85546875" style="4" customWidth="1"/>
    <col min="11782" max="11782" width="19.85546875" style="4" customWidth="1"/>
    <col min="11783" max="11783" width="14.140625" style="4" customWidth="1"/>
    <col min="11784" max="11784" width="9" style="4" customWidth="1"/>
    <col min="11785" max="11785" width="14.5703125" style="4" customWidth="1"/>
    <col min="11786" max="11786" width="20.5703125" style="4" customWidth="1"/>
    <col min="11787" max="11787" width="15" style="4" bestFit="1" customWidth="1"/>
    <col min="11788" max="11788" width="12" style="4" bestFit="1" customWidth="1"/>
    <col min="11789" max="11789" width="13" style="4" customWidth="1"/>
    <col min="11790" max="11790" width="14.5703125" style="4" bestFit="1" customWidth="1"/>
    <col min="11791" max="11791" width="13.85546875" style="4" bestFit="1" customWidth="1"/>
    <col min="11792" max="11792" width="11.42578125" style="4"/>
    <col min="11793" max="11793" width="13.85546875" style="4" bestFit="1" customWidth="1"/>
    <col min="11794" max="11794" width="11.42578125" style="4"/>
    <col min="11795" max="11795" width="13.85546875" style="4" bestFit="1" customWidth="1"/>
    <col min="11796" max="11796" width="12.140625" style="4" bestFit="1" customWidth="1"/>
    <col min="11797" max="11799" width="11.42578125" style="4"/>
    <col min="11800" max="11800" width="9.42578125" style="4" customWidth="1"/>
    <col min="11801" max="11801" width="12.7109375" style="4" bestFit="1" customWidth="1"/>
    <col min="11802" max="11802" width="14.28515625" style="4" bestFit="1" customWidth="1"/>
    <col min="11803" max="12033" width="11.42578125" style="4"/>
    <col min="12034" max="12034" width="26.140625" style="4" customWidth="1"/>
    <col min="12035" max="12035" width="25.85546875" style="4" customWidth="1"/>
    <col min="12036" max="12036" width="21.85546875" style="4" customWidth="1"/>
    <col min="12037" max="12037" width="20.85546875" style="4" customWidth="1"/>
    <col min="12038" max="12038" width="19.85546875" style="4" customWidth="1"/>
    <col min="12039" max="12039" width="14.140625" style="4" customWidth="1"/>
    <col min="12040" max="12040" width="9" style="4" customWidth="1"/>
    <col min="12041" max="12041" width="14.5703125" style="4" customWidth="1"/>
    <col min="12042" max="12042" width="20.5703125" style="4" customWidth="1"/>
    <col min="12043" max="12043" width="15" style="4" bestFit="1" customWidth="1"/>
    <col min="12044" max="12044" width="12" style="4" bestFit="1" customWidth="1"/>
    <col min="12045" max="12045" width="13" style="4" customWidth="1"/>
    <col min="12046" max="12046" width="14.5703125" style="4" bestFit="1" customWidth="1"/>
    <col min="12047" max="12047" width="13.85546875" style="4" bestFit="1" customWidth="1"/>
    <col min="12048" max="12048" width="11.42578125" style="4"/>
    <col min="12049" max="12049" width="13.85546875" style="4" bestFit="1" customWidth="1"/>
    <col min="12050" max="12050" width="11.42578125" style="4"/>
    <col min="12051" max="12051" width="13.85546875" style="4" bestFit="1" customWidth="1"/>
    <col min="12052" max="12052" width="12.140625" style="4" bestFit="1" customWidth="1"/>
    <col min="12053" max="12055" width="11.42578125" style="4"/>
    <col min="12056" max="12056" width="9.42578125" style="4" customWidth="1"/>
    <col min="12057" max="12057" width="12.7109375" style="4" bestFit="1" customWidth="1"/>
    <col min="12058" max="12058" width="14.28515625" style="4" bestFit="1" customWidth="1"/>
    <col min="12059" max="12289" width="11.42578125" style="4"/>
    <col min="12290" max="12290" width="26.140625" style="4" customWidth="1"/>
    <col min="12291" max="12291" width="25.85546875" style="4" customWidth="1"/>
    <col min="12292" max="12292" width="21.85546875" style="4" customWidth="1"/>
    <col min="12293" max="12293" width="20.85546875" style="4" customWidth="1"/>
    <col min="12294" max="12294" width="19.85546875" style="4" customWidth="1"/>
    <col min="12295" max="12295" width="14.140625" style="4" customWidth="1"/>
    <col min="12296" max="12296" width="9" style="4" customWidth="1"/>
    <col min="12297" max="12297" width="14.5703125" style="4" customWidth="1"/>
    <col min="12298" max="12298" width="20.5703125" style="4" customWidth="1"/>
    <col min="12299" max="12299" width="15" style="4" bestFit="1" customWidth="1"/>
    <col min="12300" max="12300" width="12" style="4" bestFit="1" customWidth="1"/>
    <col min="12301" max="12301" width="13" style="4" customWidth="1"/>
    <col min="12302" max="12302" width="14.5703125" style="4" bestFit="1" customWidth="1"/>
    <col min="12303" max="12303" width="13.85546875" style="4" bestFit="1" customWidth="1"/>
    <col min="12304" max="12304" width="11.42578125" style="4"/>
    <col min="12305" max="12305" width="13.85546875" style="4" bestFit="1" customWidth="1"/>
    <col min="12306" max="12306" width="11.42578125" style="4"/>
    <col min="12307" max="12307" width="13.85546875" style="4" bestFit="1" customWidth="1"/>
    <col min="12308" max="12308" width="12.140625" style="4" bestFit="1" customWidth="1"/>
    <col min="12309" max="12311" width="11.42578125" style="4"/>
    <col min="12312" max="12312" width="9.42578125" style="4" customWidth="1"/>
    <col min="12313" max="12313" width="12.7109375" style="4" bestFit="1" customWidth="1"/>
    <col min="12314" max="12314" width="14.28515625" style="4" bestFit="1" customWidth="1"/>
    <col min="12315" max="12545" width="11.42578125" style="4"/>
    <col min="12546" max="12546" width="26.140625" style="4" customWidth="1"/>
    <col min="12547" max="12547" width="25.85546875" style="4" customWidth="1"/>
    <col min="12548" max="12548" width="21.85546875" style="4" customWidth="1"/>
    <col min="12549" max="12549" width="20.85546875" style="4" customWidth="1"/>
    <col min="12550" max="12550" width="19.85546875" style="4" customWidth="1"/>
    <col min="12551" max="12551" width="14.140625" style="4" customWidth="1"/>
    <col min="12552" max="12552" width="9" style="4" customWidth="1"/>
    <col min="12553" max="12553" width="14.5703125" style="4" customWidth="1"/>
    <col min="12554" max="12554" width="20.5703125" style="4" customWidth="1"/>
    <col min="12555" max="12555" width="15" style="4" bestFit="1" customWidth="1"/>
    <col min="12556" max="12556" width="12" style="4" bestFit="1" customWidth="1"/>
    <col min="12557" max="12557" width="13" style="4" customWidth="1"/>
    <col min="12558" max="12558" width="14.5703125" style="4" bestFit="1" customWidth="1"/>
    <col min="12559" max="12559" width="13.85546875" style="4" bestFit="1" customWidth="1"/>
    <col min="12560" max="12560" width="11.42578125" style="4"/>
    <col min="12561" max="12561" width="13.85546875" style="4" bestFit="1" customWidth="1"/>
    <col min="12562" max="12562" width="11.42578125" style="4"/>
    <col min="12563" max="12563" width="13.85546875" style="4" bestFit="1" customWidth="1"/>
    <col min="12564" max="12564" width="12.140625" style="4" bestFit="1" customWidth="1"/>
    <col min="12565" max="12567" width="11.42578125" style="4"/>
    <col min="12568" max="12568" width="9.42578125" style="4" customWidth="1"/>
    <col min="12569" max="12569" width="12.7109375" style="4" bestFit="1" customWidth="1"/>
    <col min="12570" max="12570" width="14.28515625" style="4" bestFit="1" customWidth="1"/>
    <col min="12571" max="12801" width="11.42578125" style="4"/>
    <col min="12802" max="12802" width="26.140625" style="4" customWidth="1"/>
    <col min="12803" max="12803" width="25.85546875" style="4" customWidth="1"/>
    <col min="12804" max="12804" width="21.85546875" style="4" customWidth="1"/>
    <col min="12805" max="12805" width="20.85546875" style="4" customWidth="1"/>
    <col min="12806" max="12806" width="19.85546875" style="4" customWidth="1"/>
    <col min="12807" max="12807" width="14.140625" style="4" customWidth="1"/>
    <col min="12808" max="12808" width="9" style="4" customWidth="1"/>
    <col min="12809" max="12809" width="14.5703125" style="4" customWidth="1"/>
    <col min="12810" max="12810" width="20.5703125" style="4" customWidth="1"/>
    <col min="12811" max="12811" width="15" style="4" bestFit="1" customWidth="1"/>
    <col min="12812" max="12812" width="12" style="4" bestFit="1" customWidth="1"/>
    <col min="12813" max="12813" width="13" style="4" customWidth="1"/>
    <col min="12814" max="12814" width="14.5703125" style="4" bestFit="1" customWidth="1"/>
    <col min="12815" max="12815" width="13.85546875" style="4" bestFit="1" customWidth="1"/>
    <col min="12816" max="12816" width="11.42578125" style="4"/>
    <col min="12817" max="12817" width="13.85546875" style="4" bestFit="1" customWidth="1"/>
    <col min="12818" max="12818" width="11.42578125" style="4"/>
    <col min="12819" max="12819" width="13.85546875" style="4" bestFit="1" customWidth="1"/>
    <col min="12820" max="12820" width="12.140625" style="4" bestFit="1" customWidth="1"/>
    <col min="12821" max="12823" width="11.42578125" style="4"/>
    <col min="12824" max="12824" width="9.42578125" style="4" customWidth="1"/>
    <col min="12825" max="12825" width="12.7109375" style="4" bestFit="1" customWidth="1"/>
    <col min="12826" max="12826" width="14.28515625" style="4" bestFit="1" customWidth="1"/>
    <col min="12827" max="13057" width="11.42578125" style="4"/>
    <col min="13058" max="13058" width="26.140625" style="4" customWidth="1"/>
    <col min="13059" max="13059" width="25.85546875" style="4" customWidth="1"/>
    <col min="13060" max="13060" width="21.85546875" style="4" customWidth="1"/>
    <col min="13061" max="13061" width="20.85546875" style="4" customWidth="1"/>
    <col min="13062" max="13062" width="19.85546875" style="4" customWidth="1"/>
    <col min="13063" max="13063" width="14.140625" style="4" customWidth="1"/>
    <col min="13064" max="13064" width="9" style="4" customWidth="1"/>
    <col min="13065" max="13065" width="14.5703125" style="4" customWidth="1"/>
    <col min="13066" max="13066" width="20.5703125" style="4" customWidth="1"/>
    <col min="13067" max="13067" width="15" style="4" bestFit="1" customWidth="1"/>
    <col min="13068" max="13068" width="12" style="4" bestFit="1" customWidth="1"/>
    <col min="13069" max="13069" width="13" style="4" customWidth="1"/>
    <col min="13070" max="13070" width="14.5703125" style="4" bestFit="1" customWidth="1"/>
    <col min="13071" max="13071" width="13.85546875" style="4" bestFit="1" customWidth="1"/>
    <col min="13072" max="13072" width="11.42578125" style="4"/>
    <col min="13073" max="13073" width="13.85546875" style="4" bestFit="1" customWidth="1"/>
    <col min="13074" max="13074" width="11.42578125" style="4"/>
    <col min="13075" max="13075" width="13.85546875" style="4" bestFit="1" customWidth="1"/>
    <col min="13076" max="13076" width="12.140625" style="4" bestFit="1" customWidth="1"/>
    <col min="13077" max="13079" width="11.42578125" style="4"/>
    <col min="13080" max="13080" width="9.42578125" style="4" customWidth="1"/>
    <col min="13081" max="13081" width="12.7109375" style="4" bestFit="1" customWidth="1"/>
    <col min="13082" max="13082" width="14.28515625" style="4" bestFit="1" customWidth="1"/>
    <col min="13083" max="13313" width="11.42578125" style="4"/>
    <col min="13314" max="13314" width="26.140625" style="4" customWidth="1"/>
    <col min="13315" max="13315" width="25.85546875" style="4" customWidth="1"/>
    <col min="13316" max="13316" width="21.85546875" style="4" customWidth="1"/>
    <col min="13317" max="13317" width="20.85546875" style="4" customWidth="1"/>
    <col min="13318" max="13318" width="19.85546875" style="4" customWidth="1"/>
    <col min="13319" max="13319" width="14.140625" style="4" customWidth="1"/>
    <col min="13320" max="13320" width="9" style="4" customWidth="1"/>
    <col min="13321" max="13321" width="14.5703125" style="4" customWidth="1"/>
    <col min="13322" max="13322" width="20.5703125" style="4" customWidth="1"/>
    <col min="13323" max="13323" width="15" style="4" bestFit="1" customWidth="1"/>
    <col min="13324" max="13324" width="12" style="4" bestFit="1" customWidth="1"/>
    <col min="13325" max="13325" width="13" style="4" customWidth="1"/>
    <col min="13326" max="13326" width="14.5703125" style="4" bestFit="1" customWidth="1"/>
    <col min="13327" max="13327" width="13.85546875" style="4" bestFit="1" customWidth="1"/>
    <col min="13328" max="13328" width="11.42578125" style="4"/>
    <col min="13329" max="13329" width="13.85546875" style="4" bestFit="1" customWidth="1"/>
    <col min="13330" max="13330" width="11.42578125" style="4"/>
    <col min="13331" max="13331" width="13.85546875" style="4" bestFit="1" customWidth="1"/>
    <col min="13332" max="13332" width="12.140625" style="4" bestFit="1" customWidth="1"/>
    <col min="13333" max="13335" width="11.42578125" style="4"/>
    <col min="13336" max="13336" width="9.42578125" style="4" customWidth="1"/>
    <col min="13337" max="13337" width="12.7109375" style="4" bestFit="1" customWidth="1"/>
    <col min="13338" max="13338" width="14.28515625" style="4" bestFit="1" customWidth="1"/>
    <col min="13339" max="13569" width="11.42578125" style="4"/>
    <col min="13570" max="13570" width="26.140625" style="4" customWidth="1"/>
    <col min="13571" max="13571" width="25.85546875" style="4" customWidth="1"/>
    <col min="13572" max="13572" width="21.85546875" style="4" customWidth="1"/>
    <col min="13573" max="13573" width="20.85546875" style="4" customWidth="1"/>
    <col min="13574" max="13574" width="19.85546875" style="4" customWidth="1"/>
    <col min="13575" max="13575" width="14.140625" style="4" customWidth="1"/>
    <col min="13576" max="13576" width="9" style="4" customWidth="1"/>
    <col min="13577" max="13577" width="14.5703125" style="4" customWidth="1"/>
    <col min="13578" max="13578" width="20.5703125" style="4" customWidth="1"/>
    <col min="13579" max="13579" width="15" style="4" bestFit="1" customWidth="1"/>
    <col min="13580" max="13580" width="12" style="4" bestFit="1" customWidth="1"/>
    <col min="13581" max="13581" width="13" style="4" customWidth="1"/>
    <col min="13582" max="13582" width="14.5703125" style="4" bestFit="1" customWidth="1"/>
    <col min="13583" max="13583" width="13.85546875" style="4" bestFit="1" customWidth="1"/>
    <col min="13584" max="13584" width="11.42578125" style="4"/>
    <col min="13585" max="13585" width="13.85546875" style="4" bestFit="1" customWidth="1"/>
    <col min="13586" max="13586" width="11.42578125" style="4"/>
    <col min="13587" max="13587" width="13.85546875" style="4" bestFit="1" customWidth="1"/>
    <col min="13588" max="13588" width="12.140625" style="4" bestFit="1" customWidth="1"/>
    <col min="13589" max="13591" width="11.42578125" style="4"/>
    <col min="13592" max="13592" width="9.42578125" style="4" customWidth="1"/>
    <col min="13593" max="13593" width="12.7109375" style="4" bestFit="1" customWidth="1"/>
    <col min="13594" max="13594" width="14.28515625" style="4" bestFit="1" customWidth="1"/>
    <col min="13595" max="13825" width="11.42578125" style="4"/>
    <col min="13826" max="13826" width="26.140625" style="4" customWidth="1"/>
    <col min="13827" max="13827" width="25.85546875" style="4" customWidth="1"/>
    <col min="13828" max="13828" width="21.85546875" style="4" customWidth="1"/>
    <col min="13829" max="13829" width="20.85546875" style="4" customWidth="1"/>
    <col min="13830" max="13830" width="19.85546875" style="4" customWidth="1"/>
    <col min="13831" max="13831" width="14.140625" style="4" customWidth="1"/>
    <col min="13832" max="13832" width="9" style="4" customWidth="1"/>
    <col min="13833" max="13833" width="14.5703125" style="4" customWidth="1"/>
    <col min="13834" max="13834" width="20.5703125" style="4" customWidth="1"/>
    <col min="13835" max="13835" width="15" style="4" bestFit="1" customWidth="1"/>
    <col min="13836" max="13836" width="12" style="4" bestFit="1" customWidth="1"/>
    <col min="13837" max="13837" width="13" style="4" customWidth="1"/>
    <col min="13838" max="13838" width="14.5703125" style="4" bestFit="1" customWidth="1"/>
    <col min="13839" max="13839" width="13.85546875" style="4" bestFit="1" customWidth="1"/>
    <col min="13840" max="13840" width="11.42578125" style="4"/>
    <col min="13841" max="13841" width="13.85546875" style="4" bestFit="1" customWidth="1"/>
    <col min="13842" max="13842" width="11.42578125" style="4"/>
    <col min="13843" max="13843" width="13.85546875" style="4" bestFit="1" customWidth="1"/>
    <col min="13844" max="13844" width="12.140625" style="4" bestFit="1" customWidth="1"/>
    <col min="13845" max="13847" width="11.42578125" style="4"/>
    <col min="13848" max="13848" width="9.42578125" style="4" customWidth="1"/>
    <col min="13849" max="13849" width="12.7109375" style="4" bestFit="1" customWidth="1"/>
    <col min="13850" max="13850" width="14.28515625" style="4" bestFit="1" customWidth="1"/>
    <col min="13851" max="14081" width="11.42578125" style="4"/>
    <col min="14082" max="14082" width="26.140625" style="4" customWidth="1"/>
    <col min="14083" max="14083" width="25.85546875" style="4" customWidth="1"/>
    <col min="14084" max="14084" width="21.85546875" style="4" customWidth="1"/>
    <col min="14085" max="14085" width="20.85546875" style="4" customWidth="1"/>
    <col min="14086" max="14086" width="19.85546875" style="4" customWidth="1"/>
    <col min="14087" max="14087" width="14.140625" style="4" customWidth="1"/>
    <col min="14088" max="14088" width="9" style="4" customWidth="1"/>
    <col min="14089" max="14089" width="14.5703125" style="4" customWidth="1"/>
    <col min="14090" max="14090" width="20.5703125" style="4" customWidth="1"/>
    <col min="14091" max="14091" width="15" style="4" bestFit="1" customWidth="1"/>
    <col min="14092" max="14092" width="12" style="4" bestFit="1" customWidth="1"/>
    <col min="14093" max="14093" width="13" style="4" customWidth="1"/>
    <col min="14094" max="14094" width="14.5703125" style="4" bestFit="1" customWidth="1"/>
    <col min="14095" max="14095" width="13.85546875" style="4" bestFit="1" customWidth="1"/>
    <col min="14096" max="14096" width="11.42578125" style="4"/>
    <col min="14097" max="14097" width="13.85546875" style="4" bestFit="1" customWidth="1"/>
    <col min="14098" max="14098" width="11.42578125" style="4"/>
    <col min="14099" max="14099" width="13.85546875" style="4" bestFit="1" customWidth="1"/>
    <col min="14100" max="14100" width="12.140625" style="4" bestFit="1" customWidth="1"/>
    <col min="14101" max="14103" width="11.42578125" style="4"/>
    <col min="14104" max="14104" width="9.42578125" style="4" customWidth="1"/>
    <col min="14105" max="14105" width="12.7109375" style="4" bestFit="1" customWidth="1"/>
    <col min="14106" max="14106" width="14.28515625" style="4" bestFit="1" customWidth="1"/>
    <col min="14107" max="14337" width="11.42578125" style="4"/>
    <col min="14338" max="14338" width="26.140625" style="4" customWidth="1"/>
    <col min="14339" max="14339" width="25.85546875" style="4" customWidth="1"/>
    <col min="14340" max="14340" width="21.85546875" style="4" customWidth="1"/>
    <col min="14341" max="14341" width="20.85546875" style="4" customWidth="1"/>
    <col min="14342" max="14342" width="19.85546875" style="4" customWidth="1"/>
    <col min="14343" max="14343" width="14.140625" style="4" customWidth="1"/>
    <col min="14344" max="14344" width="9" style="4" customWidth="1"/>
    <col min="14345" max="14345" width="14.5703125" style="4" customWidth="1"/>
    <col min="14346" max="14346" width="20.5703125" style="4" customWidth="1"/>
    <col min="14347" max="14347" width="15" style="4" bestFit="1" customWidth="1"/>
    <col min="14348" max="14348" width="12" style="4" bestFit="1" customWidth="1"/>
    <col min="14349" max="14349" width="13" style="4" customWidth="1"/>
    <col min="14350" max="14350" width="14.5703125" style="4" bestFit="1" customWidth="1"/>
    <col min="14351" max="14351" width="13.85546875" style="4" bestFit="1" customWidth="1"/>
    <col min="14352" max="14352" width="11.42578125" style="4"/>
    <col min="14353" max="14353" width="13.85546875" style="4" bestFit="1" customWidth="1"/>
    <col min="14354" max="14354" width="11.42578125" style="4"/>
    <col min="14355" max="14355" width="13.85546875" style="4" bestFit="1" customWidth="1"/>
    <col min="14356" max="14356" width="12.140625" style="4" bestFit="1" customWidth="1"/>
    <col min="14357" max="14359" width="11.42578125" style="4"/>
    <col min="14360" max="14360" width="9.42578125" style="4" customWidth="1"/>
    <col min="14361" max="14361" width="12.7109375" style="4" bestFit="1" customWidth="1"/>
    <col min="14362" max="14362" width="14.28515625" style="4" bestFit="1" customWidth="1"/>
    <col min="14363" max="14593" width="11.42578125" style="4"/>
    <col min="14594" max="14594" width="26.140625" style="4" customWidth="1"/>
    <col min="14595" max="14595" width="25.85546875" style="4" customWidth="1"/>
    <col min="14596" max="14596" width="21.85546875" style="4" customWidth="1"/>
    <col min="14597" max="14597" width="20.85546875" style="4" customWidth="1"/>
    <col min="14598" max="14598" width="19.85546875" style="4" customWidth="1"/>
    <col min="14599" max="14599" width="14.140625" style="4" customWidth="1"/>
    <col min="14600" max="14600" width="9" style="4" customWidth="1"/>
    <col min="14601" max="14601" width="14.5703125" style="4" customWidth="1"/>
    <col min="14602" max="14602" width="20.5703125" style="4" customWidth="1"/>
    <col min="14603" max="14603" width="15" style="4" bestFit="1" customWidth="1"/>
    <col min="14604" max="14604" width="12" style="4" bestFit="1" customWidth="1"/>
    <col min="14605" max="14605" width="13" style="4" customWidth="1"/>
    <col min="14606" max="14606" width="14.5703125" style="4" bestFit="1" customWidth="1"/>
    <col min="14607" max="14607" width="13.85546875" style="4" bestFit="1" customWidth="1"/>
    <col min="14608" max="14608" width="11.42578125" style="4"/>
    <col min="14609" max="14609" width="13.85546875" style="4" bestFit="1" customWidth="1"/>
    <col min="14610" max="14610" width="11.42578125" style="4"/>
    <col min="14611" max="14611" width="13.85546875" style="4" bestFit="1" customWidth="1"/>
    <col min="14612" max="14612" width="12.140625" style="4" bestFit="1" customWidth="1"/>
    <col min="14613" max="14615" width="11.42578125" style="4"/>
    <col min="14616" max="14616" width="9.42578125" style="4" customWidth="1"/>
    <col min="14617" max="14617" width="12.7109375" style="4" bestFit="1" customWidth="1"/>
    <col min="14618" max="14618" width="14.28515625" style="4" bestFit="1" customWidth="1"/>
    <col min="14619" max="14849" width="11.42578125" style="4"/>
    <col min="14850" max="14850" width="26.140625" style="4" customWidth="1"/>
    <col min="14851" max="14851" width="25.85546875" style="4" customWidth="1"/>
    <col min="14852" max="14852" width="21.85546875" style="4" customWidth="1"/>
    <col min="14853" max="14853" width="20.85546875" style="4" customWidth="1"/>
    <col min="14854" max="14854" width="19.85546875" style="4" customWidth="1"/>
    <col min="14855" max="14855" width="14.140625" style="4" customWidth="1"/>
    <col min="14856" max="14856" width="9" style="4" customWidth="1"/>
    <col min="14857" max="14857" width="14.5703125" style="4" customWidth="1"/>
    <col min="14858" max="14858" width="20.5703125" style="4" customWidth="1"/>
    <col min="14859" max="14859" width="15" style="4" bestFit="1" customWidth="1"/>
    <col min="14860" max="14860" width="12" style="4" bestFit="1" customWidth="1"/>
    <col min="14861" max="14861" width="13" style="4" customWidth="1"/>
    <col min="14862" max="14862" width="14.5703125" style="4" bestFit="1" customWidth="1"/>
    <col min="14863" max="14863" width="13.85546875" style="4" bestFit="1" customWidth="1"/>
    <col min="14864" max="14864" width="11.42578125" style="4"/>
    <col min="14865" max="14865" width="13.85546875" style="4" bestFit="1" customWidth="1"/>
    <col min="14866" max="14866" width="11.42578125" style="4"/>
    <col min="14867" max="14867" width="13.85546875" style="4" bestFit="1" customWidth="1"/>
    <col min="14868" max="14868" width="12.140625" style="4" bestFit="1" customWidth="1"/>
    <col min="14869" max="14871" width="11.42578125" style="4"/>
    <col min="14872" max="14872" width="9.42578125" style="4" customWidth="1"/>
    <col min="14873" max="14873" width="12.7109375" style="4" bestFit="1" customWidth="1"/>
    <col min="14874" max="14874" width="14.28515625" style="4" bestFit="1" customWidth="1"/>
    <col min="14875" max="15105" width="11.42578125" style="4"/>
    <col min="15106" max="15106" width="26.140625" style="4" customWidth="1"/>
    <col min="15107" max="15107" width="25.85546875" style="4" customWidth="1"/>
    <col min="15108" max="15108" width="21.85546875" style="4" customWidth="1"/>
    <col min="15109" max="15109" width="20.85546875" style="4" customWidth="1"/>
    <col min="15110" max="15110" width="19.85546875" style="4" customWidth="1"/>
    <col min="15111" max="15111" width="14.140625" style="4" customWidth="1"/>
    <col min="15112" max="15112" width="9" style="4" customWidth="1"/>
    <col min="15113" max="15113" width="14.5703125" style="4" customWidth="1"/>
    <col min="15114" max="15114" width="20.5703125" style="4" customWidth="1"/>
    <col min="15115" max="15115" width="15" style="4" bestFit="1" customWidth="1"/>
    <col min="15116" max="15116" width="12" style="4" bestFit="1" customWidth="1"/>
    <col min="15117" max="15117" width="13" style="4" customWidth="1"/>
    <col min="15118" max="15118" width="14.5703125" style="4" bestFit="1" customWidth="1"/>
    <col min="15119" max="15119" width="13.85546875" style="4" bestFit="1" customWidth="1"/>
    <col min="15120" max="15120" width="11.42578125" style="4"/>
    <col min="15121" max="15121" width="13.85546875" style="4" bestFit="1" customWidth="1"/>
    <col min="15122" max="15122" width="11.42578125" style="4"/>
    <col min="15123" max="15123" width="13.85546875" style="4" bestFit="1" customWidth="1"/>
    <col min="15124" max="15124" width="12.140625" style="4" bestFit="1" customWidth="1"/>
    <col min="15125" max="15127" width="11.42578125" style="4"/>
    <col min="15128" max="15128" width="9.42578125" style="4" customWidth="1"/>
    <col min="15129" max="15129" width="12.7109375" style="4" bestFit="1" customWidth="1"/>
    <col min="15130" max="15130" width="14.28515625" style="4" bestFit="1" customWidth="1"/>
    <col min="15131" max="15361" width="11.42578125" style="4"/>
    <col min="15362" max="15362" width="26.140625" style="4" customWidth="1"/>
    <col min="15363" max="15363" width="25.85546875" style="4" customWidth="1"/>
    <col min="15364" max="15364" width="21.85546875" style="4" customWidth="1"/>
    <col min="15365" max="15365" width="20.85546875" style="4" customWidth="1"/>
    <col min="15366" max="15366" width="19.85546875" style="4" customWidth="1"/>
    <col min="15367" max="15367" width="14.140625" style="4" customWidth="1"/>
    <col min="15368" max="15368" width="9" style="4" customWidth="1"/>
    <col min="15369" max="15369" width="14.5703125" style="4" customWidth="1"/>
    <col min="15370" max="15370" width="20.5703125" style="4" customWidth="1"/>
    <col min="15371" max="15371" width="15" style="4" bestFit="1" customWidth="1"/>
    <col min="15372" max="15372" width="12" style="4" bestFit="1" customWidth="1"/>
    <col min="15373" max="15373" width="13" style="4" customWidth="1"/>
    <col min="15374" max="15374" width="14.5703125" style="4" bestFit="1" customWidth="1"/>
    <col min="15375" max="15375" width="13.85546875" style="4" bestFit="1" customWidth="1"/>
    <col min="15376" max="15376" width="11.42578125" style="4"/>
    <col min="15377" max="15377" width="13.85546875" style="4" bestFit="1" customWidth="1"/>
    <col min="15378" max="15378" width="11.42578125" style="4"/>
    <col min="15379" max="15379" width="13.85546875" style="4" bestFit="1" customWidth="1"/>
    <col min="15380" max="15380" width="12.140625" style="4" bestFit="1" customWidth="1"/>
    <col min="15381" max="15383" width="11.42578125" style="4"/>
    <col min="15384" max="15384" width="9.42578125" style="4" customWidth="1"/>
    <col min="15385" max="15385" width="12.7109375" style="4" bestFit="1" customWidth="1"/>
    <col min="15386" max="15386" width="14.28515625" style="4" bestFit="1" customWidth="1"/>
    <col min="15387" max="15617" width="11.42578125" style="4"/>
    <col min="15618" max="15618" width="26.140625" style="4" customWidth="1"/>
    <col min="15619" max="15619" width="25.85546875" style="4" customWidth="1"/>
    <col min="15620" max="15620" width="21.85546875" style="4" customWidth="1"/>
    <col min="15621" max="15621" width="20.85546875" style="4" customWidth="1"/>
    <col min="15622" max="15622" width="19.85546875" style="4" customWidth="1"/>
    <col min="15623" max="15623" width="14.140625" style="4" customWidth="1"/>
    <col min="15624" max="15624" width="9" style="4" customWidth="1"/>
    <col min="15625" max="15625" width="14.5703125" style="4" customWidth="1"/>
    <col min="15626" max="15626" width="20.5703125" style="4" customWidth="1"/>
    <col min="15627" max="15627" width="15" style="4" bestFit="1" customWidth="1"/>
    <col min="15628" max="15628" width="12" style="4" bestFit="1" customWidth="1"/>
    <col min="15629" max="15629" width="13" style="4" customWidth="1"/>
    <col min="15630" max="15630" width="14.5703125" style="4" bestFit="1" customWidth="1"/>
    <col min="15631" max="15631" width="13.85546875" style="4" bestFit="1" customWidth="1"/>
    <col min="15632" max="15632" width="11.42578125" style="4"/>
    <col min="15633" max="15633" width="13.85546875" style="4" bestFit="1" customWidth="1"/>
    <col min="15634" max="15634" width="11.42578125" style="4"/>
    <col min="15635" max="15635" width="13.85546875" style="4" bestFit="1" customWidth="1"/>
    <col min="15636" max="15636" width="12.140625" style="4" bestFit="1" customWidth="1"/>
    <col min="15637" max="15639" width="11.42578125" style="4"/>
    <col min="15640" max="15640" width="9.42578125" style="4" customWidth="1"/>
    <col min="15641" max="15641" width="12.7109375" style="4" bestFit="1" customWidth="1"/>
    <col min="15642" max="15642" width="14.28515625" style="4" bestFit="1" customWidth="1"/>
    <col min="15643" max="15873" width="11.42578125" style="4"/>
    <col min="15874" max="15874" width="26.140625" style="4" customWidth="1"/>
    <col min="15875" max="15875" width="25.85546875" style="4" customWidth="1"/>
    <col min="15876" max="15876" width="21.85546875" style="4" customWidth="1"/>
    <col min="15877" max="15877" width="20.85546875" style="4" customWidth="1"/>
    <col min="15878" max="15878" width="19.85546875" style="4" customWidth="1"/>
    <col min="15879" max="15879" width="14.140625" style="4" customWidth="1"/>
    <col min="15880" max="15880" width="9" style="4" customWidth="1"/>
    <col min="15881" max="15881" width="14.5703125" style="4" customWidth="1"/>
    <col min="15882" max="15882" width="20.5703125" style="4" customWidth="1"/>
    <col min="15883" max="15883" width="15" style="4" bestFit="1" customWidth="1"/>
    <col min="15884" max="15884" width="12" style="4" bestFit="1" customWidth="1"/>
    <col min="15885" max="15885" width="13" style="4" customWidth="1"/>
    <col min="15886" max="15886" width="14.5703125" style="4" bestFit="1" customWidth="1"/>
    <col min="15887" max="15887" width="13.85546875" style="4" bestFit="1" customWidth="1"/>
    <col min="15888" max="15888" width="11.42578125" style="4"/>
    <col min="15889" max="15889" width="13.85546875" style="4" bestFit="1" customWidth="1"/>
    <col min="15890" max="15890" width="11.42578125" style="4"/>
    <col min="15891" max="15891" width="13.85546875" style="4" bestFit="1" customWidth="1"/>
    <col min="15892" max="15892" width="12.140625" style="4" bestFit="1" customWidth="1"/>
    <col min="15893" max="15895" width="11.42578125" style="4"/>
    <col min="15896" max="15896" width="9.42578125" style="4" customWidth="1"/>
    <col min="15897" max="15897" width="12.7109375" style="4" bestFit="1" customWidth="1"/>
    <col min="15898" max="15898" width="14.28515625" style="4" bestFit="1" customWidth="1"/>
    <col min="15899" max="16129" width="11.42578125" style="4"/>
    <col min="16130" max="16130" width="26.140625" style="4" customWidth="1"/>
    <col min="16131" max="16131" width="25.85546875" style="4" customWidth="1"/>
    <col min="16132" max="16132" width="21.85546875" style="4" customWidth="1"/>
    <col min="16133" max="16133" width="20.85546875" style="4" customWidth="1"/>
    <col min="16134" max="16134" width="19.85546875" style="4" customWidth="1"/>
    <col min="16135" max="16135" width="14.140625" style="4" customWidth="1"/>
    <col min="16136" max="16136" width="9" style="4" customWidth="1"/>
    <col min="16137" max="16137" width="14.5703125" style="4" customWidth="1"/>
    <col min="16138" max="16138" width="20.5703125" style="4" customWidth="1"/>
    <col min="16139" max="16139" width="15" style="4" bestFit="1" customWidth="1"/>
    <col min="16140" max="16140" width="12" style="4" bestFit="1" customWidth="1"/>
    <col min="16141" max="16141" width="13" style="4" customWidth="1"/>
    <col min="16142" max="16142" width="14.5703125" style="4" bestFit="1" customWidth="1"/>
    <col min="16143" max="16143" width="13.85546875" style="4" bestFit="1" customWidth="1"/>
    <col min="16144" max="16144" width="11.42578125" style="4"/>
    <col min="16145" max="16145" width="13.85546875" style="4" bestFit="1" customWidth="1"/>
    <col min="16146" max="16146" width="11.42578125" style="4"/>
    <col min="16147" max="16147" width="13.85546875" style="4" bestFit="1" customWidth="1"/>
    <col min="16148" max="16148" width="12.140625" style="4" bestFit="1" customWidth="1"/>
    <col min="16149" max="16151" width="11.42578125" style="4"/>
    <col min="16152" max="16152" width="9.42578125" style="4" customWidth="1"/>
    <col min="16153" max="16153" width="12.7109375" style="4" bestFit="1" customWidth="1"/>
    <col min="16154" max="16154" width="14.28515625" style="4" bestFit="1" customWidth="1"/>
    <col min="16155" max="16384" width="11.42578125" style="4"/>
  </cols>
  <sheetData>
    <row r="1" spans="2:257" ht="11.25" customHeight="1" x14ac:dyDescent="0.2">
      <c r="B1" s="347"/>
      <c r="C1" s="347"/>
      <c r="D1" s="347"/>
      <c r="E1" s="347"/>
      <c r="F1" s="347"/>
      <c r="G1" s="347"/>
      <c r="H1" s="348"/>
      <c r="I1" s="348"/>
      <c r="J1" s="348"/>
      <c r="K1" s="348"/>
      <c r="L1" s="348"/>
      <c r="M1" s="38"/>
      <c r="N1" s="38"/>
      <c r="O1" s="38"/>
      <c r="P1" s="38"/>
      <c r="Q1" s="38"/>
      <c r="R1" s="38"/>
      <c r="S1" s="38"/>
      <c r="T1" s="38"/>
      <c r="U1" s="38"/>
      <c r="V1" s="38"/>
      <c r="W1" s="38"/>
      <c r="X1" s="38"/>
      <c r="Y1" s="38"/>
      <c r="Z1" s="38"/>
    </row>
    <row r="2" spans="2:257" ht="16.5" hidden="1" thickBot="1" x14ac:dyDescent="0.25">
      <c r="B2" s="588" t="s">
        <v>35</v>
      </c>
      <c r="C2" s="589"/>
      <c r="D2" s="589"/>
      <c r="E2" s="589"/>
      <c r="F2" s="590"/>
      <c r="H2" s="37" t="s">
        <v>36</v>
      </c>
      <c r="J2" s="38"/>
      <c r="K2" s="38"/>
      <c r="L2" s="38"/>
      <c r="M2" s="38"/>
      <c r="N2" s="38"/>
      <c r="O2" s="38"/>
      <c r="P2" s="38"/>
      <c r="Q2" s="38"/>
      <c r="R2" s="38"/>
      <c r="S2" s="38"/>
      <c r="T2" s="38"/>
      <c r="U2" s="38"/>
      <c r="V2" s="38"/>
      <c r="W2" s="38"/>
      <c r="X2" s="38"/>
      <c r="Y2" s="38"/>
      <c r="Z2" s="38"/>
    </row>
    <row r="3" spans="2:257" ht="12.75" hidden="1" customHeight="1" thickBot="1" x14ac:dyDescent="0.25">
      <c r="B3" s="591" t="s">
        <v>37</v>
      </c>
      <c r="C3" s="591"/>
      <c r="D3" s="591"/>
      <c r="E3" s="591"/>
      <c r="F3" s="591"/>
      <c r="H3" s="39">
        <v>0.95</v>
      </c>
      <c r="J3" s="38"/>
      <c r="K3" s="38"/>
      <c r="L3" s="38"/>
      <c r="M3" s="38"/>
      <c r="N3" s="38"/>
      <c r="O3" s="38"/>
      <c r="P3" s="38"/>
      <c r="Q3" s="38"/>
      <c r="R3" s="38"/>
      <c r="S3" s="38"/>
      <c r="T3" s="38"/>
      <c r="U3" s="38"/>
      <c r="V3" s="38"/>
      <c r="W3" s="38"/>
      <c r="X3" s="38"/>
      <c r="Y3" s="38"/>
      <c r="Z3" s="38"/>
    </row>
    <row r="4" spans="2:257" ht="13.5" hidden="1" customHeight="1" x14ac:dyDescent="0.2">
      <c r="B4" s="592" t="s">
        <v>38</v>
      </c>
      <c r="C4" s="592"/>
      <c r="D4" s="592"/>
      <c r="E4" s="592"/>
      <c r="F4" s="592"/>
      <c r="J4" s="38"/>
      <c r="K4" s="38"/>
      <c r="L4" s="38"/>
      <c r="M4" s="38"/>
      <c r="N4" s="38"/>
      <c r="O4" s="38"/>
      <c r="P4" s="38"/>
      <c r="Q4" s="38"/>
      <c r="R4" s="38"/>
      <c r="S4" s="38"/>
      <c r="T4" s="38"/>
      <c r="U4" s="38"/>
      <c r="V4" s="38"/>
      <c r="W4" s="38"/>
      <c r="X4" s="38"/>
      <c r="Y4" s="38"/>
      <c r="Z4" s="38"/>
    </row>
    <row r="5" spans="2:257" ht="15.75" hidden="1" thickBot="1" x14ac:dyDescent="0.25">
      <c r="B5" s="40"/>
      <c r="J5" s="38"/>
      <c r="K5" s="38"/>
      <c r="L5" s="38"/>
      <c r="M5" s="38"/>
      <c r="N5" s="41"/>
      <c r="O5" s="38"/>
      <c r="P5" s="38"/>
      <c r="Q5" s="38"/>
      <c r="R5" s="38"/>
      <c r="S5" s="38"/>
      <c r="T5" s="38"/>
      <c r="U5" s="38"/>
      <c r="V5" s="38"/>
      <c r="W5" s="38"/>
      <c r="X5" s="38"/>
      <c r="Y5" s="38"/>
      <c r="Z5" s="38"/>
    </row>
    <row r="6" spans="2:257" ht="15.75" hidden="1" thickBot="1" x14ac:dyDescent="0.3">
      <c r="B6" s="42"/>
      <c r="C6" s="43" t="s">
        <v>8</v>
      </c>
      <c r="D6" s="44" t="s">
        <v>39</v>
      </c>
      <c r="E6" s="45" t="s">
        <v>40</v>
      </c>
      <c r="F6" s="46" t="s">
        <v>41</v>
      </c>
      <c r="G6" s="40"/>
      <c r="H6" s="40"/>
      <c r="I6" s="40"/>
      <c r="J6" s="2"/>
      <c r="K6" s="2"/>
      <c r="L6" s="2"/>
      <c r="M6" s="2"/>
      <c r="N6" s="2"/>
      <c r="O6" s="2"/>
      <c r="P6" s="2"/>
      <c r="Q6" s="2"/>
      <c r="R6" s="2"/>
      <c r="S6" s="2"/>
      <c r="T6" s="2"/>
      <c r="U6" s="2"/>
      <c r="V6" s="2"/>
      <c r="W6" s="2"/>
      <c r="X6" s="2"/>
      <c r="Y6" s="2"/>
      <c r="Z6" s="2"/>
      <c r="AA6" s="40"/>
      <c r="AB6" s="40"/>
    </row>
    <row r="7" spans="2:257" ht="15" hidden="1" x14ac:dyDescent="0.2">
      <c r="B7" s="47"/>
      <c r="C7" s="48" t="s">
        <v>280</v>
      </c>
      <c r="D7" s="471">
        <v>0.67092096610841068</v>
      </c>
      <c r="E7" s="276">
        <v>4.3430080432119489E-2</v>
      </c>
      <c r="F7" s="472">
        <v>10</v>
      </c>
      <c r="G7" s="40"/>
      <c r="H7" s="40"/>
      <c r="I7" s="40"/>
      <c r="J7" s="49"/>
      <c r="K7" s="50"/>
      <c r="L7" s="51"/>
      <c r="M7" s="52"/>
      <c r="N7" s="50"/>
      <c r="O7" s="50"/>
      <c r="P7" s="50"/>
      <c r="Q7" s="53"/>
      <c r="R7" s="2"/>
      <c r="S7" s="2"/>
      <c r="T7" s="40"/>
      <c r="U7" s="54"/>
      <c r="V7" s="40"/>
      <c r="W7" s="40"/>
      <c r="X7" s="40"/>
      <c r="Y7" s="40"/>
      <c r="Z7" s="40"/>
      <c r="AA7" s="40"/>
      <c r="AB7" s="40"/>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row>
    <row r="8" spans="2:257" ht="15.75" hidden="1" thickBot="1" x14ac:dyDescent="0.25">
      <c r="B8" s="47"/>
      <c r="C8" s="55" t="s">
        <v>279</v>
      </c>
      <c r="D8" s="377">
        <v>0.57634762829077157</v>
      </c>
      <c r="E8" s="378">
        <v>0.14870417144254841</v>
      </c>
      <c r="F8" s="379">
        <v>11</v>
      </c>
      <c r="G8" s="40"/>
      <c r="H8" s="40"/>
      <c r="I8" s="40"/>
      <c r="J8" s="49"/>
      <c r="K8" s="50"/>
      <c r="L8" s="56"/>
      <c r="M8" s="57"/>
      <c r="N8" s="50"/>
      <c r="O8" s="58"/>
      <c r="P8" s="59"/>
      <c r="Q8" s="53"/>
      <c r="R8" s="2"/>
      <c r="S8" s="2"/>
      <c r="T8" s="40"/>
      <c r="U8" s="54"/>
      <c r="V8" s="40"/>
      <c r="W8" s="40"/>
      <c r="X8" s="40"/>
      <c r="Y8" s="40"/>
      <c r="Z8" s="40"/>
      <c r="AA8" s="40"/>
      <c r="AB8" s="40"/>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row>
    <row r="9" spans="2:257" ht="15.75" hidden="1" thickBot="1" x14ac:dyDescent="0.25">
      <c r="B9" s="47"/>
      <c r="C9" s="60" t="s">
        <v>42</v>
      </c>
      <c r="D9" s="61">
        <f>D8-D7</f>
        <v>-9.4573337817639103E-2</v>
      </c>
      <c r="E9" s="62">
        <f>F15</f>
        <v>0.11194567597516866</v>
      </c>
      <c r="F9" s="63">
        <f>SUM(F7:F8)</f>
        <v>21</v>
      </c>
      <c r="G9" s="40"/>
      <c r="H9" s="40"/>
      <c r="I9" s="40"/>
      <c r="J9" s="49"/>
      <c r="K9" s="64"/>
      <c r="L9" s="56"/>
      <c r="M9" s="57"/>
      <c r="N9" s="50"/>
      <c r="O9" s="58"/>
      <c r="P9" s="59"/>
      <c r="Q9" s="2"/>
      <c r="R9" s="2"/>
      <c r="S9" s="2"/>
      <c r="T9" s="40"/>
      <c r="U9" s="54"/>
      <c r="V9" s="40"/>
      <c r="W9" s="40"/>
      <c r="X9" s="40"/>
      <c r="Y9" s="40"/>
      <c r="Z9" s="40"/>
      <c r="AA9" s="40"/>
      <c r="AB9" s="40"/>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row>
    <row r="10" spans="2:257" ht="15.75" hidden="1" customHeight="1" x14ac:dyDescent="0.25">
      <c r="B10" s="43"/>
      <c r="C10" s="65"/>
      <c r="D10" s="66"/>
      <c r="E10" s="66"/>
      <c r="F10" s="67"/>
      <c r="G10" s="68"/>
      <c r="H10" s="50"/>
      <c r="I10" s="50"/>
      <c r="J10" s="50"/>
      <c r="K10" s="50"/>
      <c r="L10" s="56"/>
      <c r="M10" s="69"/>
      <c r="N10" s="50"/>
      <c r="O10" s="58"/>
      <c r="P10" s="54"/>
      <c r="Q10" s="40"/>
      <c r="R10" s="40"/>
      <c r="S10" s="40"/>
      <c r="T10" s="40"/>
      <c r="U10" s="54"/>
      <c r="V10" s="40"/>
      <c r="W10" s="40"/>
      <c r="X10" s="40"/>
      <c r="Y10" s="40"/>
      <c r="Z10" s="40"/>
      <c r="AA10" s="40"/>
      <c r="AB10" s="40"/>
    </row>
    <row r="11" spans="2:257" ht="15" hidden="1" x14ac:dyDescent="0.25">
      <c r="B11" s="70" t="s">
        <v>43</v>
      </c>
      <c r="C11" s="71"/>
      <c r="D11" s="71"/>
      <c r="E11" s="71"/>
      <c r="F11" s="71"/>
      <c r="G11" s="72"/>
      <c r="H11" s="54"/>
      <c r="I11" s="54"/>
      <c r="J11" s="54"/>
      <c r="K11" s="54"/>
      <c r="L11" s="54"/>
      <c r="M11" s="54"/>
      <c r="N11" s="54"/>
      <c r="O11" s="54"/>
      <c r="P11" s="54"/>
      <c r="Q11" s="54"/>
      <c r="R11" s="40"/>
      <c r="S11" s="40"/>
      <c r="T11" s="40"/>
      <c r="U11" s="54"/>
      <c r="V11" s="40"/>
      <c r="W11" s="40"/>
      <c r="X11" s="40"/>
      <c r="Y11" s="40"/>
      <c r="Z11" s="40"/>
      <c r="AA11" s="40"/>
      <c r="AB11" s="40"/>
    </row>
    <row r="12" spans="2:257" ht="15" hidden="1" x14ac:dyDescent="0.25">
      <c r="B12" s="73"/>
      <c r="C12" s="74" t="s">
        <v>44</v>
      </c>
      <c r="D12" s="71"/>
      <c r="E12" s="71"/>
      <c r="F12" s="71"/>
      <c r="G12" s="72"/>
      <c r="H12" s="54"/>
      <c r="I12" s="54"/>
      <c r="J12" s="54"/>
      <c r="K12" s="54"/>
      <c r="L12" s="54"/>
      <c r="M12" s="54"/>
      <c r="N12" s="54"/>
      <c r="O12" s="54"/>
      <c r="P12" s="54"/>
      <c r="Q12" s="54"/>
      <c r="R12" s="40"/>
      <c r="S12" s="40"/>
      <c r="T12" s="40"/>
      <c r="U12" s="54"/>
      <c r="V12" s="40"/>
      <c r="W12" s="40"/>
      <c r="X12" s="40"/>
      <c r="Y12" s="40"/>
      <c r="Z12" s="40"/>
      <c r="AA12" s="40"/>
      <c r="AB12" s="40"/>
    </row>
    <row r="13" spans="2:257" ht="18" hidden="1" x14ac:dyDescent="0.35">
      <c r="B13" s="75" t="s">
        <v>45</v>
      </c>
      <c r="C13" s="76"/>
      <c r="D13" s="77" t="s">
        <v>46</v>
      </c>
      <c r="E13" s="78">
        <f>IF(E7&gt;=E8,E7^2,E8^2)/IF(E8&lt;E7,E8^2,E7^2)</f>
        <v>11.723709151088711</v>
      </c>
      <c r="F13" s="79" t="s">
        <v>47</v>
      </c>
      <c r="G13" s="80">
        <f>IF(E7&gt;=E8,F7,F8)</f>
        <v>11</v>
      </c>
      <c r="H13" s="81">
        <f>IF(E8&lt;=E7,F8,F7)</f>
        <v>10</v>
      </c>
      <c r="I13" s="82"/>
      <c r="J13" s="83"/>
      <c r="K13" s="84" t="s">
        <v>48</v>
      </c>
      <c r="L13" s="85">
        <f>FDIST(E13,G13-1,H13-1)</f>
        <v>5.1550295967979834E-4</v>
      </c>
      <c r="M13" s="54"/>
      <c r="N13" s="40"/>
      <c r="O13" s="40"/>
      <c r="P13" s="40"/>
      <c r="Q13" s="40"/>
      <c r="R13" s="40"/>
      <c r="S13" s="40"/>
      <c r="T13" s="40"/>
      <c r="U13" s="54"/>
      <c r="V13" s="40"/>
      <c r="W13" s="40"/>
      <c r="X13" s="40"/>
      <c r="Y13" s="40"/>
      <c r="Z13" s="40"/>
      <c r="AA13" s="40"/>
      <c r="AB13" s="40"/>
    </row>
    <row r="14" spans="2:257" ht="18.75" hidden="1" thickBot="1" x14ac:dyDescent="0.3">
      <c r="B14" s="75" t="s">
        <v>49</v>
      </c>
      <c r="C14" s="86" t="s">
        <v>50</v>
      </c>
      <c r="D14" s="36"/>
      <c r="E14" s="36"/>
      <c r="F14" s="36"/>
      <c r="G14" s="54"/>
      <c r="H14" s="54"/>
      <c r="I14" s="40"/>
      <c r="J14" s="40"/>
      <c r="K14" s="87" t="s">
        <v>51</v>
      </c>
      <c r="L14" s="88">
        <f>((F7-1)*(E7^2)+(F8-1)*(E8^2))/(F7+F8-2)</f>
        <v>1.2531834369537453E-2</v>
      </c>
      <c r="M14" s="40"/>
      <c r="N14" s="40"/>
      <c r="O14" s="40"/>
      <c r="P14" s="40"/>
      <c r="Q14" s="40"/>
      <c r="R14" s="40"/>
      <c r="S14" s="40"/>
      <c r="T14" s="40"/>
      <c r="U14" s="54"/>
      <c r="V14" s="40"/>
      <c r="W14" s="40"/>
      <c r="X14" s="40"/>
      <c r="Y14" s="40"/>
      <c r="Z14" s="40"/>
      <c r="AA14" s="40"/>
      <c r="AB14" s="40"/>
    </row>
    <row r="15" spans="2:257" ht="18.75" hidden="1" x14ac:dyDescent="0.35">
      <c r="B15" s="71"/>
      <c r="C15" s="89"/>
      <c r="D15" s="90" t="s">
        <v>52</v>
      </c>
      <c r="E15" s="77" t="s">
        <v>53</v>
      </c>
      <c r="F15" s="91">
        <f>SQRT(L14)</f>
        <v>0.11194567597516866</v>
      </c>
      <c r="G15" s="72"/>
      <c r="H15" s="54"/>
      <c r="I15" s="92"/>
      <c r="J15" s="93" t="s">
        <v>54</v>
      </c>
      <c r="K15" s="94">
        <f>F7+F8-2</f>
        <v>19</v>
      </c>
      <c r="L15" s="54"/>
      <c r="M15" s="54"/>
      <c r="N15" s="95" t="s">
        <v>55</v>
      </c>
      <c r="O15" s="96"/>
      <c r="P15" s="97"/>
      <c r="Q15" s="98" t="s">
        <v>56</v>
      </c>
      <c r="R15" s="99"/>
      <c r="S15" s="99"/>
      <c r="T15" s="100" t="s">
        <v>57</v>
      </c>
      <c r="U15" s="101"/>
      <c r="V15" s="40"/>
      <c r="W15" s="40"/>
      <c r="X15" s="40"/>
      <c r="Y15" s="40"/>
      <c r="Z15" s="40"/>
      <c r="AA15" s="40"/>
      <c r="AB15" s="40"/>
    </row>
    <row r="16" spans="2:257" ht="18.75" hidden="1" thickBot="1" x14ac:dyDescent="0.4">
      <c r="B16" s="75" t="s">
        <v>58</v>
      </c>
      <c r="C16" s="102" t="s">
        <v>59</v>
      </c>
      <c r="D16" s="102"/>
      <c r="E16" s="102"/>
      <c r="F16" s="102"/>
      <c r="G16" s="72"/>
      <c r="H16" s="54"/>
      <c r="I16" s="54"/>
      <c r="J16" s="54"/>
      <c r="K16" s="54"/>
      <c r="L16" s="54"/>
      <c r="M16" s="54"/>
      <c r="N16" s="103"/>
      <c r="O16" s="104" t="s">
        <v>60</v>
      </c>
      <c r="P16" s="2"/>
      <c r="Q16" s="105" t="s">
        <v>61</v>
      </c>
      <c r="R16" s="104" t="s">
        <v>62</v>
      </c>
      <c r="S16" s="106"/>
      <c r="T16" s="107" t="s">
        <v>63</v>
      </c>
      <c r="U16" s="108">
        <f>IF(D9&lt;0,D9,(D9*-1))</f>
        <v>-9.4573337817639103E-2</v>
      </c>
      <c r="V16" s="40"/>
      <c r="W16" s="40"/>
      <c r="X16" s="40"/>
      <c r="Y16" s="40"/>
      <c r="Z16" s="40"/>
      <c r="AA16" s="40"/>
      <c r="AB16" s="40"/>
    </row>
    <row r="17" spans="2:257" ht="15.75" hidden="1" thickBot="1" x14ac:dyDescent="0.3">
      <c r="B17" s="102"/>
      <c r="C17" s="109"/>
      <c r="D17" s="76"/>
      <c r="E17" s="110" t="s">
        <v>64</v>
      </c>
      <c r="F17" s="111">
        <f>F15*SQRT((1/F7)+(1/F8))</f>
        <v>4.8912586385425338E-2</v>
      </c>
      <c r="G17" s="112"/>
      <c r="H17" s="113" t="s">
        <v>65</v>
      </c>
      <c r="I17" s="114">
        <f>TINV((1-H3),F7+F8-2)</f>
        <v>2.0930240544083087</v>
      </c>
      <c r="J17" s="115" t="s">
        <v>66</v>
      </c>
      <c r="K17" s="116">
        <f>I17*F17</f>
        <v>0.10237521986801959</v>
      </c>
      <c r="L17" s="40"/>
      <c r="M17" s="54"/>
      <c r="N17" s="117">
        <f>(U16/F17)-I17</f>
        <v>-4.0265414740845547</v>
      </c>
      <c r="O17" s="118" t="s">
        <v>67</v>
      </c>
      <c r="P17" s="104"/>
      <c r="Q17" s="104"/>
      <c r="R17" s="119"/>
      <c r="S17" s="120"/>
      <c r="T17" s="120"/>
      <c r="U17" s="121"/>
      <c r="V17" s="40"/>
      <c r="W17" s="40"/>
      <c r="X17" s="40"/>
      <c r="Y17" s="40"/>
      <c r="Z17" s="40"/>
      <c r="AA17" s="40"/>
      <c r="AB17" s="40"/>
    </row>
    <row r="18" spans="2:257" ht="15.75" hidden="1" thickBot="1" x14ac:dyDescent="0.3">
      <c r="B18" s="122"/>
      <c r="C18" s="123"/>
      <c r="E18" s="71"/>
      <c r="F18" s="71"/>
      <c r="G18" s="72"/>
      <c r="H18" s="40"/>
      <c r="I18" s="40"/>
      <c r="J18" s="54"/>
      <c r="K18" s="54"/>
      <c r="L18" s="54"/>
      <c r="M18" s="54"/>
      <c r="N18" s="124">
        <f>NORMSDIST(N17)</f>
        <v>2.8301629652515466E-5</v>
      </c>
      <c r="O18" s="118" t="s">
        <v>68</v>
      </c>
      <c r="P18" s="125"/>
      <c r="Q18" s="104"/>
      <c r="R18" s="104"/>
      <c r="S18" s="104"/>
      <c r="T18" s="104"/>
      <c r="U18" s="126"/>
      <c r="V18" s="40"/>
      <c r="W18" s="40"/>
      <c r="X18" s="40"/>
      <c r="Y18" s="40"/>
      <c r="Z18" s="40"/>
      <c r="AA18" s="40"/>
      <c r="AB18" s="40"/>
    </row>
    <row r="19" spans="2:257" ht="15.75" hidden="1" thickBot="1" x14ac:dyDescent="0.3">
      <c r="B19" s="75" t="s">
        <v>69</v>
      </c>
      <c r="C19" s="127"/>
      <c r="D19" s="128" t="s">
        <v>70</v>
      </c>
      <c r="E19" s="129">
        <f>D8-D7</f>
        <v>-9.4573337817639103E-2</v>
      </c>
      <c r="F19" s="130" t="s">
        <v>36</v>
      </c>
      <c r="G19" s="131">
        <f>E19-K17</f>
        <v>-0.19694855768565869</v>
      </c>
      <c r="H19" s="132" t="s">
        <v>71</v>
      </c>
      <c r="I19" s="133">
        <f>E19+K17</f>
        <v>7.8018820503804875E-3</v>
      </c>
      <c r="J19" s="54"/>
      <c r="K19" s="40"/>
      <c r="L19" s="134"/>
      <c r="M19" s="54"/>
      <c r="N19" s="135">
        <f>1-N18</f>
        <v>0.99997169837034749</v>
      </c>
      <c r="O19" s="136" t="s">
        <v>72</v>
      </c>
      <c r="P19" s="137"/>
      <c r="Q19" s="138"/>
      <c r="R19" s="139"/>
      <c r="S19" s="140"/>
      <c r="T19" s="140"/>
      <c r="U19" s="141"/>
      <c r="V19" s="40"/>
      <c r="W19" s="40"/>
      <c r="X19" s="40"/>
      <c r="Y19" s="40"/>
      <c r="Z19" s="40"/>
      <c r="AA19" s="40"/>
      <c r="AB19" s="40"/>
    </row>
    <row r="20" spans="2:257" ht="15" hidden="1" x14ac:dyDescent="0.25">
      <c r="B20" s="75"/>
      <c r="C20" s="127"/>
      <c r="D20" s="109"/>
      <c r="E20" s="142"/>
      <c r="F20" s="143"/>
      <c r="G20" s="144"/>
      <c r="H20" s="145"/>
      <c r="I20" s="146"/>
      <c r="J20" s="54"/>
      <c r="K20" s="54"/>
      <c r="L20" s="54"/>
      <c r="M20" s="54"/>
      <c r="N20" s="104"/>
      <c r="O20" s="2"/>
      <c r="P20" s="2"/>
      <c r="Q20" s="104"/>
      <c r="R20" s="104"/>
      <c r="S20" s="104"/>
      <c r="T20" s="2"/>
      <c r="U20" s="120"/>
      <c r="V20" s="40"/>
      <c r="W20" s="40"/>
      <c r="X20" s="40"/>
      <c r="Y20" s="40"/>
      <c r="Z20" s="40"/>
      <c r="AA20" s="40"/>
      <c r="AB20" s="40"/>
    </row>
    <row r="21" spans="2:257" ht="18" hidden="1" x14ac:dyDescent="0.35">
      <c r="B21" s="75" t="s">
        <v>73</v>
      </c>
      <c r="C21" s="127"/>
      <c r="D21" s="76"/>
      <c r="E21" s="147"/>
      <c r="F21" s="148" t="s">
        <v>74</v>
      </c>
      <c r="G21" s="149">
        <f>ABS(E19/F17)</f>
        <v>1.9335174196762464</v>
      </c>
      <c r="H21" s="150" t="s">
        <v>75</v>
      </c>
      <c r="I21" s="151" t="s">
        <v>76</v>
      </c>
      <c r="J21" s="152">
        <f>TDIST(G21,F7+F8-2,2)</f>
        <v>6.821224281570136E-2</v>
      </c>
      <c r="K21" s="153" t="s">
        <v>77</v>
      </c>
      <c r="L21" s="154"/>
      <c r="M21" s="54"/>
      <c r="N21" s="155" t="s">
        <v>78</v>
      </c>
      <c r="O21" s="97"/>
      <c r="P21" s="97"/>
      <c r="Q21" s="156"/>
      <c r="R21" s="156"/>
      <c r="S21" s="156"/>
      <c r="T21" s="156"/>
      <c r="U21" s="157"/>
      <c r="V21" s="40"/>
      <c r="W21" s="40"/>
      <c r="X21" s="40"/>
      <c r="Y21" s="40"/>
      <c r="Z21" s="40"/>
      <c r="AA21" s="40"/>
      <c r="AB21" s="40"/>
    </row>
    <row r="22" spans="2:257" ht="15" hidden="1" x14ac:dyDescent="0.25">
      <c r="B22" s="75"/>
      <c r="C22" s="71"/>
      <c r="D22" s="158"/>
      <c r="G22" s="159"/>
      <c r="H22" s="2"/>
      <c r="I22" s="54"/>
      <c r="J22" s="40"/>
      <c r="K22" s="54"/>
      <c r="L22" s="134"/>
      <c r="M22" s="54"/>
      <c r="N22" s="160" t="s">
        <v>79</v>
      </c>
      <c r="O22" s="161">
        <f>ABS(D26-M25)/H26</f>
        <v>2.8022428562060875</v>
      </c>
      <c r="P22" s="137" t="s">
        <v>80</v>
      </c>
      <c r="Q22" s="162">
        <f>1-(TDIST(O22,I26,1))</f>
        <v>0.99063881355679706</v>
      </c>
      <c r="R22" s="137"/>
      <c r="S22" s="137"/>
      <c r="T22" s="137"/>
      <c r="U22" s="141"/>
      <c r="V22" s="40"/>
      <c r="W22" s="54"/>
      <c r="X22" s="54"/>
      <c r="Y22" s="54"/>
      <c r="Z22" s="54"/>
      <c r="AA22" s="54"/>
      <c r="AB22" s="54"/>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c r="IW22" s="36"/>
    </row>
    <row r="23" spans="2:257" s="164" customFormat="1" ht="15" hidden="1" x14ac:dyDescent="0.25">
      <c r="B23" s="163" t="s">
        <v>81</v>
      </c>
      <c r="G23" s="165"/>
      <c r="H23" s="166"/>
      <c r="I23" s="72"/>
      <c r="J23" s="72"/>
      <c r="K23" s="72"/>
      <c r="L23" s="72"/>
      <c r="M23" s="72"/>
      <c r="N23" s="42"/>
      <c r="O23" s="72"/>
      <c r="P23" s="72"/>
      <c r="Q23" s="42"/>
      <c r="R23" s="42"/>
      <c r="S23" s="42"/>
      <c r="T23" s="42"/>
      <c r="U23" s="72"/>
      <c r="V23" s="42"/>
      <c r="W23" s="42"/>
      <c r="X23" s="42"/>
      <c r="Y23" s="42"/>
      <c r="Z23" s="42"/>
      <c r="AA23" s="42"/>
      <c r="AB23" s="42"/>
    </row>
    <row r="24" spans="2:257" s="164" customFormat="1" ht="30" hidden="1" x14ac:dyDescent="0.25">
      <c r="B24" s="167"/>
      <c r="C24" s="168"/>
      <c r="D24" s="168" t="s">
        <v>39</v>
      </c>
      <c r="E24" s="168" t="s">
        <v>82</v>
      </c>
      <c r="F24" s="168" t="s">
        <v>83</v>
      </c>
      <c r="G24" s="169" t="s">
        <v>84</v>
      </c>
      <c r="H24" s="169" t="s">
        <v>34</v>
      </c>
      <c r="I24" s="169" t="s">
        <v>85</v>
      </c>
      <c r="J24" s="170" t="s">
        <v>86</v>
      </c>
      <c r="K24" s="169" t="s">
        <v>36</v>
      </c>
      <c r="L24" s="171" t="s">
        <v>87</v>
      </c>
      <c r="M24" s="171" t="s">
        <v>88</v>
      </c>
      <c r="N24" s="172"/>
      <c r="O24" s="173"/>
      <c r="P24" s="172"/>
      <c r="Q24" s="174"/>
      <c r="R24" s="173"/>
      <c r="S24" s="47"/>
      <c r="T24" s="47"/>
      <c r="U24" s="172"/>
      <c r="V24" s="42"/>
      <c r="W24" s="42"/>
      <c r="X24" s="42"/>
      <c r="Y24" s="42"/>
      <c r="Z24" s="42"/>
      <c r="AA24" s="42"/>
      <c r="AB24" s="42"/>
    </row>
    <row r="25" spans="2:257" s="164" customFormat="1" ht="15" hidden="1" x14ac:dyDescent="0.25">
      <c r="B25" s="167"/>
      <c r="C25" s="175" t="s">
        <v>89</v>
      </c>
      <c r="D25" s="176">
        <f t="shared" ref="D25:F26" si="0">D7</f>
        <v>0.67092096610841068</v>
      </c>
      <c r="E25" s="176">
        <f t="shared" si="0"/>
        <v>4.3430080432119489E-2</v>
      </c>
      <c r="F25" s="177">
        <f t="shared" si="0"/>
        <v>10</v>
      </c>
      <c r="G25" s="178">
        <f>H3</f>
        <v>0.95</v>
      </c>
      <c r="H25" s="179">
        <f>E25/(SQRT(F25))</f>
        <v>1.3733797312980732E-2</v>
      </c>
      <c r="I25" s="180">
        <f>F25-1</f>
        <v>9</v>
      </c>
      <c r="J25" s="181">
        <f>TINV((1-G25),I25)</f>
        <v>2.2621571627982049</v>
      </c>
      <c r="K25" s="182">
        <f>H25*J25</f>
        <v>3.1068007963978104E-2</v>
      </c>
      <c r="L25" s="182">
        <f>D25-K25</f>
        <v>0.63985295814443255</v>
      </c>
      <c r="M25" s="182">
        <f>D25+K25</f>
        <v>0.7019889740723888</v>
      </c>
      <c r="N25" s="42"/>
      <c r="O25" s="72"/>
      <c r="P25" s="72"/>
      <c r="Q25" s="42"/>
      <c r="R25" s="42"/>
      <c r="S25" s="42"/>
      <c r="T25" s="42"/>
      <c r="U25" s="72"/>
      <c r="V25" s="42"/>
      <c r="W25" s="42"/>
      <c r="X25" s="42"/>
      <c r="Y25" s="42"/>
      <c r="Z25" s="42"/>
      <c r="AA25" s="42"/>
      <c r="AB25" s="42"/>
    </row>
    <row r="26" spans="2:257" s="164" customFormat="1" ht="15" hidden="1" x14ac:dyDescent="0.25">
      <c r="B26" s="167"/>
      <c r="C26" s="175" t="s">
        <v>90</v>
      </c>
      <c r="D26" s="176">
        <f t="shared" si="0"/>
        <v>0.57634762829077157</v>
      </c>
      <c r="E26" s="176">
        <f t="shared" si="0"/>
        <v>0.14870417144254841</v>
      </c>
      <c r="F26" s="177">
        <f t="shared" si="0"/>
        <v>11</v>
      </c>
      <c r="G26" s="178">
        <f>H3</f>
        <v>0.95</v>
      </c>
      <c r="H26" s="179">
        <f>E26/(SQRT(F26))</f>
        <v>4.4835994675965052E-2</v>
      </c>
      <c r="I26" s="180">
        <f>F26-1</f>
        <v>10</v>
      </c>
      <c r="J26" s="181">
        <f>TINV((1-G26),I26)</f>
        <v>2.2281388519862744</v>
      </c>
      <c r="K26" s="182">
        <f>H26*J26</f>
        <v>9.9900821704967474E-2</v>
      </c>
      <c r="L26" s="182">
        <f>D26-K26</f>
        <v>0.47644680658580407</v>
      </c>
      <c r="M26" s="182">
        <f>D26+K26</f>
        <v>0.67624844999573908</v>
      </c>
      <c r="N26" s="42"/>
      <c r="O26" s="72"/>
      <c r="P26" s="72"/>
      <c r="Q26" s="42"/>
      <c r="R26" s="42"/>
      <c r="S26" s="42"/>
      <c r="T26" s="42"/>
      <c r="U26" s="72"/>
      <c r="V26" s="42"/>
      <c r="W26" s="42"/>
      <c r="X26" s="42"/>
      <c r="Y26" s="42"/>
      <c r="Z26" s="42"/>
      <c r="AA26" s="42"/>
      <c r="AB26" s="42"/>
    </row>
    <row r="27" spans="2:257" s="164" customFormat="1" ht="15" hidden="1" x14ac:dyDescent="0.25">
      <c r="B27" s="167"/>
      <c r="C27" s="47"/>
      <c r="D27" s="47"/>
      <c r="E27" s="47"/>
      <c r="F27" s="47"/>
      <c r="G27" s="47"/>
      <c r="H27" s="47"/>
      <c r="I27" s="47"/>
      <c r="J27" s="47"/>
      <c r="K27" s="47"/>
      <c r="L27" s="47"/>
      <c r="M27" s="47"/>
      <c r="N27" s="95" t="s">
        <v>91</v>
      </c>
      <c r="O27" s="97"/>
      <c r="P27" s="97"/>
      <c r="Q27" s="98" t="s">
        <v>56</v>
      </c>
      <c r="R27" s="99"/>
      <c r="S27" s="99"/>
      <c r="T27" s="100" t="s">
        <v>57</v>
      </c>
      <c r="U27" s="157"/>
      <c r="V27" s="47"/>
      <c r="W27" s="47"/>
      <c r="X27" s="47"/>
      <c r="Y27" s="47"/>
      <c r="Z27" s="47"/>
      <c r="AA27" s="47"/>
      <c r="AB27" s="47"/>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c r="CV27" s="183"/>
      <c r="CW27" s="183"/>
      <c r="CX27" s="183"/>
      <c r="CY27" s="183"/>
      <c r="CZ27" s="183"/>
      <c r="DA27" s="183"/>
      <c r="DB27" s="183"/>
      <c r="DC27" s="183"/>
      <c r="DD27" s="183"/>
      <c r="DE27" s="183"/>
      <c r="DF27" s="183"/>
      <c r="DG27" s="183"/>
      <c r="DH27" s="183"/>
      <c r="DI27" s="183"/>
      <c r="DJ27" s="183"/>
      <c r="DK27" s="183"/>
      <c r="DL27" s="183"/>
      <c r="DM27" s="183"/>
      <c r="DN27" s="183"/>
      <c r="DO27" s="183"/>
      <c r="DP27" s="183"/>
      <c r="DQ27" s="183"/>
      <c r="DR27" s="183"/>
      <c r="DS27" s="183"/>
      <c r="DT27" s="183"/>
      <c r="DU27" s="183"/>
      <c r="DV27" s="183"/>
      <c r="DW27" s="183"/>
      <c r="DX27" s="183"/>
      <c r="DY27" s="183"/>
      <c r="DZ27" s="183"/>
      <c r="EA27" s="183"/>
      <c r="EB27" s="183"/>
      <c r="EC27" s="183"/>
      <c r="ED27" s="183"/>
      <c r="EE27" s="183"/>
      <c r="EF27" s="183"/>
      <c r="EG27" s="183"/>
      <c r="EH27" s="183"/>
      <c r="EI27" s="183"/>
      <c r="EJ27" s="183"/>
      <c r="EK27" s="183"/>
      <c r="EL27" s="183"/>
      <c r="EM27" s="183"/>
      <c r="EN27" s="183"/>
      <c r="EO27" s="183"/>
      <c r="EP27" s="183"/>
      <c r="EQ27" s="183"/>
      <c r="ER27" s="183"/>
      <c r="ES27" s="183"/>
      <c r="ET27" s="183"/>
      <c r="EU27" s="183"/>
      <c r="EV27" s="183"/>
      <c r="EW27" s="183"/>
      <c r="EX27" s="183"/>
      <c r="EY27" s="183"/>
      <c r="EZ27" s="183"/>
      <c r="FA27" s="183"/>
      <c r="FB27" s="183"/>
      <c r="FC27" s="183"/>
      <c r="FD27" s="183"/>
      <c r="FE27" s="183"/>
      <c r="FF27" s="183"/>
      <c r="FG27" s="183"/>
      <c r="FH27" s="183"/>
      <c r="FI27" s="183"/>
      <c r="FJ27" s="183"/>
      <c r="FK27" s="183"/>
      <c r="FL27" s="183"/>
      <c r="FM27" s="183"/>
      <c r="FN27" s="183"/>
      <c r="FO27" s="183"/>
      <c r="FP27" s="183"/>
      <c r="FQ27" s="183"/>
      <c r="FR27" s="183"/>
      <c r="FS27" s="183"/>
      <c r="FT27" s="183"/>
      <c r="FU27" s="183"/>
      <c r="FV27" s="183"/>
      <c r="FW27" s="183"/>
      <c r="FX27" s="183"/>
      <c r="FY27" s="183"/>
      <c r="FZ27" s="183"/>
      <c r="GA27" s="183"/>
      <c r="GB27" s="183"/>
      <c r="GC27" s="183"/>
      <c r="GD27" s="183"/>
      <c r="GE27" s="183"/>
      <c r="GF27" s="183"/>
      <c r="GG27" s="183"/>
      <c r="GH27" s="183"/>
      <c r="GI27" s="183"/>
      <c r="GJ27" s="183"/>
      <c r="GK27" s="183"/>
      <c r="GL27" s="183"/>
      <c r="GM27" s="183"/>
      <c r="GN27" s="183"/>
      <c r="GO27" s="183"/>
      <c r="GP27" s="183"/>
      <c r="GQ27" s="183"/>
      <c r="GR27" s="183"/>
      <c r="GS27" s="183"/>
      <c r="GT27" s="183"/>
      <c r="GU27" s="183"/>
      <c r="GV27" s="183"/>
      <c r="GW27" s="183"/>
      <c r="GX27" s="183"/>
      <c r="GY27" s="183"/>
      <c r="GZ27" s="183"/>
      <c r="HA27" s="183"/>
      <c r="HB27" s="183"/>
      <c r="HC27" s="183"/>
      <c r="HD27" s="183"/>
      <c r="HE27" s="183"/>
      <c r="HF27" s="183"/>
      <c r="HG27" s="183"/>
      <c r="HH27" s="183"/>
      <c r="HI27" s="183"/>
      <c r="HJ27" s="183"/>
      <c r="HK27" s="183"/>
      <c r="HL27" s="183"/>
      <c r="HM27" s="183"/>
      <c r="HN27" s="183"/>
      <c r="HO27" s="183"/>
      <c r="HP27" s="183"/>
      <c r="HQ27" s="183"/>
      <c r="HR27" s="183"/>
      <c r="HS27" s="183"/>
      <c r="HT27" s="183"/>
      <c r="HU27" s="183"/>
      <c r="HV27" s="183"/>
      <c r="HW27" s="183"/>
      <c r="HX27" s="183"/>
      <c r="HY27" s="183"/>
      <c r="HZ27" s="183"/>
      <c r="IA27" s="183"/>
      <c r="IB27" s="183"/>
      <c r="IC27" s="183"/>
      <c r="ID27" s="183"/>
      <c r="IE27" s="183"/>
      <c r="IF27" s="183"/>
      <c r="IG27" s="183"/>
      <c r="IH27" s="183"/>
      <c r="II27" s="183"/>
      <c r="IJ27" s="183"/>
      <c r="IK27" s="183"/>
      <c r="IL27" s="183"/>
      <c r="IM27" s="183"/>
      <c r="IN27" s="183"/>
      <c r="IO27" s="183"/>
      <c r="IP27" s="183"/>
      <c r="IQ27" s="183"/>
      <c r="IR27" s="183"/>
      <c r="IS27" s="183"/>
      <c r="IT27" s="183"/>
      <c r="IU27" s="183"/>
      <c r="IV27" s="183"/>
      <c r="IW27" s="183"/>
    </row>
    <row r="28" spans="2:257" s="164" customFormat="1" ht="18" hidden="1" x14ac:dyDescent="0.25">
      <c r="B28" s="184" t="s">
        <v>45</v>
      </c>
      <c r="C28" s="185"/>
      <c r="D28" s="186" t="s">
        <v>46</v>
      </c>
      <c r="E28" s="187">
        <f>E13</f>
        <v>11.723709151088711</v>
      </c>
      <c r="F28" s="188" t="s">
        <v>47</v>
      </c>
      <c r="G28" s="189">
        <f>G13</f>
        <v>11</v>
      </c>
      <c r="H28" s="190">
        <f>H13</f>
        <v>10</v>
      </c>
      <c r="I28" s="83"/>
      <c r="J28" s="83"/>
      <c r="K28" s="191" t="s">
        <v>48</v>
      </c>
      <c r="L28" s="192">
        <f>L13</f>
        <v>5.1550295967979834E-4</v>
      </c>
      <c r="M28" s="47"/>
      <c r="N28" s="103"/>
      <c r="O28" s="104" t="s">
        <v>60</v>
      </c>
      <c r="P28" s="2"/>
      <c r="Q28" s="105" t="s">
        <v>61</v>
      </c>
      <c r="R28" s="104" t="s">
        <v>92</v>
      </c>
      <c r="S28" s="193"/>
      <c r="T28" s="194" t="s">
        <v>63</v>
      </c>
      <c r="U28" s="108">
        <f>IF(D9&lt;0,D9,(D9*-1))</f>
        <v>-9.4573337817639103E-2</v>
      </c>
      <c r="V28" s="47"/>
      <c r="W28" s="42"/>
      <c r="X28" s="42"/>
      <c r="Y28" s="42"/>
      <c r="Z28" s="42"/>
      <c r="AA28" s="42"/>
      <c r="AB28" s="42"/>
    </row>
    <row r="29" spans="2:257" s="164" customFormat="1" ht="18" hidden="1" x14ac:dyDescent="0.25">
      <c r="B29" s="184" t="s">
        <v>93</v>
      </c>
      <c r="C29" s="164" t="s">
        <v>94</v>
      </c>
      <c r="G29" s="42"/>
      <c r="H29" s="42"/>
      <c r="I29" s="42"/>
      <c r="J29" s="42"/>
      <c r="K29" s="42" t="s">
        <v>95</v>
      </c>
      <c r="L29" s="42"/>
      <c r="M29" s="47"/>
      <c r="N29" s="195" t="s">
        <v>96</v>
      </c>
      <c r="O29" s="118" t="s">
        <v>67</v>
      </c>
      <c r="P29" s="104" t="s">
        <v>97</v>
      </c>
      <c r="Q29" s="196"/>
      <c r="R29" s="119"/>
      <c r="S29" s="119"/>
      <c r="T29" s="104"/>
      <c r="U29" s="121"/>
      <c r="V29" s="47"/>
      <c r="W29" s="42"/>
      <c r="X29" s="42"/>
      <c r="Y29" s="42"/>
      <c r="Z29" s="42"/>
      <c r="AA29" s="42"/>
      <c r="AB29" s="42"/>
    </row>
    <row r="30" spans="2:257" s="164" customFormat="1" ht="18" hidden="1" x14ac:dyDescent="0.25">
      <c r="B30" s="184"/>
      <c r="C30" s="164" t="s">
        <v>59</v>
      </c>
      <c r="G30" s="42"/>
      <c r="H30" s="42"/>
      <c r="I30" s="42"/>
      <c r="J30" s="42"/>
      <c r="K30" s="42"/>
      <c r="L30" s="42"/>
      <c r="M30" s="47"/>
      <c r="N30" s="117">
        <f>(U28/J36)-F36</f>
        <v>-4.161608809406955</v>
      </c>
      <c r="O30" s="197" t="s">
        <v>72</v>
      </c>
      <c r="P30" s="104"/>
      <c r="Q30" s="104"/>
      <c r="R30" s="119"/>
      <c r="S30" s="120"/>
      <c r="T30" s="120"/>
      <c r="U30" s="121"/>
      <c r="V30" s="47"/>
      <c r="W30" s="42"/>
      <c r="X30" s="42"/>
      <c r="Y30" s="42"/>
      <c r="Z30" s="42"/>
      <c r="AA30" s="42"/>
      <c r="AB30" s="42"/>
    </row>
    <row r="31" spans="2:257" s="164" customFormat="1" ht="18" hidden="1" x14ac:dyDescent="0.25">
      <c r="B31" s="184" t="s">
        <v>98</v>
      </c>
      <c r="C31" s="198" t="s">
        <v>99</v>
      </c>
      <c r="G31" s="42"/>
      <c r="H31" s="42"/>
      <c r="I31" s="42"/>
      <c r="J31" s="42"/>
      <c r="K31" s="42"/>
      <c r="L31" s="42"/>
      <c r="M31" s="47"/>
      <c r="N31" s="199">
        <f>NORMSDIST(N30)</f>
        <v>1.5800668008128381E-5</v>
      </c>
      <c r="O31" s="118" t="s">
        <v>68</v>
      </c>
      <c r="P31" s="125"/>
      <c r="Q31" s="104"/>
      <c r="R31" s="104"/>
      <c r="S31" s="104"/>
      <c r="T31" s="104"/>
      <c r="U31" s="126"/>
      <c r="V31" s="47"/>
      <c r="W31" s="42"/>
      <c r="X31" s="42"/>
      <c r="Y31" s="42"/>
      <c r="Z31" s="42"/>
      <c r="AA31" s="42"/>
      <c r="AB31" s="42"/>
    </row>
    <row r="32" spans="2:257" s="164" customFormat="1" ht="18" hidden="1" x14ac:dyDescent="0.25">
      <c r="C32" s="164" t="s">
        <v>100</v>
      </c>
      <c r="D32" s="200" t="s">
        <v>101</v>
      </c>
      <c r="E32" s="201">
        <f>((E25^2)/F25)</f>
        <v>1.886171886340368E-4</v>
      </c>
      <c r="F32" s="200" t="s">
        <v>102</v>
      </c>
      <c r="G32" s="202">
        <f>((E26^2)/F26)</f>
        <v>2.0102664185831665E-3</v>
      </c>
      <c r="H32" s="203"/>
      <c r="I32" s="204" t="s">
        <v>103</v>
      </c>
      <c r="J32" s="202">
        <f>(E32+G32)^2</f>
        <v>4.8350891180885397E-6</v>
      </c>
      <c r="K32" s="72"/>
      <c r="L32" s="42"/>
      <c r="M32" s="47"/>
      <c r="N32" s="135">
        <f>1-N31</f>
        <v>0.9999841993319919</v>
      </c>
      <c r="O32" s="205" t="s">
        <v>72</v>
      </c>
      <c r="P32" s="137"/>
      <c r="Q32" s="138"/>
      <c r="R32" s="139"/>
      <c r="S32" s="140"/>
      <c r="T32" s="140"/>
      <c r="U32" s="141"/>
      <c r="V32" s="47"/>
      <c r="W32" s="42"/>
      <c r="X32" s="42"/>
      <c r="Y32" s="42"/>
      <c r="Z32" s="42"/>
      <c r="AA32" s="42"/>
      <c r="AB32" s="42"/>
    </row>
    <row r="33" spans="2:28" s="164" customFormat="1" ht="18" hidden="1" x14ac:dyDescent="0.25">
      <c r="D33" s="200" t="s">
        <v>104</v>
      </c>
      <c r="E33" s="206">
        <f>F25+1</f>
        <v>11</v>
      </c>
      <c r="F33" s="200" t="s">
        <v>105</v>
      </c>
      <c r="G33" s="206">
        <f>F26+1</f>
        <v>12</v>
      </c>
      <c r="H33" s="72"/>
      <c r="I33" s="203" t="s">
        <v>106</v>
      </c>
      <c r="J33" s="207">
        <f>E32^2</f>
        <v>3.5576443848207821E-8</v>
      </c>
      <c r="K33" s="203" t="s">
        <v>107</v>
      </c>
      <c r="L33" s="208">
        <f>G32^2</f>
        <v>4.0411710736831913E-6</v>
      </c>
      <c r="M33" s="47"/>
      <c r="N33" s="47"/>
      <c r="O33" s="172"/>
      <c r="P33" s="172"/>
      <c r="Q33" s="47"/>
      <c r="R33" s="47"/>
      <c r="S33" s="47"/>
      <c r="T33" s="47"/>
      <c r="U33" s="172"/>
      <c r="V33" s="47"/>
      <c r="W33" s="42"/>
      <c r="X33" s="42"/>
      <c r="Y33" s="42"/>
      <c r="Z33" s="42"/>
      <c r="AA33" s="42"/>
      <c r="AB33" s="42"/>
    </row>
    <row r="34" spans="2:28" s="164" customFormat="1" ht="18" hidden="1" x14ac:dyDescent="0.25">
      <c r="D34" s="200" t="s">
        <v>108</v>
      </c>
      <c r="E34" s="207">
        <f>J33/E33</f>
        <v>3.2342221680188929E-9</v>
      </c>
      <c r="F34" s="200" t="s">
        <v>109</v>
      </c>
      <c r="G34" s="207">
        <f>L33/G33</f>
        <v>3.3676425614026594E-7</v>
      </c>
      <c r="H34" s="42"/>
      <c r="I34" s="42"/>
      <c r="J34" s="72"/>
      <c r="K34" s="72"/>
      <c r="L34" s="209"/>
      <c r="M34" s="47"/>
      <c r="N34" s="47"/>
      <c r="O34" s="172"/>
      <c r="P34" s="172"/>
      <c r="Q34" s="47"/>
      <c r="R34" s="47"/>
      <c r="S34" s="47"/>
      <c r="T34" s="47"/>
      <c r="U34" s="172"/>
      <c r="V34" s="47"/>
      <c r="W34" s="42"/>
      <c r="X34" s="42"/>
      <c r="Y34" s="42"/>
      <c r="Z34" s="42"/>
      <c r="AA34" s="42"/>
      <c r="AB34" s="42"/>
    </row>
    <row r="35" spans="2:28" s="164" customFormat="1" ht="18.75" hidden="1" customHeight="1" x14ac:dyDescent="0.25">
      <c r="C35" s="167"/>
      <c r="D35" s="210" t="s">
        <v>110</v>
      </c>
      <c r="E35" s="211">
        <f>J32/(E34+G34)</f>
        <v>14.220913993928077</v>
      </c>
      <c r="F35" s="212" t="s">
        <v>111</v>
      </c>
      <c r="G35" s="213"/>
      <c r="H35" s="213"/>
      <c r="I35" s="213"/>
      <c r="J35" s="214"/>
      <c r="K35" s="72"/>
      <c r="L35" s="42"/>
      <c r="M35" s="47"/>
      <c r="N35" s="47"/>
      <c r="O35" s="172"/>
      <c r="P35" s="172"/>
      <c r="Q35" s="47"/>
      <c r="R35" s="47"/>
      <c r="S35" s="47"/>
      <c r="T35" s="47"/>
      <c r="U35" s="172"/>
      <c r="V35" s="47"/>
      <c r="W35" s="42"/>
      <c r="X35" s="42"/>
      <c r="Y35" s="42"/>
      <c r="Z35" s="42"/>
      <c r="AA35" s="42"/>
      <c r="AB35" s="42"/>
    </row>
    <row r="36" spans="2:28" s="164" customFormat="1" ht="18" hidden="1" x14ac:dyDescent="0.25">
      <c r="B36" s="184" t="s">
        <v>69</v>
      </c>
      <c r="C36" s="215"/>
      <c r="D36" s="216"/>
      <c r="E36" s="217" t="s">
        <v>112</v>
      </c>
      <c r="F36" s="218">
        <f>TINV(0.05,E35)</f>
        <v>2.1447866879178044</v>
      </c>
      <c r="G36" s="219"/>
      <c r="H36" s="187"/>
      <c r="I36" s="189" t="s">
        <v>113</v>
      </c>
      <c r="J36" s="220">
        <f>SQRT(E32+G32)</f>
        <v>4.6892255301032422E-2</v>
      </c>
      <c r="K36" s="115" t="s">
        <v>66</v>
      </c>
      <c r="L36" s="116">
        <f>J36*F36</f>
        <v>0.10057388493609744</v>
      </c>
      <c r="M36" s="47"/>
      <c r="N36" s="47"/>
      <c r="O36" s="172"/>
      <c r="P36" s="172"/>
      <c r="Q36" s="47"/>
      <c r="R36" s="47"/>
      <c r="S36" s="47"/>
      <c r="T36" s="47"/>
      <c r="U36" s="172"/>
      <c r="V36" s="47"/>
      <c r="W36" s="42"/>
      <c r="X36" s="42"/>
      <c r="Y36" s="42"/>
      <c r="Z36" s="42"/>
      <c r="AA36" s="42"/>
      <c r="AB36" s="42"/>
    </row>
    <row r="37" spans="2:28" s="164" customFormat="1" ht="15.75" hidden="1" thickBot="1" x14ac:dyDescent="0.3">
      <c r="G37" s="42"/>
      <c r="H37" s="42"/>
      <c r="I37" s="42"/>
      <c r="J37" s="42"/>
      <c r="K37" s="42"/>
      <c r="L37" s="42"/>
      <c r="M37" s="47"/>
      <c r="N37" s="47"/>
      <c r="O37" s="172"/>
      <c r="P37" s="172"/>
      <c r="Q37" s="47"/>
      <c r="R37" s="47"/>
      <c r="S37" s="47"/>
      <c r="T37" s="47"/>
      <c r="U37" s="172"/>
      <c r="V37" s="47"/>
      <c r="W37" s="42"/>
      <c r="X37" s="42"/>
      <c r="Y37" s="42"/>
      <c r="Z37" s="42"/>
      <c r="AA37" s="42"/>
      <c r="AB37" s="42"/>
    </row>
    <row r="38" spans="2:28" s="164" customFormat="1" ht="15.75" hidden="1" thickBot="1" x14ac:dyDescent="0.3">
      <c r="B38" s="184" t="s">
        <v>73</v>
      </c>
      <c r="C38" s="221"/>
      <c r="D38" s="222" t="s">
        <v>70</v>
      </c>
      <c r="E38" s="223">
        <f>D26-D25</f>
        <v>-9.4573337817639103E-2</v>
      </c>
      <c r="F38" s="224" t="s">
        <v>36</v>
      </c>
      <c r="G38" s="225">
        <f>E38-L36</f>
        <v>-0.19514722275373653</v>
      </c>
      <c r="H38" s="224" t="s">
        <v>71</v>
      </c>
      <c r="I38" s="226">
        <f>E38+L36</f>
        <v>6.0005471184583353E-3</v>
      </c>
      <c r="J38" s="42"/>
      <c r="K38" s="42"/>
      <c r="L38" s="42"/>
      <c r="M38" s="47"/>
      <c r="N38" s="47"/>
      <c r="O38" s="172"/>
      <c r="P38" s="172"/>
      <c r="Q38" s="47"/>
      <c r="R38" s="47"/>
      <c r="S38" s="47"/>
      <c r="T38" s="47"/>
      <c r="U38" s="172"/>
      <c r="V38" s="47"/>
      <c r="W38" s="42"/>
      <c r="X38" s="42"/>
      <c r="Y38" s="42"/>
      <c r="Z38" s="42"/>
      <c r="AA38" s="42"/>
      <c r="AB38" s="42"/>
    </row>
    <row r="39" spans="2:28" s="164" customFormat="1" ht="15" hidden="1" x14ac:dyDescent="0.25">
      <c r="B39" s="184"/>
      <c r="C39" s="221"/>
      <c r="D39" s="184"/>
      <c r="E39" s="184"/>
      <c r="F39" s="184"/>
      <c r="G39" s="184"/>
      <c r="H39" s="184"/>
      <c r="I39" s="184"/>
      <c r="J39" s="42"/>
      <c r="K39" s="42"/>
      <c r="L39" s="42"/>
      <c r="M39" s="47"/>
      <c r="N39" s="47"/>
      <c r="O39" s="172"/>
      <c r="P39" s="172"/>
      <c r="Q39" s="47"/>
      <c r="R39" s="47"/>
      <c r="S39" s="47"/>
      <c r="T39" s="47"/>
      <c r="U39" s="172"/>
      <c r="V39" s="47"/>
      <c r="W39" s="42"/>
      <c r="X39" s="42"/>
      <c r="Y39" s="42"/>
      <c r="Z39" s="42"/>
      <c r="AA39" s="42"/>
      <c r="AB39" s="42"/>
    </row>
    <row r="40" spans="2:28" s="164" customFormat="1" ht="18" hidden="1" x14ac:dyDescent="0.25">
      <c r="C40" s="221"/>
      <c r="D40" s="185"/>
      <c r="E40" s="227"/>
      <c r="F40" s="228" t="s">
        <v>74</v>
      </c>
      <c r="G40" s="229">
        <f>ABS(E38/J36)</f>
        <v>2.0168221214891511</v>
      </c>
      <c r="H40" s="230" t="s">
        <v>75</v>
      </c>
      <c r="I40" s="231" t="s">
        <v>76</v>
      </c>
      <c r="J40" s="232">
        <f>TDIST(G40,E35,2)</f>
        <v>6.3313688488217293E-2</v>
      </c>
      <c r="K40" s="233" t="s">
        <v>77</v>
      </c>
      <c r="L40" s="234"/>
      <c r="M40" s="47"/>
      <c r="N40" s="47"/>
      <c r="O40" s="172"/>
      <c r="P40" s="172"/>
      <c r="Q40" s="47"/>
      <c r="R40" s="47"/>
      <c r="S40" s="47"/>
      <c r="T40" s="47"/>
      <c r="U40" s="172"/>
      <c r="V40" s="47"/>
      <c r="W40" s="42"/>
      <c r="X40" s="42"/>
      <c r="Y40" s="42"/>
      <c r="Z40" s="42"/>
      <c r="AA40" s="42"/>
      <c r="AB40" s="42"/>
    </row>
    <row r="41" spans="2:28" s="164" customFormat="1" ht="15" hidden="1" x14ac:dyDescent="0.25">
      <c r="B41" s="235"/>
      <c r="C41" s="235"/>
      <c r="D41" s="235"/>
      <c r="E41" s="215"/>
      <c r="F41" s="235"/>
      <c r="G41" s="172"/>
      <c r="H41" s="172"/>
      <c r="I41" s="172"/>
      <c r="J41" s="172"/>
      <c r="K41" s="172"/>
      <c r="L41" s="172"/>
      <c r="M41" s="172"/>
      <c r="N41" s="172"/>
      <c r="O41" s="172"/>
      <c r="P41" s="172"/>
      <c r="Q41" s="172"/>
      <c r="R41" s="172"/>
      <c r="S41" s="172"/>
      <c r="T41" s="172"/>
      <c r="U41" s="172"/>
      <c r="V41" s="42"/>
      <c r="W41" s="42"/>
      <c r="X41" s="42"/>
      <c r="Y41" s="42"/>
      <c r="Z41" s="42"/>
      <c r="AA41" s="42"/>
      <c r="AB41" s="42"/>
    </row>
    <row r="42" spans="2:28" s="164" customFormat="1" ht="15" hidden="1" x14ac:dyDescent="0.25">
      <c r="B42" s="235"/>
      <c r="C42" s="236"/>
      <c r="D42" s="237" t="s">
        <v>114</v>
      </c>
      <c r="E42" s="186" t="s">
        <v>115</v>
      </c>
      <c r="F42" s="238">
        <f>J21</f>
        <v>6.821224281570136E-2</v>
      </c>
      <c r="G42" s="189"/>
      <c r="H42" s="186" t="s">
        <v>116</v>
      </c>
      <c r="I42" s="239">
        <f>J40</f>
        <v>6.3313688488217293E-2</v>
      </c>
      <c r="J42" s="240"/>
      <c r="K42" s="241"/>
      <c r="L42" s="172"/>
      <c r="M42" s="172"/>
      <c r="N42" s="172"/>
      <c r="O42" s="172"/>
      <c r="P42" s="172"/>
      <c r="Q42" s="172"/>
      <c r="R42" s="172"/>
      <c r="S42" s="172"/>
      <c r="T42" s="172"/>
      <c r="U42" s="172"/>
      <c r="V42" s="42"/>
      <c r="W42" s="42"/>
      <c r="X42" s="42"/>
      <c r="Y42" s="42"/>
      <c r="Z42" s="42"/>
      <c r="AA42" s="42"/>
      <c r="AB42" s="42"/>
    </row>
    <row r="43" spans="2:28" ht="15" hidden="1" x14ac:dyDescent="0.2">
      <c r="B43" s="235"/>
      <c r="C43" s="242"/>
      <c r="D43" s="172"/>
      <c r="E43" s="215"/>
      <c r="F43" s="243"/>
      <c r="G43" s="172"/>
      <c r="H43" s="215"/>
      <c r="I43" s="243"/>
      <c r="J43" s="172"/>
      <c r="K43" s="244"/>
      <c r="L43" s="172"/>
      <c r="M43" s="172"/>
      <c r="N43" s="172"/>
      <c r="O43" s="172"/>
      <c r="P43" s="172"/>
      <c r="Q43" s="172"/>
      <c r="R43" s="172"/>
      <c r="S43" s="172"/>
      <c r="T43" s="172"/>
      <c r="U43" s="172"/>
      <c r="V43" s="42"/>
      <c r="W43" s="42"/>
      <c r="X43" s="42"/>
      <c r="Y43" s="40"/>
      <c r="Z43" s="40"/>
      <c r="AA43" s="40"/>
      <c r="AB43" s="40"/>
    </row>
    <row r="44" spans="2:28" ht="15" hidden="1" x14ac:dyDescent="0.25">
      <c r="B44" s="245"/>
      <c r="C44" s="246">
        <f>H3*100</f>
        <v>95</v>
      </c>
      <c r="E44" s="245"/>
      <c r="F44" s="247" t="s">
        <v>117</v>
      </c>
      <c r="G44" s="104"/>
      <c r="H44" s="2"/>
      <c r="I44" s="2"/>
      <c r="J44" s="2"/>
      <c r="K44" s="126"/>
      <c r="L44" s="2"/>
      <c r="M44" s="2"/>
      <c r="N44" s="2"/>
      <c r="O44" s="2"/>
      <c r="P44" s="2"/>
      <c r="Q44" s="2"/>
      <c r="R44" s="2"/>
      <c r="S44" s="2"/>
      <c r="T44" s="2"/>
      <c r="U44" s="2"/>
      <c r="V44" s="40"/>
      <c r="W44" s="40"/>
      <c r="X44" s="40"/>
      <c r="Y44" s="40"/>
      <c r="Z44" s="40"/>
      <c r="AA44" s="40"/>
      <c r="AB44" s="40"/>
    </row>
    <row r="45" spans="2:28" ht="15" hidden="1" x14ac:dyDescent="0.25">
      <c r="B45" s="248"/>
      <c r="C45" s="249" t="s">
        <v>118</v>
      </c>
      <c r="D45" s="250">
        <f>ROUND(D7,2)</f>
        <v>0.67</v>
      </c>
      <c r="E45" s="250">
        <f>ROUND(D8,2)</f>
        <v>0.57999999999999996</v>
      </c>
      <c r="F45" s="250">
        <f>ROUND(E19,2)</f>
        <v>-0.09</v>
      </c>
      <c r="G45" s="251">
        <f>ROUND(E38,2)</f>
        <v>-0.09</v>
      </c>
      <c r="H45" s="2"/>
      <c r="I45" s="252"/>
      <c r="J45" s="253" t="s">
        <v>119</v>
      </c>
      <c r="K45" s="254">
        <f>N19</f>
        <v>0.99997169837034749</v>
      </c>
      <c r="L45" s="2"/>
      <c r="M45" s="2"/>
      <c r="N45" s="2"/>
      <c r="O45" s="2"/>
      <c r="P45" s="2"/>
      <c r="Q45" s="2"/>
      <c r="R45" s="2"/>
      <c r="S45" s="2"/>
      <c r="T45" s="2"/>
      <c r="U45" s="2"/>
      <c r="V45" s="40"/>
      <c r="W45" s="40"/>
      <c r="X45" s="40"/>
      <c r="Y45" s="40"/>
      <c r="Z45" s="40"/>
      <c r="AA45" s="40"/>
      <c r="AB45" s="40"/>
    </row>
    <row r="46" spans="2:28" ht="15" hidden="1" x14ac:dyDescent="0.25">
      <c r="B46" s="255"/>
      <c r="C46" s="249" t="s">
        <v>120</v>
      </c>
      <c r="D46" s="250">
        <f>ROUND(E7,2)</f>
        <v>0.04</v>
      </c>
      <c r="E46" s="250">
        <f>ROUND(E8,2)</f>
        <v>0.15</v>
      </c>
      <c r="F46" s="250">
        <f>ROUND(G19,2)</f>
        <v>-0.2</v>
      </c>
      <c r="G46" s="251">
        <f>ROUND(G38,2)</f>
        <v>-0.2</v>
      </c>
      <c r="H46" s="2"/>
      <c r="I46" s="252"/>
      <c r="J46" s="253" t="s">
        <v>121</v>
      </c>
      <c r="K46" s="254">
        <f>N32</f>
        <v>0.9999841993319919</v>
      </c>
      <c r="L46" s="2"/>
      <c r="M46" s="2"/>
      <c r="N46" s="2"/>
      <c r="O46" s="2"/>
      <c r="P46" s="2"/>
      <c r="Q46" s="2"/>
      <c r="R46" s="2"/>
      <c r="S46" s="2"/>
      <c r="T46" s="2"/>
      <c r="U46" s="2"/>
      <c r="V46" s="40"/>
      <c r="W46" s="40"/>
      <c r="X46" s="40"/>
      <c r="Y46" s="40"/>
      <c r="Z46" s="40"/>
      <c r="AA46" s="40"/>
      <c r="AB46" s="40"/>
    </row>
    <row r="47" spans="2:28" ht="15" hidden="1" x14ac:dyDescent="0.25">
      <c r="B47" s="245"/>
      <c r="C47" s="249" t="s">
        <v>122</v>
      </c>
      <c r="D47" s="256" t="s">
        <v>123</v>
      </c>
      <c r="E47" s="256" t="s">
        <v>123</v>
      </c>
      <c r="F47" s="250">
        <f>ROUND(I19,2)</f>
        <v>0.01</v>
      </c>
      <c r="G47" s="251">
        <f>ROUND(I38,2)</f>
        <v>0.01</v>
      </c>
      <c r="H47" s="2"/>
      <c r="I47" s="257"/>
      <c r="J47" s="258"/>
      <c r="K47" s="259"/>
      <c r="L47" s="2"/>
      <c r="M47" s="2"/>
      <c r="N47" s="2"/>
      <c r="O47" s="2"/>
      <c r="P47" s="2"/>
      <c r="Q47" s="2"/>
      <c r="R47" s="2"/>
      <c r="S47" s="2"/>
      <c r="T47" s="2"/>
      <c r="U47" s="2"/>
      <c r="V47" s="40"/>
      <c r="W47" s="40"/>
      <c r="X47" s="40"/>
      <c r="Y47" s="40"/>
      <c r="Z47" s="40"/>
      <c r="AA47" s="40"/>
      <c r="AB47" s="40"/>
    </row>
    <row r="48" spans="2:28" ht="15" hidden="1" x14ac:dyDescent="0.25">
      <c r="B48" s="245"/>
      <c r="C48" s="249" t="s">
        <v>124</v>
      </c>
      <c r="D48" s="256" t="s">
        <v>125</v>
      </c>
      <c r="E48" s="256" t="s">
        <v>126</v>
      </c>
      <c r="F48" s="256" t="s">
        <v>127</v>
      </c>
      <c r="G48" s="260" t="s">
        <v>128</v>
      </c>
      <c r="H48" s="2"/>
      <c r="I48" s="258"/>
      <c r="J48" s="261" t="s">
        <v>129</v>
      </c>
      <c r="K48" s="261" t="s">
        <v>130</v>
      </c>
      <c r="L48" s="2"/>
      <c r="M48" s="2"/>
      <c r="N48" s="2"/>
      <c r="O48" s="2"/>
      <c r="P48" s="2"/>
      <c r="Q48" s="2"/>
      <c r="R48" s="2"/>
      <c r="S48" s="2"/>
      <c r="T48" s="2"/>
      <c r="U48" s="2"/>
      <c r="V48" s="40"/>
      <c r="W48" s="40"/>
      <c r="X48" s="40"/>
      <c r="Y48" s="40"/>
      <c r="Z48" s="40"/>
      <c r="AA48" s="40"/>
      <c r="AB48" s="40"/>
    </row>
    <row r="49" spans="2:37" ht="15" hidden="1" x14ac:dyDescent="0.25">
      <c r="B49" s="245"/>
      <c r="C49" s="262" t="s">
        <v>71</v>
      </c>
      <c r="D49" s="263" t="str">
        <f>CONCATENATE(D45," ",C45,D47," ",D46,C47)</f>
        <v>0,67 (DE 0,04)</v>
      </c>
      <c r="E49" s="263" t="str">
        <f>CONCATENATE(E45," ",C45,E47," ",E46,C47)</f>
        <v>0,58 (DE 0,15)</v>
      </c>
      <c r="F49" s="264" t="str">
        <f>CONCATENATE(F45," ",C45,F46," ",C49," ",F47,C47)</f>
        <v>-0,09 (-0,2 a 0,01)</v>
      </c>
      <c r="G49" s="265" t="str">
        <f>CONCATENATE(G45," ",C45,G46," ",C49," ",G47,C47)</f>
        <v>-0,09 (-0,2 a 0,01)</v>
      </c>
      <c r="H49" s="266"/>
      <c r="I49" s="267"/>
      <c r="J49" s="268">
        <f>E13</f>
        <v>11.723709151088711</v>
      </c>
      <c r="K49" s="268">
        <f>L13</f>
        <v>5.1550295967979834E-4</v>
      </c>
      <c r="L49" s="2"/>
      <c r="M49" s="2"/>
      <c r="N49" s="2"/>
      <c r="O49" s="2"/>
      <c r="P49" s="2"/>
      <c r="Q49" s="2"/>
      <c r="R49" s="2"/>
      <c r="S49" s="2"/>
      <c r="T49" s="2"/>
      <c r="U49" s="2"/>
      <c r="V49" s="40"/>
      <c r="W49" s="40"/>
      <c r="X49" s="40"/>
      <c r="Y49" s="40"/>
      <c r="Z49" s="40"/>
      <c r="AA49" s="40"/>
      <c r="AB49" s="40"/>
    </row>
    <row r="50" spans="2:37" ht="14.25" hidden="1" customHeight="1" thickBot="1" x14ac:dyDescent="0.3">
      <c r="B50" s="245"/>
      <c r="C50" s="245"/>
      <c r="D50" s="245"/>
      <c r="E50" s="245"/>
      <c r="F50" s="245"/>
      <c r="G50" s="172"/>
      <c r="H50" s="2"/>
      <c r="I50" s="2"/>
      <c r="J50" s="2"/>
      <c r="K50" s="2"/>
      <c r="L50" s="2"/>
      <c r="M50" s="2"/>
      <c r="N50" s="2"/>
      <c r="O50" s="2"/>
      <c r="P50" s="2"/>
      <c r="Q50" s="2"/>
      <c r="R50" s="2"/>
      <c r="S50" s="2"/>
      <c r="T50" s="2"/>
      <c r="U50" s="2"/>
      <c r="V50" s="40"/>
      <c r="W50" s="40"/>
      <c r="X50" s="40"/>
    </row>
    <row r="51" spans="2:37" ht="39" hidden="1" thickBot="1" x14ac:dyDescent="0.3">
      <c r="B51" s="172"/>
      <c r="C51" s="269" t="s">
        <v>125</v>
      </c>
      <c r="D51" s="270" t="s">
        <v>126</v>
      </c>
      <c r="E51" s="462" t="str">
        <f>CONCATENATE(F44," ",C45,H2," ",C44," ",C48,C47)</f>
        <v>Dif Medias (IC 95 %)</v>
      </c>
      <c r="F51" s="271" t="s">
        <v>131</v>
      </c>
      <c r="G51" s="272" t="s">
        <v>132</v>
      </c>
      <c r="I51" s="273" t="s">
        <v>133</v>
      </c>
      <c r="K51" s="274"/>
      <c r="L51" s="38"/>
      <c r="M51" s="38"/>
      <c r="N51" s="38"/>
      <c r="O51" s="38"/>
      <c r="P51" s="38"/>
      <c r="Q51" s="38"/>
      <c r="R51" s="38"/>
      <c r="S51" s="38"/>
      <c r="T51" s="38"/>
      <c r="U51" s="38"/>
    </row>
    <row r="52" spans="2:37" ht="18" hidden="1" customHeight="1" x14ac:dyDescent="0.2">
      <c r="B52" s="275" t="s">
        <v>134</v>
      </c>
      <c r="C52" s="276" t="str">
        <f>D49</f>
        <v>0,67 (DE 0,04)</v>
      </c>
      <c r="D52" s="276" t="str">
        <f>E49</f>
        <v>0,58 (DE 0,15)</v>
      </c>
      <c r="E52" s="276" t="str">
        <f>F49</f>
        <v>-0,09 (-0,2 a 0,01)</v>
      </c>
      <c r="F52" s="277">
        <f>F42</f>
        <v>6.821224281570136E-2</v>
      </c>
      <c r="G52" s="278">
        <f>K45</f>
        <v>0.99997169837034749</v>
      </c>
      <c r="I52" s="279">
        <f>K49</f>
        <v>5.1550295967979834E-4</v>
      </c>
      <c r="J52" s="280" t="s">
        <v>135</v>
      </c>
      <c r="K52" s="281"/>
      <c r="L52" s="38"/>
      <c r="M52" s="38"/>
      <c r="N52" s="38"/>
      <c r="O52" s="38"/>
      <c r="P52" s="38"/>
      <c r="Q52" s="38"/>
      <c r="R52" s="38"/>
      <c r="S52" s="38"/>
      <c r="T52" s="38"/>
      <c r="U52" s="38"/>
    </row>
    <row r="53" spans="2:37" ht="6" hidden="1" customHeight="1" x14ac:dyDescent="0.2">
      <c r="B53" s="275"/>
      <c r="C53" s="275"/>
      <c r="D53" s="275"/>
      <c r="E53" s="275"/>
      <c r="F53" s="275"/>
      <c r="G53" s="275"/>
      <c r="H53" s="275"/>
      <c r="I53" s="282"/>
      <c r="J53" s="275"/>
      <c r="K53" s="283"/>
      <c r="L53" s="38"/>
      <c r="M53" s="38"/>
      <c r="N53" s="38"/>
      <c r="O53" s="38"/>
      <c r="P53" s="38"/>
      <c r="Q53" s="38"/>
      <c r="R53" s="38"/>
      <c r="S53" s="38"/>
      <c r="T53" s="38"/>
      <c r="U53" s="38"/>
      <c r="Y53" s="38"/>
      <c r="Z53" s="38"/>
      <c r="AA53" s="38"/>
      <c r="AB53" s="38"/>
      <c r="AC53" s="38"/>
      <c r="AD53" s="38"/>
      <c r="AE53" s="38"/>
      <c r="AF53" s="38"/>
      <c r="AG53" s="38"/>
      <c r="AH53" s="38"/>
      <c r="AI53" s="38"/>
      <c r="AJ53" s="38"/>
      <c r="AK53" s="38"/>
    </row>
    <row r="54" spans="2:37" ht="15" hidden="1" x14ac:dyDescent="0.2">
      <c r="B54" s="284" t="s">
        <v>136</v>
      </c>
      <c r="C54" s="285" t="str">
        <f>C52</f>
        <v>0,67 (DE 0,04)</v>
      </c>
      <c r="D54" s="285" t="str">
        <f>D52</f>
        <v>0,58 (DE 0,15)</v>
      </c>
      <c r="E54" s="285" t="str">
        <f>G49</f>
        <v>-0,09 (-0,2 a 0,01)</v>
      </c>
      <c r="F54" s="286">
        <f>I42</f>
        <v>6.3313688488217293E-2</v>
      </c>
      <c r="G54" s="287">
        <f>K46</f>
        <v>0.9999841993319919</v>
      </c>
      <c r="H54" s="288"/>
      <c r="I54" s="289">
        <f>I52</f>
        <v>5.1550295967979834E-4</v>
      </c>
      <c r="J54" s="290" t="s">
        <v>137</v>
      </c>
      <c r="K54" s="291"/>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row>
    <row r="55" spans="2:37" ht="15" hidden="1" x14ac:dyDescent="0.25">
      <c r="B55" s="292"/>
      <c r="F55" s="293"/>
      <c r="G55" s="293"/>
      <c r="H55" s="1"/>
      <c r="I55" s="1"/>
      <c r="J55" s="294"/>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row>
    <row r="56" spans="2:37" ht="15" hidden="1" customHeight="1" x14ac:dyDescent="0.25">
      <c r="B56" s="292" t="s">
        <v>138</v>
      </c>
      <c r="C56" s="158"/>
      <c r="D56" s="158"/>
      <c r="E56" s="158"/>
      <c r="F56" s="293"/>
      <c r="G56" s="293"/>
      <c r="H56" s="301"/>
      <c r="I56" s="1"/>
      <c r="J56" s="294"/>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2:37" ht="15" hidden="1" x14ac:dyDescent="0.2">
      <c r="B57" s="593" t="s">
        <v>139</v>
      </c>
      <c r="C57" s="593"/>
      <c r="D57" s="593"/>
      <c r="E57" s="593"/>
      <c r="F57" s="593"/>
      <c r="G57" s="593"/>
      <c r="H57" s="302"/>
      <c r="I57" s="1"/>
      <c r="J57" s="294"/>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2:37" ht="15" hidden="1" x14ac:dyDescent="0.25">
      <c r="B58" s="303" t="s">
        <v>140</v>
      </c>
      <c r="C58" s="245"/>
      <c r="D58" s="245"/>
      <c r="E58" s="304"/>
      <c r="F58" s="245"/>
      <c r="G58" s="245"/>
      <c r="H58" s="38"/>
      <c r="I58" s="1"/>
      <c r="J58" s="294"/>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row>
    <row r="59" spans="2:37" ht="15" hidden="1" customHeight="1" x14ac:dyDescent="0.25">
      <c r="B59" s="305"/>
      <c r="C59" s="245"/>
      <c r="D59" s="245"/>
      <c r="E59" s="304"/>
      <c r="F59" s="245"/>
      <c r="G59" s="245"/>
      <c r="H59" s="38"/>
      <c r="I59" s="1"/>
      <c r="J59" s="294"/>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row>
    <row r="60" spans="2:37" ht="15" hidden="1" x14ac:dyDescent="0.2">
      <c r="B60" s="594" t="s">
        <v>141</v>
      </c>
      <c r="C60" s="594"/>
      <c r="D60" s="594"/>
      <c r="E60" s="594"/>
      <c r="F60" s="594"/>
      <c r="G60" s="594"/>
      <c r="H60" s="594"/>
      <c r="I60" s="594"/>
      <c r="J60" s="294"/>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row>
    <row r="61" spans="2:37" ht="15" hidden="1" x14ac:dyDescent="0.25">
      <c r="B61" s="306"/>
      <c r="C61" s="102"/>
      <c r="D61" s="102"/>
      <c r="E61" s="102"/>
      <c r="F61" s="102"/>
      <c r="G61" s="102"/>
      <c r="I61" s="1"/>
      <c r="J61" s="294"/>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row>
    <row r="62" spans="2:37" ht="15" hidden="1" x14ac:dyDescent="0.25">
      <c r="B62" s="158"/>
      <c r="C62" s="158"/>
      <c r="D62" s="158"/>
      <c r="E62" s="293"/>
      <c r="F62" s="293"/>
      <c r="G62" s="293"/>
      <c r="H62" s="1"/>
      <c r="I62" s="1"/>
      <c r="J62" s="294"/>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row>
    <row r="63" spans="2:37" ht="17.25" hidden="1" x14ac:dyDescent="0.25">
      <c r="B63" s="245"/>
      <c r="C63" s="307" t="s">
        <v>142</v>
      </c>
      <c r="D63" s="308" t="s">
        <v>143</v>
      </c>
      <c r="E63" s="308" t="s">
        <v>144</v>
      </c>
      <c r="F63" s="308" t="s">
        <v>145</v>
      </c>
      <c r="G63" s="245"/>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row>
    <row r="64" spans="2:37" ht="15" hidden="1" x14ac:dyDescent="0.25">
      <c r="B64" s="245"/>
      <c r="C64" s="309" t="s">
        <v>146</v>
      </c>
      <c r="D64" s="310">
        <f>D7</f>
        <v>0.67092096610841068</v>
      </c>
      <c r="E64" s="310">
        <f>E7</f>
        <v>4.3430080432119489E-2</v>
      </c>
      <c r="F64" s="311">
        <f>E64^2</f>
        <v>1.8861718863403681E-3</v>
      </c>
      <c r="G64" s="245"/>
      <c r="H64" s="38"/>
      <c r="I64" s="38"/>
      <c r="J64" s="38"/>
      <c r="K64" s="38"/>
      <c r="L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row>
    <row r="65" spans="2:37" ht="15" hidden="1" x14ac:dyDescent="0.25">
      <c r="B65" s="312"/>
      <c r="C65" s="309" t="s">
        <v>147</v>
      </c>
      <c r="D65" s="310">
        <f>D8</f>
        <v>0.57634762829077157</v>
      </c>
      <c r="E65" s="310">
        <f>E8</f>
        <v>0.14870417144254841</v>
      </c>
      <c r="F65" s="311">
        <f>E65^2</f>
        <v>2.211293060441483E-2</v>
      </c>
      <c r="G65" s="245"/>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row>
    <row r="66" spans="2:37" ht="15" hidden="1" x14ac:dyDescent="0.25">
      <c r="B66" s="245"/>
      <c r="C66" s="309" t="s">
        <v>148</v>
      </c>
      <c r="D66" s="313">
        <f>D65-D64</f>
        <v>-9.4573337817639103E-2</v>
      </c>
      <c r="E66" s="310"/>
      <c r="F66" s="314"/>
      <c r="G66" s="245"/>
      <c r="H66" s="38"/>
      <c r="I66" s="38"/>
      <c r="J66" s="315"/>
      <c r="K66" s="315"/>
      <c r="L66" s="315"/>
      <c r="M66" s="315"/>
      <c r="N66" s="315"/>
      <c r="O66" s="315"/>
      <c r="P66" s="38"/>
      <c r="Q66" s="38"/>
      <c r="R66" s="38"/>
      <c r="S66" s="38"/>
      <c r="T66" s="38"/>
      <c r="U66" s="38"/>
      <c r="V66" s="38"/>
      <c r="W66" s="38"/>
      <c r="X66" s="38"/>
      <c r="Y66" s="38"/>
      <c r="Z66" s="38"/>
      <c r="AA66" s="38"/>
      <c r="AB66" s="38"/>
      <c r="AC66" s="38"/>
      <c r="AD66" s="38"/>
      <c r="AE66" s="38"/>
      <c r="AF66" s="38"/>
      <c r="AG66" s="38"/>
      <c r="AH66" s="38"/>
      <c r="AI66" s="38"/>
      <c r="AJ66" s="38"/>
      <c r="AK66" s="38"/>
    </row>
    <row r="67" spans="2:37" ht="15.75" hidden="1" x14ac:dyDescent="0.25">
      <c r="B67" s="245"/>
      <c r="C67" s="38" t="s">
        <v>149</v>
      </c>
      <c r="D67" s="310"/>
      <c r="E67" s="313">
        <f>F15</f>
        <v>0.11194567597516866</v>
      </c>
      <c r="F67" s="316" t="s">
        <v>150</v>
      </c>
      <c r="G67" s="158" t="s">
        <v>151</v>
      </c>
      <c r="H67" s="38"/>
      <c r="I67" s="317" t="s">
        <v>152</v>
      </c>
      <c r="J67" s="318" t="s">
        <v>153</v>
      </c>
      <c r="K67" s="319">
        <f>IF(F68&gt;=0,G68,(1-G68))</f>
        <v>0.80089281005773882</v>
      </c>
      <c r="L67" s="320" t="s">
        <v>154</v>
      </c>
      <c r="M67" s="320"/>
      <c r="N67" s="321"/>
      <c r="O67" s="321"/>
      <c r="P67" s="321"/>
      <c r="Q67" s="322"/>
      <c r="R67" s="38"/>
      <c r="S67" s="38"/>
      <c r="T67" s="38"/>
      <c r="U67" s="38"/>
      <c r="V67" s="38"/>
      <c r="W67" s="38"/>
      <c r="X67" s="38"/>
      <c r="Y67" s="38"/>
      <c r="Z67" s="38"/>
      <c r="AA67" s="38"/>
      <c r="AB67" s="38"/>
      <c r="AC67" s="38"/>
      <c r="AD67" s="38"/>
      <c r="AE67" s="38"/>
      <c r="AF67" s="38"/>
      <c r="AG67" s="38"/>
      <c r="AH67" s="38"/>
      <c r="AI67" s="38"/>
      <c r="AJ67" s="38"/>
      <c r="AK67" s="38"/>
    </row>
    <row r="68" spans="2:37" ht="15" hidden="1" x14ac:dyDescent="0.25">
      <c r="B68" s="67"/>
      <c r="C68" s="89" t="s">
        <v>155</v>
      </c>
      <c r="D68" s="148"/>
      <c r="E68" s="148"/>
      <c r="F68" s="323">
        <f>D66/E67</f>
        <v>-0.84481456736763083</v>
      </c>
      <c r="G68" s="324">
        <f>NORMSDIST(F68)</f>
        <v>0.19910718994226112</v>
      </c>
      <c r="H68" s="325"/>
      <c r="I68" s="326"/>
      <c r="J68" s="38"/>
      <c r="K68" s="38"/>
      <c r="L68" s="38"/>
      <c r="M68" s="38"/>
      <c r="N68" s="38"/>
      <c r="O68" s="38"/>
      <c r="P68" s="38"/>
      <c r="Q68" s="327"/>
      <c r="R68" s="38"/>
      <c r="S68" s="38"/>
      <c r="T68" s="38"/>
      <c r="U68" s="38"/>
      <c r="V68" s="38"/>
      <c r="W68" s="38"/>
      <c r="X68" s="38"/>
      <c r="Y68" s="38"/>
      <c r="Z68" s="38"/>
      <c r="AA68" s="38"/>
      <c r="AB68" s="38"/>
      <c r="AC68" s="38"/>
      <c r="AD68" s="38"/>
      <c r="AE68" s="38"/>
      <c r="AF68" s="38"/>
      <c r="AG68" s="38"/>
      <c r="AH68" s="38"/>
      <c r="AI68" s="38"/>
      <c r="AJ68" s="38"/>
      <c r="AK68" s="38"/>
    </row>
    <row r="69" spans="2:37" ht="15" hidden="1" x14ac:dyDescent="0.25">
      <c r="B69" s="109"/>
      <c r="C69" s="328"/>
      <c r="D69" s="245"/>
      <c r="E69" s="245"/>
      <c r="F69" s="245"/>
      <c r="G69" s="245"/>
      <c r="H69" s="38"/>
      <c r="I69" s="329" t="s">
        <v>156</v>
      </c>
      <c r="J69" s="330" t="s">
        <v>153</v>
      </c>
      <c r="K69" s="331">
        <f>IF(F68&gt;=0,G68,(1-G68))</f>
        <v>0.80089281005773882</v>
      </c>
      <c r="L69" s="332" t="s">
        <v>157</v>
      </c>
      <c r="M69" s="333"/>
      <c r="N69" s="333"/>
      <c r="O69" s="333"/>
      <c r="P69" s="333"/>
      <c r="Q69" s="334"/>
      <c r="R69" s="38"/>
      <c r="S69" s="38"/>
      <c r="T69" s="38"/>
      <c r="U69" s="38"/>
      <c r="V69" s="38"/>
      <c r="W69" s="38"/>
      <c r="X69" s="38"/>
      <c r="Y69" s="38"/>
      <c r="Z69" s="38"/>
      <c r="AA69" s="38"/>
      <c r="AB69" s="38"/>
      <c r="AC69" s="38"/>
      <c r="AD69" s="38"/>
      <c r="AE69" s="38"/>
      <c r="AF69" s="38"/>
      <c r="AG69" s="38"/>
      <c r="AH69" s="38"/>
      <c r="AI69" s="38"/>
      <c r="AJ69" s="38"/>
      <c r="AK69" s="38"/>
    </row>
    <row r="70" spans="2:37" ht="15" hidden="1" x14ac:dyDescent="0.25">
      <c r="B70" s="109"/>
      <c r="C70" s="335">
        <f>F68</f>
        <v>-0.84481456736763083</v>
      </c>
      <c r="D70" s="336">
        <f>G19/E67</f>
        <v>-1.7593225997344017</v>
      </c>
      <c r="E70" s="337">
        <f>I19/E67</f>
        <v>6.9693464999140031E-2</v>
      </c>
      <c r="F70" s="245"/>
      <c r="G70" s="245"/>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row>
    <row r="71" spans="2:37" ht="15" hidden="1" x14ac:dyDescent="0.25">
      <c r="B71" s="338"/>
      <c r="C71" s="338"/>
      <c r="D71" s="338"/>
      <c r="E71" s="67"/>
      <c r="F71" s="256" t="s">
        <v>158</v>
      </c>
      <c r="G71" s="245"/>
      <c r="H71" s="1"/>
      <c r="I71" s="339"/>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row>
    <row r="72" spans="2:37" ht="15" hidden="1" x14ac:dyDescent="0.25">
      <c r="B72" s="158"/>
      <c r="C72" s="340">
        <f>ROUND(C70,2)</f>
        <v>-0.84</v>
      </c>
      <c r="D72" s="340">
        <f>ROUND(D70,2)</f>
        <v>-1.76</v>
      </c>
      <c r="E72" s="340">
        <f>ROUND(E70,2)</f>
        <v>7.0000000000000007E-2</v>
      </c>
      <c r="F72" s="341" t="str">
        <f>CONCATENATE(C72," ",C45,D72," ",C49," ",E72,C47)</f>
        <v>-0,84 (-1,76 a 0,07)</v>
      </c>
      <c r="G72" s="245"/>
      <c r="H72" s="1"/>
      <c r="I72" s="1"/>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row>
    <row r="73" spans="2:37" ht="15.75" hidden="1" thickBot="1" x14ac:dyDescent="0.3">
      <c r="B73" s="158"/>
      <c r="D73" s="158"/>
      <c r="E73" s="158"/>
      <c r="F73" s="293"/>
      <c r="G73" s="293"/>
      <c r="H73" s="342"/>
      <c r="I73" s="1"/>
      <c r="J73" s="1"/>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row>
    <row r="74" spans="2:37" ht="49.5" hidden="1" customHeight="1" thickBot="1" x14ac:dyDescent="0.3">
      <c r="B74" s="343"/>
      <c r="C74" s="344" t="s">
        <v>125</v>
      </c>
      <c r="D74" s="345" t="s">
        <v>126</v>
      </c>
      <c r="E74" s="345" t="str">
        <f>CONCATENATE(F71," ",C45,H2," ",C44,C48,C47)</f>
        <v>Dif Medias Estandarizada o D de Cohen (IC 95%)</v>
      </c>
      <c r="F74" s="293"/>
      <c r="G74" s="102"/>
      <c r="H74" s="342"/>
      <c r="I74" s="1"/>
      <c r="J74" s="1"/>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row>
    <row r="75" spans="2:37" ht="20.25" hidden="1" customHeight="1" x14ac:dyDescent="0.25">
      <c r="B75" s="343"/>
      <c r="C75" s="276" t="str">
        <f>C52</f>
        <v>0,67 (DE 0,04)</v>
      </c>
      <c r="D75" s="276" t="str">
        <f>D52</f>
        <v>0,58 (DE 0,15)</v>
      </c>
      <c r="E75" s="276" t="str">
        <f>F72</f>
        <v>-0,84 (-1,76 a 0,07)</v>
      </c>
      <c r="F75" s="346" t="s">
        <v>159</v>
      </c>
      <c r="G75" s="102"/>
      <c r="H75" s="342"/>
      <c r="I75" s="1"/>
      <c r="J75" s="1"/>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row>
    <row r="76" spans="2:37" hidden="1" x14ac:dyDescent="0.2">
      <c r="B76" s="296"/>
      <c r="C76" s="40"/>
      <c r="D76" s="40"/>
      <c r="E76" s="40"/>
      <c r="F76" s="40"/>
      <c r="G76" s="40"/>
      <c r="H76" s="40"/>
      <c r="I76" s="2"/>
      <c r="J76" s="2"/>
      <c r="K76" s="2"/>
      <c r="L76" s="2"/>
      <c r="M76" s="2"/>
      <c r="N76" s="2"/>
      <c r="O76" s="2"/>
      <c r="P76" s="2"/>
      <c r="Q76" s="2"/>
      <c r="R76" s="2"/>
      <c r="S76" s="2"/>
      <c r="T76" s="2"/>
      <c r="U76" s="2"/>
      <c r="V76" s="38"/>
      <c r="W76" s="38"/>
      <c r="X76" s="38"/>
      <c r="Y76" s="38"/>
      <c r="Z76" s="38"/>
      <c r="AA76" s="38"/>
      <c r="AB76" s="38"/>
      <c r="AC76" s="38"/>
      <c r="AD76" s="38"/>
      <c r="AE76" s="38"/>
      <c r="AF76" s="38"/>
      <c r="AG76" s="38"/>
      <c r="AH76" s="38"/>
      <c r="AI76" s="38"/>
      <c r="AJ76" s="38"/>
      <c r="AK76" s="38"/>
    </row>
    <row r="77" spans="2:37" ht="15" x14ac:dyDescent="0.25">
      <c r="B77" s="527" t="s">
        <v>353</v>
      </c>
      <c r="C77" s="425"/>
      <c r="D77" s="528" t="s">
        <v>353</v>
      </c>
      <c r="E77" s="425"/>
      <c r="F77" s="425"/>
      <c r="G77" s="528" t="s">
        <v>353</v>
      </c>
      <c r="H77" s="425"/>
      <c r="I77" s="425"/>
      <c r="J77" s="528" t="s">
        <v>353</v>
      </c>
      <c r="K77" s="424"/>
      <c r="L77" s="40"/>
      <c r="M77" s="40"/>
      <c r="N77" s="40"/>
      <c r="O77" s="40"/>
      <c r="P77" s="40"/>
      <c r="Q77" s="40"/>
      <c r="R77" s="40"/>
      <c r="S77" s="40"/>
      <c r="T77" s="40"/>
      <c r="U77" s="40"/>
      <c r="V77" s="40"/>
      <c r="W77" s="40"/>
      <c r="X77" s="40"/>
      <c r="Y77" s="40"/>
    </row>
    <row r="78" spans="2:37" hidden="1" x14ac:dyDescent="0.2">
      <c r="B78" s="500" t="s">
        <v>319</v>
      </c>
      <c r="G78" s="40"/>
      <c r="H78" s="40"/>
      <c r="I78" s="40"/>
      <c r="J78" s="40"/>
      <c r="K78" s="40"/>
      <c r="L78" s="40"/>
      <c r="M78" s="40"/>
      <c r="N78" s="40"/>
      <c r="O78" s="54"/>
      <c r="P78" s="54"/>
      <c r="Q78" s="40"/>
      <c r="R78" s="40"/>
      <c r="S78" s="40"/>
      <c r="T78" s="40"/>
      <c r="U78" s="54"/>
    </row>
    <row r="79" spans="2:37" hidden="1" x14ac:dyDescent="0.2">
      <c r="B79" s="501" t="s">
        <v>6</v>
      </c>
      <c r="C79" s="501" t="s">
        <v>317</v>
      </c>
      <c r="D79" s="502" t="s">
        <v>320</v>
      </c>
      <c r="E79" s="502" t="s">
        <v>123</v>
      </c>
      <c r="F79" s="503" t="s">
        <v>169</v>
      </c>
      <c r="G79" s="40"/>
      <c r="H79" s="40"/>
      <c r="I79" s="40"/>
      <c r="J79" s="40"/>
      <c r="K79" s="40"/>
      <c r="L79" s="40"/>
      <c r="M79" s="40"/>
      <c r="N79" s="40"/>
      <c r="O79" s="54"/>
      <c r="P79" s="54"/>
      <c r="Q79" s="40"/>
      <c r="R79" s="40"/>
      <c r="S79" s="40"/>
      <c r="T79" s="40"/>
      <c r="U79" s="54"/>
    </row>
    <row r="80" spans="2:37" hidden="1" x14ac:dyDescent="0.2">
      <c r="B80" s="426" t="s">
        <v>7</v>
      </c>
      <c r="C80" s="426" t="s">
        <v>3</v>
      </c>
      <c r="D80" s="439">
        <v>0.67092096610841068</v>
      </c>
      <c r="E80" s="439">
        <v>4.3430080432119489E-2</v>
      </c>
      <c r="F80" s="440">
        <v>10</v>
      </c>
      <c r="G80" s="4" t="s">
        <v>323</v>
      </c>
    </row>
    <row r="81" spans="2:21" hidden="1" x14ac:dyDescent="0.2">
      <c r="B81" s="426"/>
      <c r="C81" s="426"/>
      <c r="D81" s="439"/>
      <c r="E81" s="439"/>
      <c r="F81" s="440"/>
    </row>
    <row r="82" spans="2:21" hidden="1" x14ac:dyDescent="0.2">
      <c r="B82" s="426" t="s">
        <v>0</v>
      </c>
      <c r="C82" s="426" t="s">
        <v>5</v>
      </c>
      <c r="D82" s="439">
        <v>0.59118496526892717</v>
      </c>
      <c r="E82" s="439">
        <v>0.11093240411392916</v>
      </c>
      <c r="F82" s="440">
        <v>9</v>
      </c>
      <c r="G82" s="4" t="s">
        <v>247</v>
      </c>
    </row>
    <row r="83" spans="2:21" hidden="1" x14ac:dyDescent="0.2">
      <c r="B83" s="426" t="s">
        <v>0</v>
      </c>
      <c r="C83" s="426" t="s">
        <v>9</v>
      </c>
      <c r="D83" s="439">
        <v>0.63991116059949993</v>
      </c>
      <c r="E83" s="439">
        <v>4.8685599757355848E-2</v>
      </c>
      <c r="F83" s="440">
        <v>8</v>
      </c>
      <c r="G83" s="4" t="s">
        <v>248</v>
      </c>
    </row>
    <row r="84" spans="2:21" hidden="1" x14ac:dyDescent="0.2">
      <c r="B84" s="426" t="s">
        <v>0</v>
      </c>
      <c r="C84" s="426" t="s">
        <v>4</v>
      </c>
      <c r="D84" s="439">
        <v>0.65212745031836061</v>
      </c>
      <c r="E84" s="439">
        <v>4.0459771723343023E-2</v>
      </c>
      <c r="F84" s="440">
        <v>8</v>
      </c>
      <c r="G84" s="4" t="s">
        <v>249</v>
      </c>
    </row>
    <row r="85" spans="2:21" hidden="1" x14ac:dyDescent="0.2">
      <c r="B85" s="426" t="s">
        <v>0</v>
      </c>
      <c r="C85" s="426" t="s">
        <v>2</v>
      </c>
      <c r="D85" s="439">
        <v>0.62542184372729337</v>
      </c>
      <c r="E85" s="439">
        <v>6.0799939394236835E-2</v>
      </c>
      <c r="F85" s="440">
        <v>7</v>
      </c>
      <c r="G85" s="4" t="s">
        <v>250</v>
      </c>
    </row>
    <row r="86" spans="2:21" hidden="1" x14ac:dyDescent="0.2">
      <c r="B86" s="426"/>
      <c r="C86" s="426"/>
      <c r="D86" s="435"/>
      <c r="E86" s="435"/>
      <c r="F86" s="426"/>
    </row>
    <row r="87" spans="2:21" hidden="1" x14ac:dyDescent="0.2">
      <c r="B87" s="426" t="s">
        <v>1</v>
      </c>
      <c r="C87" s="426" t="s">
        <v>5</v>
      </c>
      <c r="D87" s="439">
        <v>0.54841722801340842</v>
      </c>
      <c r="E87" s="439">
        <v>6.7461138164490578E-2</v>
      </c>
      <c r="F87" s="440">
        <v>7</v>
      </c>
      <c r="G87" s="4" t="s">
        <v>251</v>
      </c>
    </row>
    <row r="88" spans="2:21" hidden="1" x14ac:dyDescent="0.2">
      <c r="B88" s="426" t="s">
        <v>1</v>
      </c>
      <c r="C88" s="426" t="s">
        <v>9</v>
      </c>
      <c r="D88" s="439">
        <v>0.59408693721859085</v>
      </c>
      <c r="E88" s="439">
        <v>7.849800991195538E-2</v>
      </c>
      <c r="F88" s="440">
        <v>9</v>
      </c>
      <c r="G88" s="4" t="s">
        <v>252</v>
      </c>
    </row>
    <row r="89" spans="2:21" hidden="1" x14ac:dyDescent="0.2">
      <c r="B89" s="426" t="s">
        <v>1</v>
      </c>
      <c r="C89" s="426" t="s">
        <v>4</v>
      </c>
      <c r="D89" s="439">
        <v>0.5957320360053866</v>
      </c>
      <c r="E89" s="439">
        <v>7.5132518201303816E-2</v>
      </c>
      <c r="F89" s="440">
        <v>8</v>
      </c>
      <c r="G89" s="4" t="s">
        <v>253</v>
      </c>
    </row>
    <row r="90" spans="2:21" hidden="1" x14ac:dyDescent="0.2">
      <c r="B90" s="426" t="s">
        <v>1</v>
      </c>
      <c r="C90" s="426" t="s">
        <v>2</v>
      </c>
      <c r="D90" s="441">
        <v>0.57634762829077157</v>
      </c>
      <c r="E90" s="441">
        <v>0.14870417144254841</v>
      </c>
      <c r="F90" s="442">
        <v>11</v>
      </c>
      <c r="G90" s="4" t="s">
        <v>254</v>
      </c>
    </row>
    <row r="91" spans="2:21" hidden="1" x14ac:dyDescent="0.2"/>
    <row r="92" spans="2:21" ht="13.5" thickBot="1" x14ac:dyDescent="0.25"/>
    <row r="93" spans="2:21" ht="50.25" customHeight="1" thickBot="1" x14ac:dyDescent="0.3">
      <c r="B93" s="583" t="s">
        <v>350</v>
      </c>
      <c r="C93" s="584"/>
      <c r="D93" s="584"/>
      <c r="E93" s="584"/>
      <c r="F93" s="584"/>
      <c r="G93" s="584"/>
      <c r="H93" s="584"/>
      <c r="I93" s="584"/>
      <c r="J93" s="584"/>
      <c r="K93" s="585"/>
      <c r="O93" s="4"/>
      <c r="P93" s="4"/>
      <c r="U93" s="4"/>
    </row>
    <row r="94" spans="2:21" ht="7.5" customHeight="1" thickBot="1" x14ac:dyDescent="0.3">
      <c r="B94" s="422"/>
      <c r="C94" s="423"/>
      <c r="D94" s="422"/>
      <c r="E94" s="422"/>
      <c r="F94" s="422"/>
      <c r="G94" s="422"/>
      <c r="H94" s="422"/>
      <c r="I94" s="422"/>
      <c r="J94" s="422"/>
      <c r="K94" s="422"/>
      <c r="O94" s="4"/>
      <c r="P94" s="4"/>
      <c r="U94" s="4"/>
    </row>
    <row r="95" spans="2:21" ht="48" thickBot="1" x14ac:dyDescent="0.25">
      <c r="B95" s="470" t="s">
        <v>278</v>
      </c>
      <c r="C95" s="475" t="s">
        <v>323</v>
      </c>
      <c r="D95" s="476" t="s">
        <v>247</v>
      </c>
      <c r="E95" s="444" t="s">
        <v>248</v>
      </c>
      <c r="F95" s="444" t="s">
        <v>249</v>
      </c>
      <c r="G95" s="477" t="s">
        <v>250</v>
      </c>
      <c r="H95" s="478" t="s">
        <v>251</v>
      </c>
      <c r="I95" s="479" t="s">
        <v>252</v>
      </c>
      <c r="J95" s="479" t="s">
        <v>253</v>
      </c>
      <c r="K95" s="445" t="s">
        <v>254</v>
      </c>
      <c r="O95" s="4"/>
      <c r="P95" s="4"/>
      <c r="U95" s="4"/>
    </row>
    <row r="96" spans="2:21" ht="39.75" customHeight="1" thickBot="1" x14ac:dyDescent="0.25">
      <c r="B96" s="402" t="s">
        <v>323</v>
      </c>
      <c r="C96" s="487"/>
      <c r="D96" s="456" t="s">
        <v>223</v>
      </c>
      <c r="E96" s="457" t="s">
        <v>224</v>
      </c>
      <c r="F96" s="457" t="s">
        <v>161</v>
      </c>
      <c r="G96" s="458" t="s">
        <v>225</v>
      </c>
      <c r="H96" s="459" t="s">
        <v>226</v>
      </c>
      <c r="I96" s="460" t="s">
        <v>227</v>
      </c>
      <c r="J96" s="461" t="s">
        <v>228</v>
      </c>
      <c r="K96" s="463" t="s">
        <v>229</v>
      </c>
      <c r="O96" s="4"/>
      <c r="P96" s="4"/>
      <c r="U96" s="4"/>
    </row>
    <row r="97" spans="2:21" ht="39.75" customHeight="1" x14ac:dyDescent="0.2">
      <c r="B97" s="403" t="s">
        <v>247</v>
      </c>
      <c r="C97" s="399"/>
      <c r="D97" s="488"/>
      <c r="E97" s="388" t="s">
        <v>209</v>
      </c>
      <c r="F97" s="388" t="s">
        <v>215</v>
      </c>
      <c r="G97" s="453" t="s">
        <v>208</v>
      </c>
      <c r="H97" s="387" t="s">
        <v>230</v>
      </c>
      <c r="I97" s="388" t="s">
        <v>231</v>
      </c>
      <c r="J97" s="388" t="s">
        <v>231</v>
      </c>
      <c r="K97" s="453" t="s">
        <v>232</v>
      </c>
      <c r="O97" s="4"/>
      <c r="P97" s="4"/>
      <c r="U97" s="4"/>
    </row>
    <row r="98" spans="2:21" ht="39.75" customHeight="1" x14ac:dyDescent="0.2">
      <c r="B98" s="404" t="s">
        <v>248</v>
      </c>
      <c r="C98" s="400"/>
      <c r="D98" s="381"/>
      <c r="E98" s="489"/>
      <c r="F98" s="380" t="s">
        <v>233</v>
      </c>
      <c r="G98" s="448" t="s">
        <v>234</v>
      </c>
      <c r="H98" s="410" t="s">
        <v>235</v>
      </c>
      <c r="I98" s="380" t="s">
        <v>200</v>
      </c>
      <c r="J98" s="380" t="s">
        <v>236</v>
      </c>
      <c r="K98" s="448" t="s">
        <v>237</v>
      </c>
    </row>
    <row r="99" spans="2:21" ht="39.75" customHeight="1" x14ac:dyDescent="0.2">
      <c r="B99" s="404" t="s">
        <v>249</v>
      </c>
      <c r="C99" s="400"/>
      <c r="D99" s="381"/>
      <c r="E99" s="380"/>
      <c r="F99" s="489"/>
      <c r="G99" s="448" t="s">
        <v>238</v>
      </c>
      <c r="H99" s="410" t="s">
        <v>239</v>
      </c>
      <c r="I99" s="380" t="s">
        <v>185</v>
      </c>
      <c r="J99" s="380" t="s">
        <v>185</v>
      </c>
      <c r="K99" s="448" t="s">
        <v>240</v>
      </c>
    </row>
    <row r="100" spans="2:21" ht="39.75" customHeight="1" thickBot="1" x14ac:dyDescent="0.25">
      <c r="B100" s="405" t="s">
        <v>250</v>
      </c>
      <c r="C100" s="401"/>
      <c r="D100" s="391"/>
      <c r="E100" s="392"/>
      <c r="F100" s="392"/>
      <c r="G100" s="490"/>
      <c r="H100" s="454" t="s">
        <v>242</v>
      </c>
      <c r="I100" s="392" t="s">
        <v>243</v>
      </c>
      <c r="J100" s="392" t="s">
        <v>243</v>
      </c>
      <c r="K100" s="393" t="s">
        <v>241</v>
      </c>
    </row>
    <row r="101" spans="2:21" ht="39.75" customHeight="1" x14ac:dyDescent="0.2">
      <c r="B101" s="411" t="s">
        <v>251</v>
      </c>
      <c r="C101" s="548"/>
      <c r="D101" s="387"/>
      <c r="E101" s="545"/>
      <c r="F101" s="545"/>
      <c r="G101" s="550"/>
      <c r="H101" s="491"/>
      <c r="I101" s="388" t="s">
        <v>188</v>
      </c>
      <c r="J101" s="388" t="s">
        <v>188</v>
      </c>
      <c r="K101" s="453" t="s">
        <v>244</v>
      </c>
    </row>
    <row r="102" spans="2:21" ht="39.75" customHeight="1" x14ac:dyDescent="0.2">
      <c r="B102" s="406" t="s">
        <v>252</v>
      </c>
      <c r="C102" s="549"/>
      <c r="D102" s="381"/>
      <c r="E102" s="380"/>
      <c r="F102" s="380"/>
      <c r="G102" s="448"/>
      <c r="H102" s="381"/>
      <c r="I102" s="492"/>
      <c r="J102" s="380" t="s">
        <v>246</v>
      </c>
      <c r="K102" s="448" t="s">
        <v>245</v>
      </c>
    </row>
    <row r="103" spans="2:21" ht="39.75" customHeight="1" x14ac:dyDescent="0.2">
      <c r="B103" s="406" t="s">
        <v>253</v>
      </c>
      <c r="C103" s="549"/>
      <c r="D103" s="381"/>
      <c r="E103" s="380"/>
      <c r="F103" s="380"/>
      <c r="G103" s="448"/>
      <c r="H103" s="381"/>
      <c r="I103" s="380"/>
      <c r="J103" s="492"/>
      <c r="K103" s="448" t="s">
        <v>255</v>
      </c>
      <c r="O103" s="4"/>
      <c r="P103" s="4"/>
      <c r="U103" s="4"/>
    </row>
    <row r="104" spans="2:21" ht="39.75" customHeight="1" thickBot="1" x14ac:dyDescent="0.25">
      <c r="B104" s="407" t="s">
        <v>254</v>
      </c>
      <c r="C104" s="401"/>
      <c r="D104" s="391"/>
      <c r="E104" s="392"/>
      <c r="F104" s="392"/>
      <c r="G104" s="393"/>
      <c r="H104" s="391"/>
      <c r="I104" s="392"/>
      <c r="J104" s="392"/>
      <c r="K104" s="493"/>
      <c r="O104" s="4"/>
      <c r="P104" s="4"/>
      <c r="U104" s="4"/>
    </row>
    <row r="105" spans="2:21" ht="6" customHeight="1" x14ac:dyDescent="0.2">
      <c r="B105" s="419"/>
      <c r="C105" s="420"/>
      <c r="D105" s="421"/>
      <c r="E105" s="421"/>
      <c r="F105" s="421"/>
      <c r="G105" s="421"/>
      <c r="H105" s="421"/>
      <c r="I105" s="421"/>
      <c r="J105" s="421"/>
      <c r="K105" s="421"/>
      <c r="O105" s="4"/>
      <c r="P105" s="4"/>
      <c r="U105" s="4"/>
    </row>
    <row r="106" spans="2:21" ht="30" customHeight="1" x14ac:dyDescent="0.2">
      <c r="B106" s="586" t="s">
        <v>356</v>
      </c>
      <c r="C106" s="586"/>
      <c r="D106" s="586"/>
      <c r="E106" s="586"/>
      <c r="F106" s="586"/>
      <c r="G106" s="586"/>
      <c r="H106" s="586"/>
      <c r="I106" s="586"/>
      <c r="J106" s="586"/>
      <c r="K106" s="586"/>
      <c r="O106" s="4"/>
      <c r="P106" s="4"/>
      <c r="U106" s="4"/>
    </row>
    <row r="107" spans="2:21" x14ac:dyDescent="0.2">
      <c r="O107" s="4"/>
      <c r="P107" s="4"/>
      <c r="U107" s="4"/>
    </row>
    <row r="108" spans="2:21" x14ac:dyDescent="0.2">
      <c r="O108" s="4"/>
      <c r="P108" s="4"/>
      <c r="U108" s="4"/>
    </row>
    <row r="111" spans="2:21" ht="15" x14ac:dyDescent="0.25">
      <c r="B111" s="527" t="s">
        <v>345</v>
      </c>
      <c r="C111" s="425"/>
      <c r="D111" s="528" t="s">
        <v>345</v>
      </c>
      <c r="E111" s="425"/>
      <c r="F111" s="425"/>
      <c r="G111" s="528" t="s">
        <v>345</v>
      </c>
      <c r="H111" s="425"/>
      <c r="I111" s="425"/>
      <c r="J111" s="528" t="s">
        <v>345</v>
      </c>
      <c r="K111" s="424"/>
    </row>
    <row r="112" spans="2:21" s="36" customFormat="1" ht="15" hidden="1" x14ac:dyDescent="0.2">
      <c r="B112" s="500" t="s">
        <v>319</v>
      </c>
      <c r="C112" s="4"/>
      <c r="D112" s="4"/>
      <c r="E112" s="4"/>
      <c r="F112" s="4"/>
      <c r="G112" s="437"/>
      <c r="H112" s="438"/>
      <c r="I112" s="438"/>
      <c r="J112" s="437"/>
      <c r="K112" s="438"/>
      <c r="L112" s="4"/>
    </row>
    <row r="113" spans="2:12" s="36" customFormat="1" ht="15" hidden="1" x14ac:dyDescent="0.2">
      <c r="B113" s="501" t="s">
        <v>6</v>
      </c>
      <c r="C113" s="501" t="s">
        <v>317</v>
      </c>
      <c r="D113" s="502" t="s">
        <v>320</v>
      </c>
      <c r="E113" s="502" t="s">
        <v>123</v>
      </c>
      <c r="F113" s="503" t="s">
        <v>169</v>
      </c>
      <c r="G113" s="437"/>
      <c r="H113" s="438"/>
      <c r="I113" s="438"/>
      <c r="J113" s="437"/>
      <c r="K113" s="438"/>
      <c r="L113" s="4"/>
    </row>
    <row r="114" spans="2:12" hidden="1" x14ac:dyDescent="0.2">
      <c r="B114" s="426" t="s">
        <v>7</v>
      </c>
      <c r="C114" s="426" t="s">
        <v>3</v>
      </c>
      <c r="D114" s="439">
        <v>0.67092096610841068</v>
      </c>
      <c r="E114" s="439">
        <v>4.3430080432119489E-2</v>
      </c>
      <c r="F114" s="440">
        <v>10</v>
      </c>
      <c r="G114" s="4" t="s">
        <v>324</v>
      </c>
    </row>
    <row r="115" spans="2:12" hidden="1" x14ac:dyDescent="0.2">
      <c r="B115" s="426" t="s">
        <v>0</v>
      </c>
      <c r="C115" s="426" t="s">
        <v>218</v>
      </c>
      <c r="D115" s="441">
        <v>0.62609145252669629</v>
      </c>
      <c r="E115" s="441">
        <v>7.6099484022152358E-2</v>
      </c>
      <c r="F115" s="442">
        <v>32</v>
      </c>
      <c r="G115" s="4" t="s">
        <v>221</v>
      </c>
    </row>
    <row r="116" spans="2:12" hidden="1" x14ac:dyDescent="0.2">
      <c r="B116" s="426" t="s">
        <v>1</v>
      </c>
      <c r="C116" s="426" t="s">
        <v>218</v>
      </c>
      <c r="D116" s="439">
        <v>0.57975380658007858</v>
      </c>
      <c r="E116" s="439">
        <v>0.10475946399400513</v>
      </c>
      <c r="F116" s="440">
        <v>35</v>
      </c>
      <c r="G116" s="4" t="s">
        <v>222</v>
      </c>
    </row>
    <row r="117" spans="2:12" x14ac:dyDescent="0.2">
      <c r="D117" s="367"/>
      <c r="E117" s="367"/>
    </row>
    <row r="118" spans="2:12" ht="13.5" thickBot="1" x14ac:dyDescent="0.25"/>
    <row r="119" spans="2:12" ht="93" customHeight="1" thickBot="1" x14ac:dyDescent="0.25">
      <c r="B119" s="598" t="s">
        <v>354</v>
      </c>
      <c r="C119" s="581"/>
      <c r="D119" s="581"/>
      <c r="E119" s="582"/>
    </row>
    <row r="120" spans="2:12" ht="9" customHeight="1" thickBot="1" x14ac:dyDescent="0.25">
      <c r="B120" s="447"/>
      <c r="C120" s="447"/>
      <c r="D120" s="447"/>
      <c r="E120" s="447"/>
    </row>
    <row r="121" spans="2:12" ht="61.5" customHeight="1" thickBot="1" x14ac:dyDescent="0.25">
      <c r="B121" s="470" t="s">
        <v>278</v>
      </c>
      <c r="C121" s="443" t="s">
        <v>324</v>
      </c>
      <c r="D121" s="444" t="s">
        <v>221</v>
      </c>
      <c r="E121" s="445" t="s">
        <v>222</v>
      </c>
    </row>
    <row r="122" spans="2:12" ht="50.25" customHeight="1" x14ac:dyDescent="0.2">
      <c r="B122" s="446" t="s">
        <v>324</v>
      </c>
      <c r="C122" s="509"/>
      <c r="D122" s="388" t="s">
        <v>256</v>
      </c>
      <c r="E122" s="450" t="s">
        <v>257</v>
      </c>
    </row>
    <row r="123" spans="2:12" ht="50.25" customHeight="1" x14ac:dyDescent="0.2">
      <c r="B123" s="404" t="s">
        <v>221</v>
      </c>
      <c r="C123" s="381"/>
      <c r="D123" s="489"/>
      <c r="E123" s="455" t="s">
        <v>258</v>
      </c>
    </row>
    <row r="124" spans="2:12" ht="50.25" customHeight="1" thickBot="1" x14ac:dyDescent="0.25">
      <c r="B124" s="407" t="s">
        <v>222</v>
      </c>
      <c r="C124" s="542"/>
      <c r="D124" s="543"/>
      <c r="E124" s="493"/>
    </row>
    <row r="125" spans="2:12" ht="4.5" customHeight="1" x14ac:dyDescent="0.2">
      <c r="B125" s="447"/>
      <c r="C125" s="447"/>
      <c r="D125" s="447"/>
      <c r="E125" s="447"/>
    </row>
    <row r="126" spans="2:12" ht="62.25" customHeight="1" x14ac:dyDescent="0.2">
      <c r="B126" s="577" t="s">
        <v>356</v>
      </c>
      <c r="C126" s="578"/>
      <c r="D126" s="578"/>
      <c r="E126" s="579"/>
    </row>
  </sheetData>
  <mergeCells count="9">
    <mergeCell ref="B126:E126"/>
    <mergeCell ref="B93:K93"/>
    <mergeCell ref="B106:K106"/>
    <mergeCell ref="B119:E119"/>
    <mergeCell ref="B2:F2"/>
    <mergeCell ref="B3:F3"/>
    <mergeCell ref="B4:F4"/>
    <mergeCell ref="B57:G57"/>
    <mergeCell ref="B60:I60"/>
  </mergeCells>
  <hyperlinks>
    <hyperlink ref="B58" r:id="rId1"/>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 %+Cf+V+k 9SG+3G</vt:lpstr>
      <vt:lpstr>Dif % 9SG+3G</vt:lpstr>
      <vt:lpstr>Dif k 9SG+3G</vt:lpstr>
      <vt:lpstr>Dif Cf 9SG+3G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MARTIN GALAN</dc:creator>
  <cp:lastModifiedBy>Galo</cp:lastModifiedBy>
  <dcterms:created xsi:type="dcterms:W3CDTF">2020-01-13T13:50:04Z</dcterms:created>
  <dcterms:modified xsi:type="dcterms:W3CDTF">2021-03-06T10:25:58Z</dcterms:modified>
</cp:coreProperties>
</file>