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0924-Galo\0-Datos\10-Temas publc\20210705-VÑ IMpower 110\"/>
    </mc:Choice>
  </mc:AlternateContent>
  <xr:revisionPtr revIDLastSave="0" documentId="13_ncr:1_{40554E3D-2043-496C-8382-DA32B2510BFA}" xr6:coauthVersionLast="47" xr6:coauthVersionMax="47" xr10:uidLastSave="{00000000-0000-0000-0000-000000000000}"/>
  <bookViews>
    <workbookView xWindow="-110" yWindow="-110" windowWidth="19420" windowHeight="10420" tabRatio="911" activeTab="5" xr2:uid="{00000000-000D-0000-FFFF-FFFF00000000}"/>
  </bookViews>
  <sheets>
    <sheet name="PtSLEv-1 PDL1&gt;50%" sheetId="6" r:id="rId1"/>
    <sheet name="PtSLEv-2 PDL1 &gt;5%" sheetId="2" r:id="rId2"/>
    <sheet name="PtSLEv-3 PDL1&gt;1%" sheetId="7" r:id="rId3"/>
    <sheet name="Gráf PtSLEv1 3tBx3dNNT" sheetId="11" r:id="rId4"/>
    <sheet name="Gráf PtSLEv2 3tBx3dNNT" sheetId="9" r:id="rId5"/>
    <sheet name="Gráf PtSLEv3 3tBx3dNNT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0" l="1"/>
  <c r="C24" i="9"/>
  <c r="C24" i="11"/>
  <c r="D24" i="10" l="1"/>
  <c r="D24" i="9"/>
  <c r="D24" i="11"/>
  <c r="D25" i="10" l="1"/>
  <c r="B25" i="10"/>
  <c r="C25" i="10"/>
  <c r="D25" i="9"/>
  <c r="B25" i="9"/>
  <c r="C25" i="9"/>
  <c r="D25" i="11"/>
  <c r="B25" i="11"/>
  <c r="C25" i="11"/>
  <c r="I23" i="6" l="1"/>
  <c r="A23" i="6"/>
  <c r="E21" i="6"/>
  <c r="A21" i="6"/>
  <c r="H19" i="6"/>
  <c r="G19" i="6"/>
  <c r="C19" i="6"/>
  <c r="B19" i="6"/>
  <c r="J16" i="6"/>
  <c r="J15" i="6"/>
  <c r="I13" i="6"/>
  <c r="F13" i="6"/>
  <c r="D13" i="6"/>
  <c r="I12" i="6"/>
  <c r="F12" i="6"/>
  <c r="C21" i="6" s="1"/>
  <c r="D12" i="6"/>
  <c r="I11" i="6"/>
  <c r="F11" i="6"/>
  <c r="H26" i="6" s="1"/>
  <c r="D11" i="6"/>
  <c r="I8" i="6"/>
  <c r="H8" i="6"/>
  <c r="I16" i="6" l="1"/>
  <c r="E11" i="6"/>
  <c r="E13" i="6" s="1"/>
  <c r="I15" i="6"/>
  <c r="B21" i="6"/>
  <c r="G15" i="6"/>
  <c r="D21" i="6" s="1"/>
  <c r="H11" i="6" l="1"/>
  <c r="E12" i="6"/>
  <c r="C23" i="6"/>
  <c r="H29" i="6" s="1"/>
  <c r="H13" i="6"/>
  <c r="K29" i="6" l="1"/>
  <c r="B23" i="6"/>
  <c r="H12" i="6"/>
  <c r="F15" i="6"/>
  <c r="F16" i="6" l="1"/>
  <c r="E23" i="6" s="1"/>
  <c r="D23" i="6"/>
  <c r="H28" i="6" s="1"/>
  <c r="K28" i="6" l="1"/>
  <c r="H27" i="6"/>
  <c r="K27" i="6" l="1"/>
  <c r="H30" i="6"/>
  <c r="I27" i="6" s="1"/>
  <c r="K30" i="6" l="1"/>
  <c r="I29" i="6"/>
  <c r="I28" i="6"/>
  <c r="D13" i="11" l="1"/>
  <c r="C13" i="11"/>
  <c r="B5" i="11"/>
  <c r="D10" i="11" s="1"/>
  <c r="A1" i="11"/>
  <c r="D7" i="11" l="1"/>
  <c r="C8" i="11"/>
  <c r="D14" i="11"/>
  <c r="C7" i="11"/>
  <c r="C9" i="11"/>
  <c r="C14" i="11" s="1"/>
  <c r="D8" i="11"/>
  <c r="D11" i="11" s="1"/>
  <c r="E2" i="11"/>
  <c r="J2" i="11" s="1"/>
  <c r="D13" i="10"/>
  <c r="C13" i="10"/>
  <c r="B5" i="10"/>
  <c r="D10" i="10" s="1"/>
  <c r="A1" i="10"/>
  <c r="D7" i="10" l="1"/>
  <c r="C8" i="10"/>
  <c r="F14" i="11"/>
  <c r="C11" i="11"/>
  <c r="D14" i="10"/>
  <c r="C7" i="10"/>
  <c r="C9" i="10"/>
  <c r="C14" i="10" s="1"/>
  <c r="D8" i="10"/>
  <c r="D11" i="10" s="1"/>
  <c r="E2" i="10"/>
  <c r="F14" i="10" l="1"/>
  <c r="C11" i="10"/>
  <c r="I23" i="7" l="1"/>
  <c r="D13" i="9"/>
  <c r="C13" i="9"/>
  <c r="B5" i="9"/>
  <c r="C8" i="9" s="1"/>
  <c r="A1" i="9"/>
  <c r="C7" i="9" l="1"/>
  <c r="D10" i="9"/>
  <c r="D14" i="9" s="1"/>
  <c r="E2" i="9"/>
  <c r="H2" i="9" s="1"/>
  <c r="D7" i="9"/>
  <c r="D8" i="9"/>
  <c r="D11" i="9" s="1"/>
  <c r="C9" i="9"/>
  <c r="C14" i="9" s="1"/>
  <c r="F14" i="9" l="1"/>
  <c r="C11" i="9"/>
  <c r="A23" i="7" l="1"/>
  <c r="E21" i="7"/>
  <c r="A21" i="7"/>
  <c r="H19" i="7"/>
  <c r="G19" i="7"/>
  <c r="C19" i="7"/>
  <c r="B19" i="7"/>
  <c r="J16" i="7"/>
  <c r="J15" i="7"/>
  <c r="I13" i="7"/>
  <c r="F13" i="7"/>
  <c r="D13" i="7"/>
  <c r="I12" i="7"/>
  <c r="F12" i="7"/>
  <c r="C21" i="7" s="1"/>
  <c r="D12" i="7"/>
  <c r="I11" i="7"/>
  <c r="F11" i="7"/>
  <c r="H26" i="7" s="1"/>
  <c r="D11" i="7"/>
  <c r="I8" i="7"/>
  <c r="H8" i="7"/>
  <c r="I15" i="7" s="1"/>
  <c r="I16" i="7" l="1"/>
  <c r="E11" i="7"/>
  <c r="E12" i="7"/>
  <c r="H12" i="7" s="1"/>
  <c r="E13" i="7"/>
  <c r="H13" i="7" s="1"/>
  <c r="H11" i="7"/>
  <c r="B21" i="7"/>
  <c r="G15" i="7"/>
  <c r="D21" i="7" s="1"/>
  <c r="C23" i="7" l="1"/>
  <c r="H29" i="7" s="1"/>
  <c r="B23" i="7"/>
  <c r="F15" i="7"/>
  <c r="F16" i="7" s="1"/>
  <c r="E23" i="7" s="1"/>
  <c r="K29" i="7"/>
  <c r="D23" i="7" l="1"/>
  <c r="H28" i="7" s="1"/>
  <c r="K28" i="7" s="1"/>
  <c r="I23" i="2"/>
  <c r="A23" i="2"/>
  <c r="E21" i="2"/>
  <c r="A21" i="2"/>
  <c r="H19" i="2"/>
  <c r="G19" i="2"/>
  <c r="C19" i="2"/>
  <c r="B19" i="2"/>
  <c r="J16" i="2"/>
  <c r="J15" i="2"/>
  <c r="G15" i="2"/>
  <c r="D21" i="2" s="1"/>
  <c r="I13" i="2"/>
  <c r="F13" i="2"/>
  <c r="D13" i="2"/>
  <c r="I12" i="2"/>
  <c r="F12" i="2"/>
  <c r="C21" i="2" s="1"/>
  <c r="D12" i="2"/>
  <c r="I11" i="2"/>
  <c r="F11" i="2"/>
  <c r="H26" i="2" s="1"/>
  <c r="D11" i="2"/>
  <c r="I8" i="2"/>
  <c r="H8" i="2"/>
  <c r="I16" i="2" s="1"/>
  <c r="H27" i="7" l="1"/>
  <c r="K27" i="7" s="1"/>
  <c r="I15" i="2"/>
  <c r="E11" i="2"/>
  <c r="H11" i="2" s="1"/>
  <c r="B21" i="2"/>
  <c r="H30" i="7" l="1"/>
  <c r="I27" i="7" s="1"/>
  <c r="I28" i="7"/>
  <c r="E12" i="2"/>
  <c r="E13" i="2"/>
  <c r="C23" i="2" s="1"/>
  <c r="H29" i="2" s="1"/>
  <c r="K29" i="2" s="1"/>
  <c r="I29" i="7" l="1"/>
  <c r="K30" i="7"/>
  <c r="H13" i="2"/>
  <c r="F15" i="2"/>
  <c r="H12" i="2"/>
  <c r="B23" i="2"/>
  <c r="F16" i="2" l="1"/>
  <c r="E23" i="2" s="1"/>
  <c r="D23" i="2"/>
  <c r="H28" i="2" s="1"/>
  <c r="K28" i="2" l="1"/>
  <c r="H27" i="2"/>
  <c r="H30" i="2" l="1"/>
  <c r="K27" i="2"/>
  <c r="I28" i="2" l="1"/>
  <c r="K30" i="2"/>
  <c r="I29" i="2"/>
  <c r="I27" i="2"/>
</calcChain>
</file>

<file path=xl/sharedStrings.xml><?xml version="1.0" encoding="utf-8"?>
<sst xmlns="http://schemas.openxmlformats.org/spreadsheetml/2006/main" count="235" uniqueCount="67">
  <si>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</si>
  <si>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</si>
  <si>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</si>
  <si>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</si>
  <si>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</si>
  <si>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</si>
  <si>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</si>
  <si>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</si>
  <si>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</si>
  <si>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</si>
  <si>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</si>
  <si>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</si>
  <si>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</si>
  <si>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</si>
  <si>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</si>
  <si>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</si>
  <si>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</si>
  <si>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</si>
  <si>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</si>
  <si>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t>MEDIANAS DE SUPERVIVENCIA LIBRE DE ENFERMEDAD</t>
  </si>
  <si>
    <t>Mediana de SLEv</t>
  </si>
  <si>
    <t>Prolongación de la Mediana SLEv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</si>
  <si>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</si>
  <si>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</si>
  <si>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</si>
  <si>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</si>
  <si>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</si>
  <si>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</si>
  <si>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</si>
  <si>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</si>
  <si>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</si>
  <si>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</si>
  <si>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RA interv</t>
  </si>
  <si>
    <t>RA contr</t>
  </si>
  <si>
    <t>RAR</t>
  </si>
  <si>
    <t>Herbst RS, Giaccone G, de Marinis F, on behalf of the IMpower 110 investigators. Atezolizumab for First-Line Treatment of PD-L1-Selected Patients with NSCLC. N Engl J Med. 2020 Oct 1;383(14):1328-1339.</t>
  </si>
  <si>
    <t>SG expresión PD-L1 alta (≥ 50%)</t>
  </si>
  <si>
    <t>Atezolizum, n= 107</t>
  </si>
  <si>
    <t>QMT, n= 98</t>
  </si>
  <si>
    <t>Atezolizum, n= 166</t>
  </si>
  <si>
    <t>QMT, n= 162</t>
  </si>
  <si>
    <t>12 meses</t>
  </si>
  <si>
    <t>Cohorte completa, expresión PD-L1 ≥ 1%</t>
  </si>
  <si>
    <t>Cohorte completa, expresión PD-L1 &gt;1%</t>
  </si>
  <si>
    <t>Atezolizum, n= 277</t>
  </si>
  <si>
    <t>QMT, n= 277</t>
  </si>
  <si>
    <t>Subgrupo expresión PD-L1 alta (≥ 50%)</t>
  </si>
  <si>
    <t>Subgrupo expresión PD-L1 ≥ 5% (intermedia)</t>
  </si>
  <si>
    <t>Subgrupo expresión PD-L1 alta ≥ 50% (alta)</t>
  </si>
  <si>
    <t>En 12 meses por HR</t>
  </si>
  <si>
    <t>79,87%</t>
  </si>
  <si>
    <t>Atezolizumab</t>
  </si>
  <si>
    <t>Quimioterapia</t>
  </si>
  <si>
    <t>Personas</t>
  </si>
  <si>
    <t>Meses</t>
  </si>
  <si>
    <t>Los 3 destinos del NNT (3dNNT)</t>
  </si>
  <si>
    <t>Los 3 tiempos biográficos (3tB)</t>
  </si>
  <si>
    <t>20201001-ECA IMp110 15m, CPNM-met-IV, PDL1+ [Atez vs 5QMTpt],+SLE =+SG. Hebst</t>
  </si>
  <si>
    <t>Los 3 destinos NNT</t>
  </si>
  <si>
    <t>Supervivencia libre de progresión</t>
  </si>
  <si>
    <t>Progresión o muerte</t>
  </si>
  <si>
    <r>
      <rPr>
        <b/>
        <sz val="11"/>
        <color rgb="FF993300"/>
        <rFont val="Calibri"/>
        <family val="2"/>
        <scheme val="minor"/>
      </rPr>
      <t>Tabla t-4 [PFS, 12m, Subgrupo PD-L1 &gt;50%]: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</si>
  <si>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t-5 [PFS, 12m, Subgrupo PD-L1 &gt;5%]: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</si>
  <si>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t-6 [PFS, 12m, Cohorte completa PD-L1 &gt;1%]: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</si>
  <si>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6"/>
        <color rgb="FF993300"/>
        <rFont val="Calibri"/>
        <family val="2"/>
        <scheme val="minor"/>
      </rPr>
      <t xml:space="preserve">Gráfico g-4 (SG Expr PD-L1 &gt;50%): </t>
    </r>
    <r>
      <rPr>
        <b/>
        <sz val="16"/>
        <color theme="1"/>
        <rFont val="Calibri"/>
        <family val="2"/>
        <scheme val="minor"/>
      </rPr>
      <t>Cruce de "Los 3 tiempos biográficos (3tB)” con "Los 3 destinos del NNT (3dNNT)” en Progresión o muerte, a los 12 meses</t>
    </r>
  </si>
  <si>
    <r>
      <rPr>
        <b/>
        <sz val="16"/>
        <color rgb="FF993300"/>
        <rFont val="Calibri"/>
        <family val="2"/>
        <scheme val="minor"/>
      </rPr>
      <t xml:space="preserve">Gráfico g-5 (SG Expr PD-L1 &gt;5%): </t>
    </r>
    <r>
      <rPr>
        <b/>
        <sz val="16"/>
        <color theme="1"/>
        <rFont val="Calibri"/>
        <family val="2"/>
        <scheme val="minor"/>
      </rPr>
      <t>Cruce de "Los 3 tiempos biográficos (3tB)” con "Los 3 destinos del NNT (3dNNT)” en Progresión o muerte, a los 12 meses</t>
    </r>
  </si>
  <si>
    <r>
      <rPr>
        <b/>
        <sz val="16"/>
        <color rgb="FF993300"/>
        <rFont val="Calibri"/>
        <family val="2"/>
        <scheme val="minor"/>
      </rPr>
      <t xml:space="preserve">Gráfico g-6 (Coh Expr PD-L1 &gt;1%): </t>
    </r>
    <r>
      <rPr>
        <b/>
        <sz val="16"/>
        <color theme="1"/>
        <rFont val="Calibri"/>
        <family val="2"/>
        <scheme val="minor"/>
      </rPr>
      <t>Cruce de "Los 3 tiempos biográficos (3tB)” con "Los 3 destinos del NNT (3dNNT)” en Progresión o muerte, a los 12 meses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</si>
</sst>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0.0%"/>
    <numFmt numFmtId="168" formatCode="#,##0.0"/>
    <numFmt numFmtId="169" formatCode="_-* #,##0.0\ _€_-;\-* #,##0.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rgb="FFFF99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33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9933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5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wrapText="1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7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167" fontId="15" fillId="0" borderId="0" xfId="2" applyNumberFormat="1" applyFont="1" applyAlignment="1">
      <alignment horizontal="center"/>
    </xf>
    <xf numFmtId="1" fontId="14" fillId="0" borderId="0" xfId="0" applyNumberFormat="1" applyFont="1"/>
    <xf numFmtId="1" fontId="5" fillId="0" borderId="7" xfId="0" applyNumberFormat="1" applyFont="1" applyBorder="1"/>
    <xf numFmtId="168" fontId="3" fillId="3" borderId="2" xfId="0" applyNumberFormat="1" applyFont="1" applyFill="1" applyBorder="1"/>
    <xf numFmtId="168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5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13" fillId="0" borderId="0" xfId="0" applyFont="1"/>
    <xf numFmtId="0" fontId="13" fillId="0" borderId="0" xfId="0" applyFont="1" applyAlignment="1">
      <alignment horizontal="right"/>
    </xf>
    <xf numFmtId="167" fontId="17" fillId="0" borderId="0" xfId="2" applyNumberFormat="1" applyFont="1" applyAlignment="1">
      <alignment horizontal="center"/>
    </xf>
    <xf numFmtId="1" fontId="13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167" fontId="19" fillId="0" borderId="0" xfId="2" applyNumberFormat="1" applyFont="1" applyAlignment="1">
      <alignment horizontal="center"/>
    </xf>
    <xf numFmtId="1" fontId="18" fillId="0" borderId="0" xfId="0" applyNumberFormat="1" applyFont="1"/>
    <xf numFmtId="3" fontId="3" fillId="0" borderId="0" xfId="0" applyNumberFormat="1" applyFont="1"/>
    <xf numFmtId="165" fontId="3" fillId="3" borderId="12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Border="1"/>
    <xf numFmtId="167" fontId="12" fillId="0" borderId="0" xfId="2" applyNumberFormat="1" applyFont="1" applyAlignment="1">
      <alignment horizontal="left" vertical="center"/>
    </xf>
    <xf numFmtId="0" fontId="12" fillId="0" borderId="0" xfId="0" applyFont="1"/>
    <xf numFmtId="49" fontId="12" fillId="0" borderId="0" xfId="0" applyNumberFormat="1" applyFont="1"/>
    <xf numFmtId="165" fontId="12" fillId="3" borderId="0" xfId="0" applyNumberFormat="1" applyFont="1" applyFill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1" fontId="18" fillId="2" borderId="7" xfId="0" applyNumberFormat="1" applyFont="1" applyFill="1" applyBorder="1" applyAlignment="1">
      <alignment horizontal="center" vertical="center"/>
    </xf>
    <xf numFmtId="9" fontId="19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9" fontId="15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wrapText="1"/>
    </xf>
    <xf numFmtId="2" fontId="14" fillId="2" borderId="7" xfId="0" applyNumberFormat="1" applyFont="1" applyFill="1" applyBorder="1" applyAlignment="1">
      <alignment vertical="center"/>
    </xf>
    <xf numFmtId="1" fontId="14" fillId="0" borderId="7" xfId="0" applyNumberFormat="1" applyFont="1" applyBorder="1" applyAlignment="1">
      <alignment vertical="center"/>
    </xf>
    <xf numFmtId="167" fontId="15" fillId="0" borderId="0" xfId="2" applyNumberFormat="1" applyFont="1" applyAlignment="1">
      <alignment horizontal="center" vertical="center"/>
    </xf>
    <xf numFmtId="167" fontId="15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7" fontId="19" fillId="0" borderId="0" xfId="2" applyNumberFormat="1" applyFont="1" applyFill="1" applyBorder="1" applyAlignment="1">
      <alignment vertical="center"/>
    </xf>
    <xf numFmtId="0" fontId="18" fillId="0" borderId="7" xfId="0" applyFont="1" applyBorder="1" applyAlignment="1">
      <alignment horizontal="right" wrapText="1"/>
    </xf>
    <xf numFmtId="2" fontId="18" fillId="2" borderId="7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vertical="center"/>
    </xf>
    <xf numFmtId="167" fontId="19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1" fillId="0" borderId="7" xfId="0" applyNumberFormat="1" applyFont="1" applyBorder="1" applyAlignment="1">
      <alignment horizontal="right" vertical="center"/>
    </xf>
    <xf numFmtId="9" fontId="12" fillId="0" borderId="0" xfId="0" applyNumberFormat="1" applyFont="1"/>
    <xf numFmtId="0" fontId="12" fillId="0" borderId="0" xfId="0" applyFont="1" applyAlignment="1">
      <alignment horizontal="left" vertical="top"/>
    </xf>
    <xf numFmtId="165" fontId="18" fillId="3" borderId="7" xfId="0" applyNumberFormat="1" applyFont="1" applyFill="1" applyBorder="1" applyAlignment="1">
      <alignment vertical="center"/>
    </xf>
    <xf numFmtId="1" fontId="0" fillId="0" borderId="0" xfId="0" applyNumberFormat="1"/>
    <xf numFmtId="0" fontId="0" fillId="0" borderId="0" xfId="0" applyFill="1" applyBorder="1"/>
    <xf numFmtId="0" fontId="11" fillId="0" borderId="0" xfId="0" applyFont="1" applyAlignment="1">
      <alignment horizontal="right"/>
    </xf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65" fontId="12" fillId="2" borderId="21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 vertical="center"/>
    </xf>
    <xf numFmtId="165" fontId="16" fillId="2" borderId="23" xfId="0" applyNumberFormat="1" applyFont="1" applyFill="1" applyBorder="1" applyAlignment="1">
      <alignment horizontal="center" vertical="center"/>
    </xf>
    <xf numFmtId="165" fontId="18" fillId="2" borderId="24" xfId="0" applyNumberFormat="1" applyFont="1" applyFill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5" fontId="22" fillId="4" borderId="7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167" fontId="15" fillId="4" borderId="0" xfId="2" applyNumberFormat="1" applyFont="1" applyFill="1" applyAlignment="1">
      <alignment horizontal="center"/>
    </xf>
    <xf numFmtId="1" fontId="14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167" fontId="17" fillId="4" borderId="0" xfId="2" applyNumberFormat="1" applyFont="1" applyFill="1" applyAlignment="1">
      <alignment horizontal="center"/>
    </xf>
    <xf numFmtId="1" fontId="13" fillId="4" borderId="0" xfId="0" applyNumberFormat="1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167" fontId="19" fillId="4" borderId="0" xfId="2" applyNumberFormat="1" applyFont="1" applyFill="1" applyAlignment="1">
      <alignment horizontal="center"/>
    </xf>
    <xf numFmtId="1" fontId="18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2" fontId="22" fillId="4" borderId="7" xfId="0" applyNumberFormat="1" applyFont="1" applyFill="1" applyBorder="1" applyAlignment="1">
      <alignment horizontal="center" vertical="center"/>
    </xf>
    <xf numFmtId="0" fontId="22" fillId="4" borderId="0" xfId="0" applyFont="1" applyFill="1"/>
    <xf numFmtId="2" fontId="3" fillId="4" borderId="0" xfId="0" applyNumberFormat="1" applyFont="1" applyFill="1"/>
    <xf numFmtId="165" fontId="14" fillId="4" borderId="0" xfId="0" applyNumberFormat="1" applyFont="1" applyFill="1"/>
    <xf numFmtId="165" fontId="13" fillId="4" borderId="0" xfId="0" applyNumberFormat="1" applyFont="1" applyFill="1"/>
    <xf numFmtId="0" fontId="5" fillId="0" borderId="0" xfId="0" applyFont="1" applyAlignment="1">
      <alignment horizontal="right"/>
    </xf>
    <xf numFmtId="0" fontId="21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3" fillId="0" borderId="2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165" fontId="12" fillId="0" borderId="19" xfId="0" applyNumberFormat="1" applyFont="1" applyBorder="1"/>
    <xf numFmtId="165" fontId="12" fillId="0" borderId="2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6" borderId="26" xfId="0" applyFill="1" applyBorder="1"/>
    <xf numFmtId="0" fontId="0" fillId="5" borderId="9" xfId="0" applyFill="1" applyBorder="1"/>
    <xf numFmtId="0" fontId="0" fillId="5" borderId="12" xfId="0" applyFill="1" applyBorder="1"/>
    <xf numFmtId="0" fontId="11" fillId="0" borderId="0" xfId="0" applyFont="1" applyAlignment="1">
      <alignment horizontal="left"/>
    </xf>
    <xf numFmtId="0" fontId="26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7" borderId="9" xfId="0" applyFill="1" applyBorder="1"/>
    <xf numFmtId="0" fontId="0" fillId="7" borderId="7" xfId="0" applyFill="1" applyBorder="1"/>
    <xf numFmtId="0" fontId="0" fillId="7" borderId="26" xfId="0" applyFill="1" applyBorder="1"/>
    <xf numFmtId="0" fontId="0" fillId="7" borderId="12" xfId="0" applyFill="1" applyBorder="1"/>
    <xf numFmtId="165" fontId="14" fillId="0" borderId="0" xfId="0" applyNumberFormat="1" applyFont="1"/>
    <xf numFmtId="165" fontId="13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1" fillId="0" borderId="22" xfId="0" applyFont="1" applyBorder="1" applyAlignment="1">
      <alignment horizontal="center"/>
    </xf>
    <xf numFmtId="0" fontId="6" fillId="4" borderId="16" xfId="0" applyFont="1" applyFill="1" applyBorder="1" applyAlignment="1">
      <alignment vertical="center"/>
    </xf>
    <xf numFmtId="0" fontId="3" fillId="4" borderId="13" xfId="0" applyFont="1" applyFill="1" applyBorder="1"/>
    <xf numFmtId="0" fontId="3" fillId="4" borderId="14" xfId="0" applyFont="1" applyFill="1" applyBorder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14" fillId="0" borderId="7" xfId="0" applyNumberFormat="1" applyFont="1" applyBorder="1" applyAlignment="1">
      <alignment horizontal="right" vertical="center"/>
    </xf>
    <xf numFmtId="1" fontId="18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11" fillId="2" borderId="16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993300"/>
      <color rgb="FFFF6600"/>
      <color rgb="FF009900"/>
      <color rgb="FFCCFF33"/>
      <color rgb="FF669900"/>
      <color rgb="FF00FF00"/>
      <color rgb="FFFF3300"/>
      <color rgb="FFFF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</a:t>
            </a:r>
            <a:r>
              <a:rPr lang="es-ES" sz="1200" b="1" baseline="0">
                <a:solidFill>
                  <a:srgbClr val="993300"/>
                </a:solidFill>
              </a:rPr>
              <a:t> biográficos (3tB)": </a:t>
            </a:r>
            <a:r>
              <a:rPr lang="es-ES" sz="1200" b="1" baseline="0">
                <a:solidFill>
                  <a:sysClr val="windowText" lastClr="000000"/>
                </a:solidFill>
              </a:rPr>
              <a:t>Prolongación del tiempo medio de supervivencia (PtS)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'PtSLEv-1 PDL1&gt;50%'!$G$27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66666666666667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'PtSLEv-1 PDL1&gt;50%'!$H$27</c:f>
              <c:numCache>
                <c:formatCode>0.0</c:formatCode>
                <c:ptCount val="1"/>
                <c:pt idx="0">
                  <c:v>4.6865484880083423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4-4124-8550-5B823DBF25EA}"/>
            </c:ext>
          </c:extLst>
        </c:ser>
        <c:ser>
          <c:idx val="1"/>
          <c:order val="1"/>
          <c:tx>
            <c:strRef>
              <c:f>'PtSLEv-1 PDL1&gt;50%'!$G$28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'PtSLEv-1 PDL1&gt;50%'!$H$28</c:f>
              <c:numCache>
                <c:formatCode>0.0</c:formatCode>
                <c:ptCount val="1"/>
                <c:pt idx="0">
                  <c:v>1.3330552659019812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4-4124-8550-5B823DBF25EA}"/>
            </c:ext>
          </c:extLst>
        </c:ser>
        <c:ser>
          <c:idx val="2"/>
          <c:order val="2"/>
          <c:tx>
            <c:strRef>
              <c:f>'PtSLEv-1 PDL1&gt;50%'!$G$29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777777777777778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'PtSLEv-1 PDL1&gt;50%'!$H$29</c:f>
              <c:numCache>
                <c:formatCode>0.0</c:formatCode>
                <c:ptCount val="1"/>
                <c:pt idx="0">
                  <c:v>5.9803962460896765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4-4124-8550-5B823DBF2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860943"/>
        <c:axId val="514863439"/>
      </c:barChart>
      <c:catAx>
        <c:axId val="51486094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meses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514863439"/>
        <c:crosses val="autoZero"/>
        <c:auto val="1"/>
        <c:lblAlgn val="ctr"/>
        <c:lblOffset val="100"/>
        <c:noMultiLvlLbl val="0"/>
      </c:catAx>
      <c:valAx>
        <c:axId val="5148634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'PtSLEv-2 PDL1 &gt;5%'!$G$27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'PtSLEv-2 PDL1 &gt;5%'!$H$26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'PtSLEv-2 PDL1 &gt;5%'!$H$27</c:f>
              <c:numCache>
                <c:formatCode>0.0</c:formatCode>
                <c:ptCount val="1"/>
                <c:pt idx="0">
                  <c:v>4.8076463560334526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'PtSLEv-2 PDL1 &gt;5%'!$G$28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'PtSLEv-2 PDL1 &gt;5%'!$H$26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'PtSLEv-2 PDL1 &gt;5%'!$H$28</c:f>
              <c:numCache>
                <c:formatCode>0.0</c:formatCode>
                <c:ptCount val="1"/>
                <c:pt idx="0">
                  <c:v>1.0657108721624855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'PtSLEv-2 PDL1 &gt;5%'!$G$29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'PtSLEv-2 PDL1 &gt;5%'!$H$26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'PtSLEv-2 PDL1 &gt;5%'!$H$29</c:f>
              <c:numCache>
                <c:formatCode>0.0</c:formatCode>
                <c:ptCount val="1"/>
                <c:pt idx="0">
                  <c:v>6.1266427718040619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</a:t>
            </a:r>
            <a:r>
              <a:rPr lang="es-ES" sz="1200" b="1" baseline="0">
                <a:solidFill>
                  <a:srgbClr val="993300"/>
                </a:solidFill>
              </a:rPr>
              <a:t> biográficos (3tB): </a:t>
            </a:r>
            <a:r>
              <a:rPr lang="es-ES" sz="1200" b="1" baseline="0">
                <a:solidFill>
                  <a:sysClr val="windowText" lastClr="000000"/>
                </a:solidFill>
              </a:rPr>
              <a:t>Prolongaciión del tiempo medio de Supervivencia Libre de Evento (PtSLEv)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'PtSLEv-3 PDL1&gt;1%'!$G$27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502113027278311"/>
                  <c:y val="-4.3879061015735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29-4C54-9A62-CAB883A6E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'PtSLEv-3 PDL1&gt;1%'!$H$26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'PtSLEv-3 PDL1&gt;1%'!$H$27</c:f>
              <c:numCache>
                <c:formatCode>0.0</c:formatCode>
                <c:ptCount val="1"/>
                <c:pt idx="0">
                  <c:v>5.4262485481997667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9-4C54-9A62-CAB883A6ECCC}"/>
            </c:ext>
          </c:extLst>
        </c:ser>
        <c:ser>
          <c:idx val="1"/>
          <c:order val="1"/>
          <c:tx>
            <c:strRef>
              <c:f>'PtSLEv-3 PDL1&gt;1%'!$G$28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191913925711297"/>
                  <c:y val="1.3163718304720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29-4C54-9A62-CAB883A6E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'PtSLEv-3 PDL1&gt;1%'!$H$26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'PtSLEv-3 PDL1&gt;1%'!$H$28</c:f>
              <c:numCache>
                <c:formatCode>0.0</c:formatCode>
                <c:ptCount val="1"/>
                <c:pt idx="0">
                  <c:v>0.55052264808362406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9-4C54-9A62-CAB883A6ECCC}"/>
            </c:ext>
          </c:extLst>
        </c:ser>
        <c:ser>
          <c:idx val="2"/>
          <c:order val="2"/>
          <c:tx>
            <c:strRef>
              <c:f>'PtSLEv-3 PDL1&gt;1%'!$G$29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444981790288615"/>
                  <c:y val="-8.7758122031469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29-4C54-9A62-CAB883A6E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'PtSLEv-3 PDL1&gt;1%'!$H$26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'PtSLEv-3 PDL1&gt;1%'!$H$29</c:f>
              <c:numCache>
                <c:formatCode>0.0</c:formatCode>
                <c:ptCount val="1"/>
                <c:pt idx="0">
                  <c:v>6.0232288037166084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9-4C54-9A62-CAB883A6E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6925807"/>
        <c:axId val="1576928303"/>
      </c:barChart>
      <c:catAx>
        <c:axId val="157692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6928303"/>
        <c:crosses val="autoZero"/>
        <c:auto val="1"/>
        <c:lblAlgn val="ctr"/>
        <c:lblOffset val="100"/>
        <c:noMultiLvlLbl val="0"/>
      </c:catAx>
      <c:valAx>
        <c:axId val="157692830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2.7288743227381257E-2"/>
              <c:y val="0.1171315255851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692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200025</xdr:colOff>
      <xdr:row>30</xdr:row>
      <xdr:rowOff>0</xdr:rowOff>
    </xdr:from>
    <xdr:to>
      <xdr:col>4</xdr:col>
      <xdr:colOff>361950</xdr:colOff>
      <xdr:row>48</xdr:row>
      <xdr:rowOff>85725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219825"/>
          <a:ext cx="50196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962026</xdr:colOff>
      <xdr:row>30</xdr:row>
      <xdr:rowOff>104774</xdr:rowOff>
    </xdr:from>
    <xdr:to>
      <xdr:col>9</xdr:col>
      <xdr:colOff>723900</xdr:colOff>
      <xdr:row>52</xdr:row>
      <xdr:rowOff>76199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1114425</xdr:colOff>
      <xdr:row>30</xdr:row>
      <xdr:rowOff>104774</xdr:rowOff>
    </xdr:from>
    <xdr:to>
      <xdr:col>10</xdr:col>
      <xdr:colOff>200025</xdr:colOff>
      <xdr:row>50</xdr:row>
      <xdr:rowOff>38099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209551</xdr:colOff>
      <xdr:row>26</xdr:row>
      <xdr:rowOff>85725</xdr:rowOff>
    </xdr:from>
    <xdr:to>
      <xdr:col>4</xdr:col>
      <xdr:colOff>266701</xdr:colOff>
      <xdr:row>49</xdr:row>
      <xdr:rowOff>148830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5495925"/>
          <a:ext cx="4933950" cy="378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209551</xdr:colOff>
      <xdr:row>26</xdr:row>
      <xdr:rowOff>19051</xdr:rowOff>
    </xdr:from>
    <xdr:to>
      <xdr:col>4</xdr:col>
      <xdr:colOff>523875</xdr:colOff>
      <xdr:row>50</xdr:row>
      <xdr:rowOff>61345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5553076"/>
          <a:ext cx="5067299" cy="3928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119422</xdr:colOff>
      <xdr:row>30</xdr:row>
      <xdr:rowOff>74281</xdr:rowOff>
    </xdr:from>
    <xdr:to>
      <xdr:col>10</xdr:col>
      <xdr:colOff>530678</xdr:colOff>
      <xdr:row>50</xdr:row>
      <xdr:rowOff>-1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131053</xdr:colOff>
      <xdr:row>18</xdr:row>
      <xdr:rowOff>0</xdr:rowOff>
    </xdr:from>
    <xdr:to>
      <xdr:col>5</xdr:col>
      <xdr:colOff>131053</xdr:colOff>
      <xdr:row>30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874378" y="4029075"/>
          <a:ext cx="0" cy="2869981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18</xdr:row>
      <xdr:rowOff>0</xdr:rowOff>
    </xdr:from>
    <xdr:to>
      <xdr:col>12</xdr:col>
      <xdr:colOff>104775</xdr:colOff>
      <xdr:row>30</xdr:row>
      <xdr:rowOff>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6076950" y="4029075"/>
          <a:ext cx="0" cy="287655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135031</xdr:colOff>
      <xdr:row>18</xdr:row>
      <xdr:rowOff>19049</xdr:rowOff>
    </xdr:from>
    <xdr:to>
      <xdr:col>6</xdr:col>
      <xdr:colOff>144556</xdr:colOff>
      <xdr:row>30</xdr:row>
      <xdr:rowOff>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4868956" y="4048124"/>
          <a:ext cx="9525" cy="2847975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135032</xdr:colOff>
      <xdr:row>17</xdr:row>
      <xdr:rowOff>71717</xdr:rowOff>
    </xdr:from>
    <xdr:to>
      <xdr:col>13</xdr:col>
      <xdr:colOff>142875</xdr:colOff>
      <xdr:row>22</xdr:row>
      <xdr:rowOff>180975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5859557" y="3824567"/>
          <a:ext cx="7843" cy="1118908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131053</xdr:colOff>
      <xdr:row>18</xdr:row>
      <xdr:rowOff>0</xdr:rowOff>
    </xdr:from>
    <xdr:to>
      <xdr:col>5</xdr:col>
      <xdr:colOff>131053</xdr:colOff>
      <xdr:row>30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3874378" y="4029075"/>
          <a:ext cx="0" cy="2869981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18</xdr:row>
      <xdr:rowOff>0</xdr:rowOff>
    </xdr:from>
    <xdr:to>
      <xdr:col>13</xdr:col>
      <xdr:colOff>104775</xdr:colOff>
      <xdr:row>30</xdr:row>
      <xdr:rowOff>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6076950" y="4029075"/>
          <a:ext cx="0" cy="287655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135031</xdr:colOff>
      <xdr:row>18</xdr:row>
      <xdr:rowOff>19049</xdr:rowOff>
    </xdr:from>
    <xdr:to>
      <xdr:col>6</xdr:col>
      <xdr:colOff>144556</xdr:colOff>
      <xdr:row>30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4868956" y="4048124"/>
          <a:ext cx="9525" cy="2847975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142875</xdr:colOff>
      <xdr:row>18</xdr:row>
      <xdr:rowOff>19050</xdr:rowOff>
    </xdr:from>
    <xdr:to>
      <xdr:col>14</xdr:col>
      <xdr:colOff>152400</xdr:colOff>
      <xdr:row>24</xdr:row>
      <xdr:rowOff>19050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6153150" y="4010025"/>
          <a:ext cx="9525" cy="1152525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131053</xdr:colOff>
      <xdr:row>18</xdr:row>
      <xdr:rowOff>0</xdr:rowOff>
    </xdr:from>
    <xdr:to>
      <xdr:col>5</xdr:col>
      <xdr:colOff>131053</xdr:colOff>
      <xdr:row>30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3874378" y="4029075"/>
          <a:ext cx="0" cy="2869981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18</xdr:row>
      <xdr:rowOff>0</xdr:rowOff>
    </xdr:from>
    <xdr:to>
      <xdr:col>18</xdr:col>
      <xdr:colOff>104775</xdr:colOff>
      <xdr:row>30</xdr:row>
      <xdr:rowOff>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6076950" y="4029075"/>
          <a:ext cx="0" cy="287655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135031</xdr:colOff>
      <xdr:row>18</xdr:row>
      <xdr:rowOff>19049</xdr:rowOff>
    </xdr:from>
    <xdr:to>
      <xdr:col>7</xdr:col>
      <xdr:colOff>144556</xdr:colOff>
      <xdr:row>30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4868956" y="4048124"/>
          <a:ext cx="9525" cy="2847975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142876</xdr:colOff>
      <xdr:row>18</xdr:row>
      <xdr:rowOff>19050</xdr:rowOff>
    </xdr:from>
    <xdr:to>
      <xdr:col>20</xdr:col>
      <xdr:colOff>152400</xdr:colOff>
      <xdr:row>23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7258051" y="4010025"/>
          <a:ext cx="9524" cy="942975"/>
        </a:xfrm>
        <a:prstGeom prst="straightConnector1">
          <a:avLst/>
        </a:prstGeom>
        <a:ln w="1905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opLeftCell="A15" zoomScale="85" zoomScaleNormal="85" workbookViewId="0">
      <selection activeCell="A18" sqref="A18:E18"/>
    </sheetView>
  </sheetViews>
  <sheetFormatPr baseColWidth="10" defaultRowHeight="13" x14ac:dyDescent="0.3"/>
  <cols>
    <col min="1" max="1" width="24.453125" style="2" customWidth="1"/>
    <col min="2" max="2" width="16.453125" style="2" customWidth="1"/>
    <col min="3" max="3" width="15.453125" style="2" customWidth="1"/>
    <col min="4" max="4" width="16.54296875" style="2" customWidth="1"/>
    <col min="5" max="5" width="18.1796875" style="2" customWidth="1"/>
    <col min="6" max="6" width="11.81640625" style="2" customWidth="1"/>
    <col min="7" max="7" width="13.453125" style="2" customWidth="1"/>
    <col min="8" max="8" width="16.7265625" style="2" customWidth="1"/>
    <col min="9" max="9" width="14.7265625" style="2" customWidth="1"/>
    <col min="10" max="10" width="11.453125" style="2"/>
    <col min="11" max="11" width="8.81640625" style="2" customWidth="1"/>
    <col min="12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20" ht="6.75" customHeight="1" thickBot="1" x14ac:dyDescent="0.35"/>
    <row r="2" spans="1:20" ht="16" thickBot="1" x14ac:dyDescent="0.35">
      <c r="A2" s="196" t="s">
        <v>9</v>
      </c>
      <c r="B2" s="197"/>
      <c r="C2" s="197"/>
      <c r="D2" s="197"/>
      <c r="E2" s="197"/>
      <c r="F2" s="197"/>
      <c r="G2" s="197"/>
      <c r="H2" s="197"/>
      <c r="I2" s="198"/>
    </row>
    <row r="3" spans="1:20" ht="5.25" customHeight="1" x14ac:dyDescent="0.3"/>
    <row r="4" spans="1:20" ht="14.5" x14ac:dyDescent="0.35">
      <c r="A4" s="1" t="s">
        <v>57</v>
      </c>
    </row>
    <row r="5" spans="1:20" ht="14.5" x14ac:dyDescent="0.35">
      <c r="A5" s="3" t="s">
        <v>35</v>
      </c>
    </row>
    <row r="6" spans="1:20" ht="26" x14ac:dyDescent="0.3">
      <c r="A6" s="170" t="s">
        <v>59</v>
      </c>
      <c r="B6" s="46" t="s">
        <v>16</v>
      </c>
      <c r="F6" s="47" t="s">
        <v>0</v>
      </c>
      <c r="G6" s="49" t="s">
        <v>1</v>
      </c>
      <c r="K6" s="161" t="s">
        <v>41</v>
      </c>
      <c r="P6" s="2">
        <v>3</v>
      </c>
      <c r="Q6" s="2">
        <v>14385</v>
      </c>
      <c r="R6" s="77">
        <v>245264</v>
      </c>
      <c r="S6" s="2">
        <v>86</v>
      </c>
      <c r="T6" s="2">
        <v>255</v>
      </c>
    </row>
    <row r="7" spans="1:20" x14ac:dyDescent="0.3">
      <c r="A7" s="158"/>
      <c r="B7" s="159">
        <v>14385</v>
      </c>
      <c r="F7" s="48">
        <v>1</v>
      </c>
      <c r="G7" s="50">
        <v>12</v>
      </c>
      <c r="K7" s="47">
        <v>14385</v>
      </c>
      <c r="O7" s="77"/>
      <c r="P7" s="2">
        <v>4</v>
      </c>
      <c r="Q7" s="2">
        <v>8767</v>
      </c>
      <c r="R7" s="77">
        <v>246056</v>
      </c>
      <c r="S7" s="2">
        <v>90</v>
      </c>
      <c r="T7" s="2">
        <v>255</v>
      </c>
    </row>
    <row r="8" spans="1:20" x14ac:dyDescent="0.3">
      <c r="A8" s="206" t="s">
        <v>48</v>
      </c>
      <c r="B8" s="159">
        <v>8767</v>
      </c>
      <c r="F8" s="28"/>
      <c r="G8" s="29" t="s">
        <v>10</v>
      </c>
      <c r="H8" s="78">
        <f>G7*F7</f>
        <v>12</v>
      </c>
      <c r="I8" s="31" t="str">
        <f>G6</f>
        <v>meses</v>
      </c>
      <c r="K8" s="162">
        <v>8767</v>
      </c>
      <c r="O8" s="77"/>
      <c r="P8" s="2">
        <v>5</v>
      </c>
      <c r="Q8" s="2">
        <v>7169</v>
      </c>
      <c r="R8" s="77">
        <v>247673</v>
      </c>
      <c r="S8" s="2">
        <v>97</v>
      </c>
      <c r="T8" s="2">
        <v>255</v>
      </c>
    </row>
    <row r="9" spans="1:20" x14ac:dyDescent="0.3">
      <c r="A9" s="206"/>
      <c r="B9" s="159">
        <v>7169</v>
      </c>
      <c r="K9" s="163">
        <v>7169</v>
      </c>
      <c r="O9" s="77"/>
    </row>
    <row r="10" spans="1:20" ht="39" x14ac:dyDescent="0.3">
      <c r="D10" s="45" t="s">
        <v>16</v>
      </c>
      <c r="E10" s="42" t="s">
        <v>17</v>
      </c>
      <c r="F10" s="6"/>
      <c r="G10" s="26"/>
      <c r="H10" s="43" t="s">
        <v>18</v>
      </c>
      <c r="I10" s="6"/>
    </row>
    <row r="11" spans="1:20" x14ac:dyDescent="0.3">
      <c r="C11" s="4" t="s">
        <v>11</v>
      </c>
      <c r="D11" s="5">
        <f>B7</f>
        <v>14385</v>
      </c>
      <c r="E11" s="3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20" x14ac:dyDescent="0.3">
      <c r="B12" s="206" t="s">
        <v>46</v>
      </c>
      <c r="C12" s="160" t="s">
        <v>37</v>
      </c>
      <c r="D12" s="5">
        <f>B8</f>
        <v>8767</v>
      </c>
      <c r="E12" s="8">
        <f>D12*E11/D11</f>
        <v>7.3134515119916577</v>
      </c>
      <c r="F12" s="6" t="str">
        <f>G6</f>
        <v>meses</v>
      </c>
      <c r="H12" s="7">
        <f>G7-E12</f>
        <v>4.6865484880083423</v>
      </c>
      <c r="I12" s="5" t="str">
        <f>G6</f>
        <v>meses</v>
      </c>
    </row>
    <row r="13" spans="1:20" x14ac:dyDescent="0.3">
      <c r="B13" s="206"/>
      <c r="C13" s="160" t="s">
        <v>38</v>
      </c>
      <c r="D13" s="5">
        <f>B9</f>
        <v>7169</v>
      </c>
      <c r="E13" s="8">
        <f>D13*E11/D11</f>
        <v>5.9803962460896765</v>
      </c>
      <c r="F13" s="6" t="str">
        <f>G6</f>
        <v>meses</v>
      </c>
      <c r="H13" s="7">
        <f>G7-E13</f>
        <v>6.0196037539103235</v>
      </c>
      <c r="I13" s="7" t="str">
        <f>G6</f>
        <v>meses</v>
      </c>
    </row>
    <row r="14" spans="1:20" x14ac:dyDescent="0.3">
      <c r="I14" s="9"/>
    </row>
    <row r="15" spans="1:20" x14ac:dyDescent="0.3">
      <c r="E15" s="10" t="s">
        <v>2</v>
      </c>
      <c r="F15" s="63">
        <f>E12-E13</f>
        <v>1.3330552659019812</v>
      </c>
      <c r="G15" s="11" t="str">
        <f>F12</f>
        <v>meses</v>
      </c>
      <c r="H15" s="11" t="s">
        <v>3</v>
      </c>
      <c r="I15" s="125">
        <f>H8</f>
        <v>12</v>
      </c>
      <c r="J15" s="13" t="str">
        <f>G6</f>
        <v>meses</v>
      </c>
    </row>
    <row r="16" spans="1:20" x14ac:dyDescent="0.3">
      <c r="E16" s="14"/>
      <c r="F16" s="64">
        <f>F15*(365.25/12)</f>
        <v>40.574869655891554</v>
      </c>
      <c r="G16" s="33" t="s">
        <v>4</v>
      </c>
      <c r="H16" s="15" t="s">
        <v>5</v>
      </c>
      <c r="I16" s="126">
        <f>H8</f>
        <v>12</v>
      </c>
      <c r="J16" s="17" t="str">
        <f>G6</f>
        <v>meses</v>
      </c>
    </row>
    <row r="17" spans="1:11" ht="13.5" thickBot="1" x14ac:dyDescent="0.35"/>
    <row r="18" spans="1:11" ht="33.75" customHeight="1" thickBot="1" x14ac:dyDescent="0.35">
      <c r="A18" s="199" t="s">
        <v>61</v>
      </c>
      <c r="B18" s="200"/>
      <c r="C18" s="200"/>
      <c r="D18" s="200"/>
      <c r="E18" s="201"/>
      <c r="F18" s="65"/>
      <c r="G18" s="202" t="s">
        <v>19</v>
      </c>
      <c r="H18" s="203"/>
      <c r="I18" s="204"/>
      <c r="J18" s="67"/>
      <c r="K18" s="67"/>
    </row>
    <row r="19" spans="1:11" ht="26" x14ac:dyDescent="0.3">
      <c r="A19" s="34"/>
      <c r="B19" s="54" t="str">
        <f>C12</f>
        <v>Atezolizum, n= 107</v>
      </c>
      <c r="C19" s="54" t="str">
        <f>C13</f>
        <v>QMT, n= 98</v>
      </c>
      <c r="D19" s="56"/>
      <c r="E19" s="56"/>
      <c r="F19" s="56"/>
      <c r="G19" s="55" t="str">
        <f>C12</f>
        <v>Atezolizum, n= 107</v>
      </c>
      <c r="H19" s="55" t="str">
        <f>C13</f>
        <v>QMT, n= 98</v>
      </c>
      <c r="I19" s="56"/>
      <c r="J19" s="56"/>
      <c r="K19" s="56"/>
    </row>
    <row r="20" spans="1:11" ht="26" x14ac:dyDescent="0.3">
      <c r="A20" s="35" t="s">
        <v>12</v>
      </c>
      <c r="B20" s="53" t="s">
        <v>7</v>
      </c>
      <c r="C20" s="129" t="s">
        <v>7</v>
      </c>
      <c r="D20" s="53" t="s">
        <v>8</v>
      </c>
      <c r="E20" s="53" t="s">
        <v>8</v>
      </c>
      <c r="F20" s="67"/>
      <c r="G20" s="53" t="s">
        <v>20</v>
      </c>
      <c r="H20" s="53" t="s">
        <v>20</v>
      </c>
      <c r="I20" s="53" t="s">
        <v>21</v>
      </c>
      <c r="J20" s="67"/>
      <c r="K20" s="67"/>
    </row>
    <row r="21" spans="1:11" x14ac:dyDescent="0.3">
      <c r="A21" s="37" t="str">
        <f>CONCATENATE(G7," ",G6)</f>
        <v>12 meses</v>
      </c>
      <c r="B21" s="55" t="str">
        <f>F12</f>
        <v>meses</v>
      </c>
      <c r="C21" s="130" t="str">
        <f>F12</f>
        <v>meses</v>
      </c>
      <c r="D21" s="55" t="str">
        <f>G15</f>
        <v>meses</v>
      </c>
      <c r="E21" s="55" t="str">
        <f>G16</f>
        <v>días</v>
      </c>
      <c r="F21" s="67"/>
      <c r="G21" s="55" t="s">
        <v>1</v>
      </c>
      <c r="H21" s="55" t="s">
        <v>1</v>
      </c>
      <c r="I21" s="55" t="s">
        <v>1</v>
      </c>
      <c r="J21" s="67"/>
      <c r="K21" s="67"/>
    </row>
    <row r="22" spans="1:11" s="41" customFormat="1" ht="5.25" customHeight="1" x14ac:dyDescent="0.3">
      <c r="A22" s="39"/>
      <c r="B22" s="56"/>
      <c r="C22" s="56"/>
      <c r="D22" s="56"/>
      <c r="E22" s="56"/>
      <c r="F22" s="67"/>
      <c r="G22" s="56"/>
      <c r="H22" s="39"/>
      <c r="I22" s="39"/>
      <c r="J22" s="131"/>
      <c r="K22" s="131"/>
    </row>
    <row r="23" spans="1:11" ht="41.25" customHeight="1" x14ac:dyDescent="0.45">
      <c r="A23" s="132" t="str">
        <f>A6</f>
        <v>Supervivencia libre de progresión</v>
      </c>
      <c r="B23" s="150">
        <f>E12</f>
        <v>7.3134515119916577</v>
      </c>
      <c r="C23" s="150">
        <f>E13</f>
        <v>5.9803962460896765</v>
      </c>
      <c r="D23" s="150">
        <f>F15</f>
        <v>1.3330552659019812</v>
      </c>
      <c r="E23" s="127">
        <f>F16</f>
        <v>40.574869655891554</v>
      </c>
      <c r="F23" s="151"/>
      <c r="G23" s="127">
        <v>8.1</v>
      </c>
      <c r="H23" s="128">
        <v>5</v>
      </c>
      <c r="I23" s="127">
        <f>G23-H23</f>
        <v>3.0999999999999996</v>
      </c>
      <c r="J23" s="67"/>
      <c r="K23" s="67"/>
    </row>
    <row r="24" spans="1:11" ht="3.75" customHeight="1" x14ac:dyDescent="0.3">
      <c r="A24" s="133"/>
      <c r="B24" s="134"/>
      <c r="C24" s="134"/>
      <c r="D24" s="134"/>
      <c r="E24" s="67"/>
      <c r="F24" s="67"/>
      <c r="G24" s="66"/>
      <c r="H24" s="67"/>
      <c r="I24" s="67"/>
      <c r="J24" s="67"/>
      <c r="K24" s="67"/>
    </row>
    <row r="25" spans="1:11" ht="27.75" customHeight="1" x14ac:dyDescent="0.3">
      <c r="A25" s="205" t="s">
        <v>6</v>
      </c>
      <c r="B25" s="205"/>
      <c r="C25" s="205"/>
      <c r="D25" s="205"/>
      <c r="E25" s="205"/>
      <c r="F25" s="67"/>
      <c r="G25" s="67"/>
      <c r="H25" s="67"/>
      <c r="I25" s="67"/>
      <c r="J25" s="67"/>
      <c r="K25" s="67"/>
    </row>
    <row r="26" spans="1:11" x14ac:dyDescent="0.3">
      <c r="A26" s="67"/>
      <c r="B26" s="67"/>
      <c r="C26" s="67"/>
      <c r="D26" s="67"/>
      <c r="E26" s="67"/>
      <c r="F26" s="67"/>
      <c r="G26" s="155" t="s">
        <v>56</v>
      </c>
      <c r="H26" s="135" t="str">
        <f>F11</f>
        <v>meses</v>
      </c>
      <c r="I26" s="67"/>
      <c r="J26" s="67"/>
      <c r="K26" s="135" t="s">
        <v>4</v>
      </c>
    </row>
    <row r="27" spans="1:11" x14ac:dyDescent="0.3">
      <c r="A27" s="67"/>
      <c r="B27" s="67"/>
      <c r="C27" s="67"/>
      <c r="D27" s="67"/>
      <c r="E27" s="67"/>
      <c r="F27" s="67"/>
      <c r="G27" s="136" t="s">
        <v>13</v>
      </c>
      <c r="H27" s="153">
        <f>G7-H28-H29</f>
        <v>4.6865484880083423</v>
      </c>
      <c r="I27" s="137">
        <f>H27/H30</f>
        <v>0.39054570733402855</v>
      </c>
      <c r="J27" s="67"/>
      <c r="K27" s="138">
        <f>H27*365.25/12</f>
        <v>142.64681960375393</v>
      </c>
    </row>
    <row r="28" spans="1:11" x14ac:dyDescent="0.3">
      <c r="A28" s="67"/>
      <c r="B28" s="67"/>
      <c r="C28" s="67"/>
      <c r="D28" s="67"/>
      <c r="E28" s="67"/>
      <c r="F28" s="139"/>
      <c r="G28" s="140" t="s">
        <v>15</v>
      </c>
      <c r="H28" s="154">
        <f>D23</f>
        <v>1.3330552659019812</v>
      </c>
      <c r="I28" s="141">
        <f>H28/H30</f>
        <v>0.1110879388251651</v>
      </c>
      <c r="J28" s="139"/>
      <c r="K28" s="142">
        <f t="shared" ref="K28:K30" si="0">H28*365.25/12</f>
        <v>40.574869655891554</v>
      </c>
    </row>
    <row r="29" spans="1:11" x14ac:dyDescent="0.3">
      <c r="A29" s="67"/>
      <c r="B29" s="67"/>
      <c r="C29" s="67"/>
      <c r="D29" s="67"/>
      <c r="E29" s="67"/>
      <c r="F29" s="143"/>
      <c r="G29" s="144" t="s">
        <v>14</v>
      </c>
      <c r="H29" s="145">
        <f>C23</f>
        <v>5.9803962460896765</v>
      </c>
      <c r="I29" s="146">
        <f>H29/H30</f>
        <v>0.49836635384080635</v>
      </c>
      <c r="J29" s="143"/>
      <c r="K29" s="147">
        <f t="shared" si="0"/>
        <v>182.02831074035453</v>
      </c>
    </row>
    <row r="30" spans="1:11" x14ac:dyDescent="0.3">
      <c r="A30" s="67"/>
      <c r="B30" s="67"/>
      <c r="C30" s="67"/>
      <c r="D30" s="67"/>
      <c r="E30" s="67"/>
      <c r="F30" s="67"/>
      <c r="G30" s="67"/>
      <c r="H30" s="148">
        <f>SUM(H27:H29)</f>
        <v>12</v>
      </c>
      <c r="I30" s="67"/>
      <c r="J30" s="67"/>
      <c r="K30" s="149">
        <f t="shared" si="0"/>
        <v>365.25</v>
      </c>
    </row>
    <row r="31" spans="1:11" x14ac:dyDescent="0.3">
      <c r="A31" s="67"/>
      <c r="B31" s="67"/>
      <c r="C31" s="67"/>
      <c r="D31" s="67"/>
      <c r="E31" s="67"/>
      <c r="F31" s="67"/>
      <c r="G31" s="67"/>
      <c r="H31" s="152"/>
      <c r="I31" s="67"/>
      <c r="J31" s="67"/>
      <c r="K31" s="67"/>
    </row>
    <row r="32" spans="1:11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3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x14ac:dyDescent="0.3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3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x14ac:dyDescent="0.3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x14ac:dyDescent="0.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x14ac:dyDescent="0.3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x14ac:dyDescent="0.3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x14ac:dyDescent="0.3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x14ac:dyDescent="0.3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x14ac:dyDescent="0.3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x14ac:dyDescent="0.3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x14ac:dyDescent="0.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x14ac:dyDescent="0.3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">
    <mergeCell ref="A18:E18"/>
    <mergeCell ref="G18:I18"/>
    <mergeCell ref="A25:E25"/>
    <mergeCell ref="A8:A9"/>
    <mergeCell ref="B12:B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topLeftCell="A7" zoomScale="85" zoomScaleNormal="85" workbookViewId="0">
      <selection activeCell="A18" sqref="A18:E18"/>
    </sheetView>
  </sheetViews>
  <sheetFormatPr baseColWidth="10" defaultRowHeight="13" x14ac:dyDescent="0.3"/>
  <cols>
    <col min="1" max="1" width="22.453125" style="2" customWidth="1"/>
    <col min="2" max="2" width="19" style="2" customWidth="1"/>
    <col min="3" max="3" width="15.453125" style="2" customWidth="1"/>
    <col min="4" max="4" width="16.26953125" style="2" customWidth="1"/>
    <col min="5" max="5" width="19.453125" style="2" customWidth="1"/>
    <col min="6" max="6" width="10" style="2" customWidth="1"/>
    <col min="7" max="7" width="17" style="2" customWidth="1"/>
    <col min="8" max="8" width="17.453125" style="2" customWidth="1"/>
    <col min="9" max="9" width="15.81640625" style="2" customWidth="1"/>
    <col min="10" max="10" width="11.453125" style="2"/>
    <col min="11" max="11" width="9.54296875" style="2" customWidth="1"/>
    <col min="12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15" ht="6.75" customHeight="1" thickBot="1" x14ac:dyDescent="0.35"/>
    <row r="2" spans="1:15" ht="16" thickBot="1" x14ac:dyDescent="0.35">
      <c r="A2" s="196" t="s">
        <v>9</v>
      </c>
      <c r="B2" s="197"/>
      <c r="C2" s="197"/>
      <c r="D2" s="197"/>
      <c r="E2" s="197"/>
      <c r="F2" s="197"/>
      <c r="G2" s="197"/>
      <c r="H2" s="197"/>
      <c r="I2" s="198"/>
    </row>
    <row r="3" spans="1:15" ht="5.25" customHeight="1" x14ac:dyDescent="0.3"/>
    <row r="4" spans="1:15" ht="14.5" x14ac:dyDescent="0.35">
      <c r="A4" s="1" t="s">
        <v>57</v>
      </c>
    </row>
    <row r="5" spans="1:15" ht="14.5" x14ac:dyDescent="0.35">
      <c r="A5" s="3" t="s">
        <v>35</v>
      </c>
    </row>
    <row r="6" spans="1:15" ht="26" x14ac:dyDescent="0.3">
      <c r="A6" s="170" t="s">
        <v>59</v>
      </c>
      <c r="B6" s="46" t="s">
        <v>16</v>
      </c>
      <c r="F6" s="47" t="s">
        <v>0</v>
      </c>
      <c r="G6" s="49" t="s">
        <v>1</v>
      </c>
      <c r="K6" s="161" t="s">
        <v>41</v>
      </c>
      <c r="O6" s="77"/>
    </row>
    <row r="7" spans="1:15" x14ac:dyDescent="0.3">
      <c r="B7" s="159">
        <v>5022</v>
      </c>
      <c r="F7" s="48">
        <v>1</v>
      </c>
      <c r="G7" s="50">
        <v>12</v>
      </c>
      <c r="K7" s="47">
        <v>5022</v>
      </c>
      <c r="O7" s="77"/>
    </row>
    <row r="8" spans="1:15" x14ac:dyDescent="0.3">
      <c r="A8" s="206" t="s">
        <v>47</v>
      </c>
      <c r="B8" s="159">
        <v>3010</v>
      </c>
      <c r="F8" s="28"/>
      <c r="G8" s="29" t="s">
        <v>10</v>
      </c>
      <c r="H8" s="78">
        <f>G7*F7</f>
        <v>12</v>
      </c>
      <c r="I8" s="31" t="str">
        <f>G6</f>
        <v>meses</v>
      </c>
      <c r="K8" s="162">
        <v>3010</v>
      </c>
      <c r="O8" s="77"/>
    </row>
    <row r="9" spans="1:15" x14ac:dyDescent="0.3">
      <c r="A9" s="206"/>
      <c r="B9" s="159">
        <v>2564</v>
      </c>
      <c r="K9" s="163">
        <v>2564</v>
      </c>
      <c r="O9" s="77"/>
    </row>
    <row r="10" spans="1:15" ht="39" x14ac:dyDescent="0.3">
      <c r="D10" s="45" t="s">
        <v>16</v>
      </c>
      <c r="E10" s="42" t="s">
        <v>17</v>
      </c>
      <c r="F10" s="6"/>
      <c r="G10" s="26"/>
      <c r="H10" s="43" t="s">
        <v>18</v>
      </c>
      <c r="I10" s="6"/>
    </row>
    <row r="11" spans="1:15" x14ac:dyDescent="0.3">
      <c r="C11" s="4" t="s">
        <v>11</v>
      </c>
      <c r="D11" s="5">
        <f>B7</f>
        <v>5022</v>
      </c>
      <c r="E11" s="3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5" x14ac:dyDescent="0.3">
      <c r="B12" s="206" t="s">
        <v>47</v>
      </c>
      <c r="C12" s="160" t="s">
        <v>39</v>
      </c>
      <c r="D12" s="5">
        <f>B8</f>
        <v>3010</v>
      </c>
      <c r="E12" s="8">
        <f>D12*E11/D11</f>
        <v>7.1923536439665474</v>
      </c>
      <c r="F12" s="6" t="str">
        <f>G6</f>
        <v>meses</v>
      </c>
      <c r="H12" s="7">
        <f>G7-E12</f>
        <v>4.8076463560334526</v>
      </c>
      <c r="I12" s="5" t="str">
        <f>G6</f>
        <v>meses</v>
      </c>
    </row>
    <row r="13" spans="1:15" x14ac:dyDescent="0.3">
      <c r="B13" s="206"/>
      <c r="C13" s="160" t="s">
        <v>40</v>
      </c>
      <c r="D13" s="5">
        <f>B9</f>
        <v>2564</v>
      </c>
      <c r="E13" s="8">
        <f>D13*E11/D11</f>
        <v>6.1266427718040619</v>
      </c>
      <c r="F13" s="6" t="str">
        <f>G6</f>
        <v>meses</v>
      </c>
      <c r="H13" s="7">
        <f>G7-E13</f>
        <v>5.8733572281959381</v>
      </c>
      <c r="I13" s="7" t="str">
        <f>G6</f>
        <v>meses</v>
      </c>
    </row>
    <row r="14" spans="1:15" x14ac:dyDescent="0.3">
      <c r="I14" s="9"/>
    </row>
    <row r="15" spans="1:15" x14ac:dyDescent="0.3">
      <c r="E15" s="10" t="s">
        <v>2</v>
      </c>
      <c r="F15" s="63">
        <f>E12-E13</f>
        <v>1.0657108721624855</v>
      </c>
      <c r="G15" s="11" t="str">
        <f>F12</f>
        <v>meses</v>
      </c>
      <c r="H15" s="11" t="s">
        <v>3</v>
      </c>
      <c r="I15" s="125">
        <f>H8</f>
        <v>12</v>
      </c>
      <c r="J15" s="13" t="str">
        <f>G6</f>
        <v>meses</v>
      </c>
    </row>
    <row r="16" spans="1:15" x14ac:dyDescent="0.3">
      <c r="E16" s="14"/>
      <c r="F16" s="64">
        <f>F15*(365.25/12)</f>
        <v>32.437574671445653</v>
      </c>
      <c r="G16" s="33" t="s">
        <v>4</v>
      </c>
      <c r="H16" s="15" t="s">
        <v>5</v>
      </c>
      <c r="I16" s="126">
        <f>H8</f>
        <v>12</v>
      </c>
      <c r="J16" s="17" t="str">
        <f>G6</f>
        <v>meses</v>
      </c>
    </row>
    <row r="17" spans="1:11" ht="13.5" thickBot="1" x14ac:dyDescent="0.35"/>
    <row r="18" spans="1:11" ht="33.75" customHeight="1" thickBot="1" x14ac:dyDescent="0.35">
      <c r="A18" s="199" t="s">
        <v>62</v>
      </c>
      <c r="B18" s="200"/>
      <c r="C18" s="200"/>
      <c r="D18" s="200"/>
      <c r="E18" s="201"/>
      <c r="F18" s="65"/>
      <c r="G18" s="202" t="s">
        <v>19</v>
      </c>
      <c r="H18" s="203"/>
      <c r="I18" s="204"/>
      <c r="J18" s="67"/>
      <c r="K18" s="67"/>
    </row>
    <row r="19" spans="1:11" x14ac:dyDescent="0.3">
      <c r="A19" s="34"/>
      <c r="B19" s="54" t="str">
        <f>C12</f>
        <v>Atezolizum, n= 166</v>
      </c>
      <c r="C19" s="54" t="str">
        <f>C13</f>
        <v>QMT, n= 162</v>
      </c>
      <c r="D19" s="56"/>
      <c r="E19" s="56"/>
      <c r="F19" s="56"/>
      <c r="G19" s="55" t="str">
        <f>C12</f>
        <v>Atezolizum, n= 166</v>
      </c>
      <c r="H19" s="55" t="str">
        <f>C13</f>
        <v>QMT, n= 162</v>
      </c>
      <c r="I19" s="56"/>
      <c r="J19" s="56"/>
      <c r="K19" s="56"/>
    </row>
    <row r="20" spans="1:11" ht="26" x14ac:dyDescent="0.3">
      <c r="A20" s="35" t="s">
        <v>12</v>
      </c>
      <c r="B20" s="53" t="s">
        <v>7</v>
      </c>
      <c r="C20" s="129" t="s">
        <v>7</v>
      </c>
      <c r="D20" s="53" t="s">
        <v>8</v>
      </c>
      <c r="E20" s="53" t="s">
        <v>8</v>
      </c>
      <c r="F20" s="67"/>
      <c r="G20" s="53" t="s">
        <v>20</v>
      </c>
      <c r="H20" s="53" t="s">
        <v>20</v>
      </c>
      <c r="I20" s="53" t="s">
        <v>21</v>
      </c>
      <c r="J20" s="67"/>
      <c r="K20" s="67"/>
    </row>
    <row r="21" spans="1:11" x14ac:dyDescent="0.3">
      <c r="A21" s="37" t="str">
        <f>CONCATENATE(G7," ",G6)</f>
        <v>12 meses</v>
      </c>
      <c r="B21" s="55" t="str">
        <f>F12</f>
        <v>meses</v>
      </c>
      <c r="C21" s="130" t="str">
        <f>F12</f>
        <v>meses</v>
      </c>
      <c r="D21" s="55" t="str">
        <f>G15</f>
        <v>meses</v>
      </c>
      <c r="E21" s="55" t="str">
        <f>G16</f>
        <v>días</v>
      </c>
      <c r="F21" s="67"/>
      <c r="G21" s="55" t="s">
        <v>1</v>
      </c>
      <c r="H21" s="55" t="s">
        <v>1</v>
      </c>
      <c r="I21" s="55" t="s">
        <v>1</v>
      </c>
      <c r="J21" s="67"/>
      <c r="K21" s="67"/>
    </row>
    <row r="22" spans="1:11" s="41" customFormat="1" ht="5.25" customHeight="1" x14ac:dyDescent="0.3">
      <c r="A22" s="39"/>
      <c r="B22" s="56"/>
      <c r="C22" s="56"/>
      <c r="D22" s="56"/>
      <c r="E22" s="56"/>
      <c r="F22" s="67"/>
      <c r="G22" s="56"/>
      <c r="H22" s="39"/>
      <c r="I22" s="39"/>
      <c r="J22" s="131"/>
      <c r="K22" s="131"/>
    </row>
    <row r="23" spans="1:11" ht="41.25" customHeight="1" x14ac:dyDescent="0.45">
      <c r="A23" s="132" t="str">
        <f>A6</f>
        <v>Supervivencia libre de progresión</v>
      </c>
      <c r="B23" s="150">
        <f>E12</f>
        <v>7.1923536439665474</v>
      </c>
      <c r="C23" s="150">
        <f>E13</f>
        <v>6.1266427718040619</v>
      </c>
      <c r="D23" s="150">
        <f>F15</f>
        <v>1.0657108721624855</v>
      </c>
      <c r="E23" s="127">
        <f>F16</f>
        <v>32.437574671445653</v>
      </c>
      <c r="F23" s="151"/>
      <c r="G23" s="127">
        <v>7.2</v>
      </c>
      <c r="H23" s="128">
        <v>5.5</v>
      </c>
      <c r="I23" s="127">
        <f>G23-H23</f>
        <v>1.7000000000000002</v>
      </c>
      <c r="J23" s="67"/>
      <c r="K23" s="67"/>
    </row>
    <row r="24" spans="1:11" ht="3.75" customHeight="1" x14ac:dyDescent="0.3">
      <c r="A24" s="133"/>
      <c r="B24" s="134"/>
      <c r="C24" s="134"/>
      <c r="D24" s="134"/>
      <c r="E24" s="67"/>
      <c r="F24" s="67"/>
      <c r="G24" s="66"/>
      <c r="H24" s="67"/>
      <c r="I24" s="67"/>
      <c r="J24" s="67"/>
      <c r="K24" s="67"/>
    </row>
    <row r="25" spans="1:11" ht="27.75" customHeight="1" x14ac:dyDescent="0.3">
      <c r="A25" s="205" t="s">
        <v>6</v>
      </c>
      <c r="B25" s="205"/>
      <c r="C25" s="205"/>
      <c r="D25" s="205"/>
      <c r="E25" s="205"/>
      <c r="F25" s="67"/>
      <c r="G25" s="67"/>
      <c r="H25" s="67"/>
      <c r="I25" s="67"/>
      <c r="J25" s="67"/>
      <c r="K25" s="67"/>
    </row>
    <row r="26" spans="1:11" x14ac:dyDescent="0.3">
      <c r="A26" s="67"/>
      <c r="B26" s="67"/>
      <c r="C26" s="67"/>
      <c r="D26" s="67"/>
      <c r="E26" s="67"/>
      <c r="F26" s="67"/>
      <c r="G26" s="155" t="s">
        <v>56</v>
      </c>
      <c r="H26" s="135" t="str">
        <f>F11</f>
        <v>meses</v>
      </c>
      <c r="I26" s="67"/>
      <c r="J26" s="67"/>
      <c r="K26" s="135" t="s">
        <v>4</v>
      </c>
    </row>
    <row r="27" spans="1:11" x14ac:dyDescent="0.3">
      <c r="A27" s="67"/>
      <c r="B27" s="67"/>
      <c r="C27" s="67"/>
      <c r="D27" s="67"/>
      <c r="E27" s="67"/>
      <c r="F27" s="67"/>
      <c r="G27" s="136" t="s">
        <v>13</v>
      </c>
      <c r="H27" s="153">
        <f>G7-H28-H29</f>
        <v>4.8076463560334526</v>
      </c>
      <c r="I27" s="137">
        <f>H27/H30</f>
        <v>0.40063719633612105</v>
      </c>
      <c r="J27" s="67"/>
      <c r="K27" s="138">
        <f>H27*365.25/12</f>
        <v>146.33273596176821</v>
      </c>
    </row>
    <row r="28" spans="1:11" x14ac:dyDescent="0.3">
      <c r="A28" s="67"/>
      <c r="B28" s="67"/>
      <c r="C28" s="67"/>
      <c r="D28" s="67"/>
      <c r="E28" s="67"/>
      <c r="F28" s="139"/>
      <c r="G28" s="140" t="s">
        <v>15</v>
      </c>
      <c r="H28" s="154">
        <f>D23</f>
        <v>1.0657108721624855</v>
      </c>
      <c r="I28" s="141">
        <f>H28/H30</f>
        <v>8.8809239346873792E-2</v>
      </c>
      <c r="J28" s="139"/>
      <c r="K28" s="142">
        <f t="shared" ref="K28:K30" si="0">H28*365.25/12</f>
        <v>32.437574671445653</v>
      </c>
    </row>
    <row r="29" spans="1:11" x14ac:dyDescent="0.3">
      <c r="A29" s="67"/>
      <c r="B29" s="67"/>
      <c r="C29" s="67"/>
      <c r="D29" s="67"/>
      <c r="E29" s="67"/>
      <c r="F29" s="143"/>
      <c r="G29" s="144" t="s">
        <v>14</v>
      </c>
      <c r="H29" s="145">
        <f>C23</f>
        <v>6.1266427718040619</v>
      </c>
      <c r="I29" s="146">
        <f>H29/H30</f>
        <v>0.51055356431700516</v>
      </c>
      <c r="J29" s="143"/>
      <c r="K29" s="147">
        <f t="shared" si="0"/>
        <v>186.47968936678615</v>
      </c>
    </row>
    <row r="30" spans="1:11" x14ac:dyDescent="0.3">
      <c r="A30" s="67"/>
      <c r="B30" s="67"/>
      <c r="C30" s="67"/>
      <c r="D30" s="67"/>
      <c r="E30" s="67"/>
      <c r="F30" s="67"/>
      <c r="G30" s="67"/>
      <c r="H30" s="148">
        <f>SUM(H27:H29)</f>
        <v>12</v>
      </c>
      <c r="I30" s="67"/>
      <c r="J30" s="67"/>
      <c r="K30" s="149">
        <f t="shared" si="0"/>
        <v>365.25</v>
      </c>
    </row>
    <row r="31" spans="1:11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3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x14ac:dyDescent="0.3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3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x14ac:dyDescent="0.3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x14ac:dyDescent="0.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x14ac:dyDescent="0.3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x14ac:dyDescent="0.3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x14ac:dyDescent="0.3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x14ac:dyDescent="0.3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x14ac:dyDescent="0.3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x14ac:dyDescent="0.3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</sheetData>
  <mergeCells count="5">
    <mergeCell ref="A18:E18"/>
    <mergeCell ref="G18:I18"/>
    <mergeCell ref="A25:E25"/>
    <mergeCell ref="A8:A9"/>
    <mergeCell ref="B12:B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zoomScale="85" zoomScaleNormal="85" workbookViewId="0">
      <selection activeCell="A18" sqref="A18:E18"/>
    </sheetView>
  </sheetViews>
  <sheetFormatPr baseColWidth="10" defaultRowHeight="13" x14ac:dyDescent="0.3"/>
  <cols>
    <col min="1" max="1" width="24.453125" style="2" customWidth="1"/>
    <col min="2" max="2" width="17.453125" style="2" customWidth="1"/>
    <col min="3" max="3" width="15.453125" style="2" customWidth="1"/>
    <col min="4" max="4" width="14" style="2" customWidth="1"/>
    <col min="5" max="5" width="19.453125" style="2" customWidth="1"/>
    <col min="6" max="6" width="14.1796875" style="2" customWidth="1"/>
    <col min="7" max="7" width="12.81640625" style="2" customWidth="1"/>
    <col min="8" max="8" width="17.453125" style="2" customWidth="1"/>
    <col min="9" max="9" width="15.81640625" style="2" customWidth="1"/>
    <col min="10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11" ht="6.75" customHeight="1" thickBot="1" x14ac:dyDescent="0.35"/>
    <row r="2" spans="1:11" ht="16" thickBot="1" x14ac:dyDescent="0.35">
      <c r="A2" s="196" t="s">
        <v>9</v>
      </c>
      <c r="B2" s="197"/>
      <c r="C2" s="197"/>
      <c r="D2" s="197"/>
      <c r="E2" s="197"/>
      <c r="F2" s="197"/>
      <c r="G2" s="197"/>
      <c r="H2" s="197"/>
      <c r="I2" s="198"/>
    </row>
    <row r="3" spans="1:11" ht="5.25" customHeight="1" x14ac:dyDescent="0.3"/>
    <row r="4" spans="1:11" ht="14.5" x14ac:dyDescent="0.35">
      <c r="A4" s="1" t="s">
        <v>57</v>
      </c>
    </row>
    <row r="5" spans="1:11" ht="14.5" x14ac:dyDescent="0.35">
      <c r="A5" s="3" t="s">
        <v>35</v>
      </c>
    </row>
    <row r="6" spans="1:11" ht="26" x14ac:dyDescent="0.3">
      <c r="A6" s="170" t="s">
        <v>59</v>
      </c>
      <c r="B6" s="46" t="s">
        <v>16</v>
      </c>
      <c r="F6" s="47" t="s">
        <v>0</v>
      </c>
      <c r="G6" s="49" t="s">
        <v>1</v>
      </c>
      <c r="K6" s="161" t="s">
        <v>41</v>
      </c>
    </row>
    <row r="7" spans="1:11" x14ac:dyDescent="0.3">
      <c r="B7" s="159">
        <v>5166</v>
      </c>
      <c r="C7" s="164"/>
      <c r="F7" s="48">
        <v>1</v>
      </c>
      <c r="G7" s="50">
        <v>12</v>
      </c>
      <c r="K7" s="47">
        <v>5166</v>
      </c>
    </row>
    <row r="8" spans="1:11" ht="12.75" customHeight="1" x14ac:dyDescent="0.3">
      <c r="A8" s="207" t="s">
        <v>42</v>
      </c>
      <c r="B8" s="159">
        <v>2830</v>
      </c>
      <c r="C8" s="165"/>
      <c r="F8" s="28"/>
      <c r="G8" s="29" t="s">
        <v>10</v>
      </c>
      <c r="H8" s="30">
        <f>G7*F7</f>
        <v>12</v>
      </c>
      <c r="I8" s="31" t="str">
        <f>G6</f>
        <v>meses</v>
      </c>
      <c r="K8" s="162">
        <v>2830</v>
      </c>
    </row>
    <row r="9" spans="1:11" x14ac:dyDescent="0.3">
      <c r="A9" s="207"/>
      <c r="B9" s="159">
        <v>2593</v>
      </c>
      <c r="C9" s="165"/>
      <c r="K9" s="163">
        <v>2593</v>
      </c>
    </row>
    <row r="10" spans="1:11" ht="39" x14ac:dyDescent="0.3">
      <c r="D10" s="45" t="s">
        <v>16</v>
      </c>
      <c r="E10" s="42" t="s">
        <v>17</v>
      </c>
      <c r="F10" s="6"/>
      <c r="G10" s="26"/>
      <c r="H10" s="43" t="s">
        <v>18</v>
      </c>
      <c r="I10" s="6"/>
    </row>
    <row r="11" spans="1:11" x14ac:dyDescent="0.3">
      <c r="C11" s="4" t="s">
        <v>11</v>
      </c>
      <c r="D11" s="5">
        <f>B7</f>
        <v>5166</v>
      </c>
      <c r="E11" s="3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1" ht="12.75" customHeight="1" x14ac:dyDescent="0.3">
      <c r="B12" s="208" t="s">
        <v>43</v>
      </c>
      <c r="C12" s="160" t="s">
        <v>44</v>
      </c>
      <c r="D12" s="5">
        <f>B8</f>
        <v>2830</v>
      </c>
      <c r="E12" s="8">
        <f>D12*E11/D11</f>
        <v>6.5737514518002325</v>
      </c>
      <c r="F12" s="6" t="str">
        <f>G6</f>
        <v>meses</v>
      </c>
      <c r="H12" s="7">
        <f>G7-E12</f>
        <v>5.4262485481997675</v>
      </c>
      <c r="I12" s="5" t="str">
        <f>G6</f>
        <v>meses</v>
      </c>
    </row>
    <row r="13" spans="1:11" x14ac:dyDescent="0.3">
      <c r="B13" s="209"/>
      <c r="C13" s="160" t="s">
        <v>45</v>
      </c>
      <c r="D13" s="5">
        <f>B9</f>
        <v>2593</v>
      </c>
      <c r="E13" s="8">
        <f>D13*E11/D11</f>
        <v>6.0232288037166084</v>
      </c>
      <c r="F13" s="6" t="str">
        <f>G6</f>
        <v>meses</v>
      </c>
      <c r="H13" s="7">
        <f>G7-E13</f>
        <v>5.9767711962833916</v>
      </c>
      <c r="I13" s="7" t="str">
        <f>G6</f>
        <v>meses</v>
      </c>
    </row>
    <row r="14" spans="1:11" x14ac:dyDescent="0.3">
      <c r="I14" s="9"/>
    </row>
    <row r="15" spans="1:11" x14ac:dyDescent="0.3">
      <c r="E15" s="10" t="s">
        <v>2</v>
      </c>
      <c r="F15" s="63">
        <f>E12-E13</f>
        <v>0.55052264808362406</v>
      </c>
      <c r="G15" s="11" t="str">
        <f>F12</f>
        <v>meses</v>
      </c>
      <c r="H15" s="11" t="s">
        <v>3</v>
      </c>
      <c r="I15" s="12">
        <f>H8</f>
        <v>12</v>
      </c>
      <c r="J15" s="13" t="str">
        <f>G6</f>
        <v>meses</v>
      </c>
    </row>
    <row r="16" spans="1:11" x14ac:dyDescent="0.3">
      <c r="E16" s="14"/>
      <c r="F16" s="64">
        <f>F15*(365.25/12)</f>
        <v>16.756533101045306</v>
      </c>
      <c r="G16" s="33" t="s">
        <v>4</v>
      </c>
      <c r="H16" s="15" t="s">
        <v>5</v>
      </c>
      <c r="I16" s="16">
        <f>H8</f>
        <v>12</v>
      </c>
      <c r="J16" s="17" t="str">
        <f>G6</f>
        <v>meses</v>
      </c>
    </row>
    <row r="17" spans="1:11" ht="13.5" thickBot="1" x14ac:dyDescent="0.35"/>
    <row r="18" spans="1:11" ht="30.75" customHeight="1" thickBot="1" x14ac:dyDescent="0.35">
      <c r="A18" s="199" t="s">
        <v>63</v>
      </c>
      <c r="B18" s="200"/>
      <c r="C18" s="200"/>
      <c r="D18" s="200"/>
      <c r="E18" s="201"/>
      <c r="F18" s="65"/>
      <c r="G18" s="202" t="s">
        <v>19</v>
      </c>
      <c r="H18" s="203"/>
      <c r="I18" s="204"/>
    </row>
    <row r="19" spans="1:11" ht="26" x14ac:dyDescent="0.3">
      <c r="A19" s="34"/>
      <c r="B19" s="24" t="str">
        <f>C12</f>
        <v>Atezolizum, n= 277</v>
      </c>
      <c r="C19" s="24" t="str">
        <f>C13</f>
        <v>QMT, n= 277</v>
      </c>
      <c r="D19" s="23"/>
      <c r="E19" s="23"/>
      <c r="F19" s="23"/>
      <c r="G19" s="55" t="str">
        <f>C12</f>
        <v>Atezolizum, n= 277</v>
      </c>
      <c r="H19" s="55" t="str">
        <f>C13</f>
        <v>QMT, n= 277</v>
      </c>
      <c r="I19" s="56"/>
      <c r="J19" s="23"/>
      <c r="K19" s="23"/>
    </row>
    <row r="20" spans="1:11" ht="26" x14ac:dyDescent="0.3">
      <c r="A20" s="35" t="s">
        <v>12</v>
      </c>
      <c r="B20" s="22" t="s">
        <v>7</v>
      </c>
      <c r="C20" s="36" t="s">
        <v>7</v>
      </c>
      <c r="D20" s="22" t="s">
        <v>8</v>
      </c>
      <c r="E20" s="22" t="s">
        <v>8</v>
      </c>
      <c r="G20" s="53" t="s">
        <v>20</v>
      </c>
      <c r="H20" s="53" t="s">
        <v>20</v>
      </c>
      <c r="I20" s="53" t="s">
        <v>21</v>
      </c>
    </row>
    <row r="21" spans="1:11" x14ac:dyDescent="0.3">
      <c r="A21" s="37" t="str">
        <f>CONCATENATE(G7," ",G6)</f>
        <v>12 meses</v>
      </c>
      <c r="B21" s="25" t="str">
        <f>F12</f>
        <v>meses</v>
      </c>
      <c r="C21" s="38" t="str">
        <f>F12</f>
        <v>meses</v>
      </c>
      <c r="D21" s="25" t="str">
        <f>G15</f>
        <v>meses</v>
      </c>
      <c r="E21" s="25" t="str">
        <f>G16</f>
        <v>días</v>
      </c>
      <c r="G21" s="55" t="s">
        <v>1</v>
      </c>
      <c r="H21" s="55" t="s">
        <v>1</v>
      </c>
      <c r="I21" s="55" t="s">
        <v>1</v>
      </c>
    </row>
    <row r="22" spans="1:11" s="41" customFormat="1" ht="5.25" customHeight="1" x14ac:dyDescent="0.3">
      <c r="A22" s="39"/>
      <c r="B22" s="40"/>
      <c r="C22" s="40"/>
      <c r="D22" s="40"/>
      <c r="E22" s="40"/>
      <c r="F22" s="2"/>
      <c r="G22" s="56"/>
      <c r="H22" s="39"/>
      <c r="I22" s="39"/>
    </row>
    <row r="23" spans="1:11" ht="41.25" customHeight="1" x14ac:dyDescent="0.3">
      <c r="A23" s="27" t="str">
        <f>A6</f>
        <v>Supervivencia libre de progresión</v>
      </c>
      <c r="B23" s="18">
        <f>E12</f>
        <v>6.5737514518002325</v>
      </c>
      <c r="C23" s="18">
        <f>E13</f>
        <v>6.0232288037166084</v>
      </c>
      <c r="D23" s="18">
        <f>F15</f>
        <v>0.55052264808362406</v>
      </c>
      <c r="E23" s="19">
        <f>F16</f>
        <v>16.756533101045306</v>
      </c>
      <c r="G23" s="57">
        <v>5.7</v>
      </c>
      <c r="H23" s="58">
        <v>5.5</v>
      </c>
      <c r="I23" s="58">
        <f>G23-H23</f>
        <v>0.20000000000000018</v>
      </c>
    </row>
    <row r="24" spans="1:11" ht="3.75" customHeight="1" x14ac:dyDescent="0.3">
      <c r="A24" s="20"/>
      <c r="B24" s="21"/>
      <c r="C24" s="21"/>
      <c r="D24" s="21"/>
      <c r="G24" s="66"/>
      <c r="H24" s="67"/>
      <c r="I24" s="67"/>
    </row>
    <row r="25" spans="1:11" ht="27.75" customHeight="1" x14ac:dyDescent="0.3">
      <c r="A25" s="206" t="s">
        <v>6</v>
      </c>
      <c r="B25" s="206"/>
      <c r="C25" s="206"/>
      <c r="D25" s="206"/>
      <c r="E25" s="206"/>
    </row>
    <row r="26" spans="1:11" x14ac:dyDescent="0.3">
      <c r="F26" s="67"/>
      <c r="G26" s="155" t="s">
        <v>56</v>
      </c>
      <c r="H26" s="135" t="str">
        <f>F11</f>
        <v>meses</v>
      </c>
      <c r="K26" s="4" t="s">
        <v>4</v>
      </c>
    </row>
    <row r="27" spans="1:11" x14ac:dyDescent="0.3">
      <c r="G27" s="59" t="s">
        <v>13</v>
      </c>
      <c r="H27" s="191">
        <f>G7-H28-H29</f>
        <v>5.4262485481997667</v>
      </c>
      <c r="I27" s="60">
        <f>H27/H30</f>
        <v>0.45218737901664724</v>
      </c>
      <c r="K27" s="61">
        <f>H27*365.25/12</f>
        <v>165.1614401858304</v>
      </c>
    </row>
    <row r="28" spans="1:11" x14ac:dyDescent="0.3">
      <c r="F28" s="68"/>
      <c r="G28" s="69" t="s">
        <v>15</v>
      </c>
      <c r="H28" s="192">
        <f>D23</f>
        <v>0.55052264808362406</v>
      </c>
      <c r="I28" s="70">
        <f>H28/H30</f>
        <v>4.5876887340302007E-2</v>
      </c>
      <c r="J28" s="68"/>
      <c r="K28" s="71">
        <f t="shared" ref="K28:K30" si="0">H28*365.25/12</f>
        <v>16.756533101045306</v>
      </c>
    </row>
    <row r="29" spans="1:11" x14ac:dyDescent="0.3">
      <c r="F29" s="72"/>
      <c r="G29" s="73" t="s">
        <v>14</v>
      </c>
      <c r="H29" s="74">
        <f>C23</f>
        <v>6.0232288037166084</v>
      </c>
      <c r="I29" s="75">
        <f>H29/H30</f>
        <v>0.50193573364305066</v>
      </c>
      <c r="J29" s="72"/>
      <c r="K29" s="76">
        <f t="shared" si="0"/>
        <v>183.33202671312426</v>
      </c>
    </row>
    <row r="30" spans="1:11" x14ac:dyDescent="0.3">
      <c r="H30" s="44">
        <f>SUM(H27:H29)</f>
        <v>12</v>
      </c>
      <c r="K30" s="62">
        <f t="shared" si="0"/>
        <v>365.25</v>
      </c>
    </row>
  </sheetData>
  <mergeCells count="5">
    <mergeCell ref="A18:E18"/>
    <mergeCell ref="G18:I18"/>
    <mergeCell ref="A25:E25"/>
    <mergeCell ref="A8:A9"/>
    <mergeCell ref="B12:B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3"/>
  <sheetViews>
    <sheetView topLeftCell="A3" zoomScale="85" zoomScaleNormal="85" workbookViewId="0">
      <selection activeCell="A4" sqref="A4:X4"/>
    </sheetView>
  </sheetViews>
  <sheetFormatPr baseColWidth="10" defaultRowHeight="14.5" x14ac:dyDescent="0.35"/>
  <cols>
    <col min="1" max="1" width="15.26953125" customWidth="1"/>
    <col min="3" max="3" width="10.54296875" customWidth="1"/>
    <col min="4" max="4" width="15" customWidth="1"/>
    <col min="5" max="5" width="4.81640625" customWidth="1"/>
    <col min="6" max="20" width="3.7265625" customWidth="1"/>
    <col min="21" max="30" width="3.7265625" style="80" customWidth="1"/>
    <col min="35" max="35" width="7.453125" customWidth="1"/>
  </cols>
  <sheetData>
    <row r="1" spans="1:28" hidden="1" x14ac:dyDescent="0.35">
      <c r="A1" s="79" t="str">
        <f>B7</f>
        <v>meses</v>
      </c>
      <c r="B1" s="79" t="s">
        <v>22</v>
      </c>
      <c r="C1" s="79" t="s">
        <v>23</v>
      </c>
      <c r="D1" s="79" t="s">
        <v>24</v>
      </c>
      <c r="E1" s="79"/>
      <c r="F1" s="79"/>
      <c r="G1" s="79"/>
      <c r="H1" s="79"/>
      <c r="I1" s="79"/>
      <c r="U1"/>
      <c r="V1"/>
      <c r="W1"/>
      <c r="X1"/>
      <c r="Y1"/>
      <c r="Z1"/>
      <c r="AA1"/>
      <c r="AB1"/>
    </row>
    <row r="2" spans="1:28" hidden="1" x14ac:dyDescent="0.35">
      <c r="A2" s="79" t="s">
        <v>25</v>
      </c>
      <c r="B2" s="79" t="s">
        <v>26</v>
      </c>
      <c r="C2" s="79" t="s">
        <v>27</v>
      </c>
      <c r="D2" s="79" t="s">
        <v>28</v>
      </c>
      <c r="E2" s="79" t="str">
        <f>CONCATENATE(B2," ",B5," ",C2," ",B11," ",B7)</f>
        <v>puede representarse llegando los 6 pacientes, a los 12 meses</v>
      </c>
      <c r="F2" s="79"/>
      <c r="G2" s="79"/>
      <c r="H2" s="79"/>
      <c r="I2" s="79"/>
      <c r="J2" s="81" t="str">
        <f>CONCATENATE(A2," ",E2,D2)</f>
        <v>NO puede representarse llegando los 6 pacientes, a los 12 meses, pues habría que recortar o ampliar los tiempos respectivos de uno o más pacientes "libres de evento" o "con evento"</v>
      </c>
      <c r="U2"/>
      <c r="V2"/>
      <c r="W2"/>
      <c r="X2"/>
      <c r="Y2"/>
      <c r="Z2"/>
      <c r="AA2"/>
      <c r="AB2"/>
    </row>
    <row r="3" spans="1:28" ht="6.5" customHeight="1" thickBot="1" x14ac:dyDescent="0.4">
      <c r="A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83"/>
      <c r="T3" s="83"/>
      <c r="U3"/>
      <c r="V3"/>
      <c r="W3"/>
      <c r="X3"/>
      <c r="Y3"/>
      <c r="Z3"/>
      <c r="AA3"/>
      <c r="AB3"/>
    </row>
    <row r="4" spans="1:28" ht="39.5" customHeight="1" thickBot="1" x14ac:dyDescent="0.4">
      <c r="A4" s="216" t="s">
        <v>64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8"/>
      <c r="Y4"/>
      <c r="Z4"/>
      <c r="AA4"/>
      <c r="AB4"/>
    </row>
    <row r="5" spans="1:28" ht="26" x14ac:dyDescent="0.35">
      <c r="A5" s="156" t="s">
        <v>55</v>
      </c>
      <c r="B5" s="84">
        <f>E5+D5+C5</f>
        <v>6</v>
      </c>
      <c r="C5" s="85">
        <v>4</v>
      </c>
      <c r="D5" s="86">
        <v>1</v>
      </c>
      <c r="E5" s="87">
        <v>1</v>
      </c>
      <c r="G5" s="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/>
      <c r="V5"/>
      <c r="W5"/>
      <c r="X5"/>
      <c r="Y5"/>
      <c r="Z5"/>
      <c r="AA5"/>
      <c r="AB5"/>
    </row>
    <row r="6" spans="1:28" ht="15" customHeight="1" x14ac:dyDescent="0.35">
      <c r="A6" s="82"/>
      <c r="C6" s="88"/>
      <c r="D6" s="89"/>
      <c r="E6" s="90"/>
      <c r="F6" s="82"/>
      <c r="G6" s="3"/>
      <c r="H6" s="193" t="s">
        <v>57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/>
      <c r="V6"/>
      <c r="W6"/>
      <c r="X6"/>
      <c r="Y6"/>
      <c r="Z6"/>
      <c r="AA6"/>
      <c r="AB6"/>
    </row>
    <row r="7" spans="1:28" ht="39" x14ac:dyDescent="0.35">
      <c r="A7" s="157" t="s">
        <v>56</v>
      </c>
      <c r="B7" s="91" t="s">
        <v>1</v>
      </c>
      <c r="C7" s="92" t="str">
        <f>CONCATENATE(A1," ",B1," ",B5," ",C1)</f>
        <v>meses de los 6 del grupo Interv</v>
      </c>
      <c r="D7" s="92" t="str">
        <f>CONCATENATE(A1," ",B1," ",B5," ",D1)</f>
        <v>meses de los 6 del grupo Contr</v>
      </c>
      <c r="E7" s="82"/>
      <c r="F7" s="82"/>
      <c r="G7" s="82"/>
      <c r="H7" s="194" t="s">
        <v>35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/>
      <c r="V7"/>
      <c r="W7"/>
      <c r="X7"/>
      <c r="Y7"/>
      <c r="Z7"/>
      <c r="AA7"/>
      <c r="AB7"/>
    </row>
    <row r="8" spans="1:28" ht="26.5" x14ac:dyDescent="0.35">
      <c r="A8" s="93" t="s">
        <v>13</v>
      </c>
      <c r="B8" s="94">
        <v>4.6865484880083423</v>
      </c>
      <c r="C8" s="95">
        <f>B8*B5</f>
        <v>28.119290928050056</v>
      </c>
      <c r="D8" s="210">
        <f>(B8+B9)*B5</f>
        <v>36.117622523461939</v>
      </c>
      <c r="E8" s="96"/>
      <c r="F8" s="96"/>
      <c r="G8" s="96"/>
      <c r="H8" s="96"/>
      <c r="I8" s="96"/>
      <c r="J8" s="97"/>
      <c r="K8" s="82"/>
      <c r="L8" s="82"/>
      <c r="M8" s="82"/>
      <c r="N8" s="82"/>
      <c r="O8" s="82"/>
      <c r="P8" s="82"/>
      <c r="Q8" s="82"/>
      <c r="R8" s="82"/>
      <c r="S8" s="82"/>
      <c r="T8" s="82"/>
      <c r="U8"/>
      <c r="V8"/>
      <c r="W8"/>
      <c r="X8"/>
      <c r="Y8"/>
      <c r="Z8"/>
      <c r="AA8"/>
      <c r="AB8"/>
    </row>
    <row r="9" spans="1:28" ht="26.5" x14ac:dyDescent="0.35">
      <c r="A9" s="98" t="s">
        <v>15</v>
      </c>
      <c r="B9" s="99">
        <v>1.3330552659019812</v>
      </c>
      <c r="C9" s="211">
        <f>(B10+B9)*B5</f>
        <v>43.880709071949944</v>
      </c>
      <c r="D9" s="210"/>
      <c r="E9" s="89"/>
      <c r="F9" s="100"/>
      <c r="G9" s="100"/>
      <c r="H9" s="100"/>
      <c r="I9" s="100"/>
      <c r="J9" s="97"/>
      <c r="K9" s="82"/>
      <c r="L9" s="82"/>
      <c r="M9" s="82"/>
      <c r="N9" s="82"/>
      <c r="O9" s="82"/>
      <c r="P9" s="82"/>
      <c r="Q9" s="82"/>
      <c r="R9" s="82"/>
      <c r="S9" s="82"/>
      <c r="T9" s="82"/>
      <c r="U9"/>
      <c r="V9"/>
      <c r="W9"/>
      <c r="X9"/>
      <c r="Y9"/>
      <c r="Z9"/>
      <c r="AA9"/>
      <c r="AB9"/>
    </row>
    <row r="10" spans="1:28" ht="26.5" x14ac:dyDescent="0.35">
      <c r="A10" s="101" t="s">
        <v>14</v>
      </c>
      <c r="B10" s="102">
        <v>5.9803962460896765</v>
      </c>
      <c r="C10" s="211"/>
      <c r="D10" s="103">
        <f>B10*B5</f>
        <v>35.882377476538061</v>
      </c>
      <c r="E10" s="88"/>
      <c r="F10" s="100"/>
      <c r="G10" s="100"/>
      <c r="H10" s="100"/>
      <c r="I10" s="100"/>
      <c r="J10" s="104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/>
      <c r="V10"/>
      <c r="W10"/>
      <c r="X10"/>
      <c r="Y10"/>
      <c r="Z10"/>
      <c r="AA10"/>
      <c r="AB10"/>
    </row>
    <row r="11" spans="1:28" x14ac:dyDescent="0.35">
      <c r="A11" s="4"/>
      <c r="B11" s="105">
        <v>12</v>
      </c>
      <c r="C11" s="106">
        <f>C8+C9</f>
        <v>72</v>
      </c>
      <c r="D11" s="106">
        <f>D8+D10</f>
        <v>72</v>
      </c>
      <c r="E11" s="107"/>
      <c r="F11" s="107"/>
      <c r="G11" s="107"/>
      <c r="H11" s="107"/>
      <c r="I11" s="107"/>
      <c r="J11" s="107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/>
      <c r="V11"/>
      <c r="W11"/>
      <c r="X11"/>
      <c r="Y11"/>
      <c r="Z11"/>
      <c r="AA11"/>
      <c r="AB11"/>
    </row>
    <row r="12" spans="1:28" ht="9" customHeight="1" x14ac:dyDescent="0.3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/>
      <c r="V12"/>
      <c r="W12"/>
      <c r="X12"/>
      <c r="Y12"/>
      <c r="Z12"/>
      <c r="AA12"/>
      <c r="AB12"/>
    </row>
    <row r="13" spans="1:28" x14ac:dyDescent="0.35">
      <c r="A13" s="82"/>
      <c r="B13" s="82"/>
      <c r="C13" s="76">
        <f>(E5+D5)*B11</f>
        <v>24</v>
      </c>
      <c r="D13" s="76">
        <f>E5*B11</f>
        <v>12</v>
      </c>
      <c r="E13" s="82"/>
      <c r="F13" s="108" t="s">
        <v>30</v>
      </c>
      <c r="G13" s="108"/>
      <c r="H13" s="108"/>
      <c r="I13" s="108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/>
      <c r="V13"/>
      <c r="W13"/>
      <c r="X13"/>
      <c r="Y13"/>
      <c r="Z13"/>
      <c r="AA13"/>
      <c r="AB13"/>
    </row>
    <row r="14" spans="1:28" ht="36" customHeight="1" x14ac:dyDescent="0.35">
      <c r="A14" s="212" t="s">
        <v>31</v>
      </c>
      <c r="B14" s="212"/>
      <c r="C14" s="109">
        <f>C9-C13</f>
        <v>19.880709071949944</v>
      </c>
      <c r="D14" s="109">
        <f>D10-D13</f>
        <v>23.882377476538061</v>
      </c>
      <c r="F14" s="213" t="str">
        <f>IF((AND(((B9+B10)/B11)&gt;((D5+E5)/B5),(B10/B11)&gt;(E5/B5))),E2,J2)</f>
        <v>puede representarse llegando los 6 pacientes, a los 12 meses</v>
      </c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5"/>
      <c r="S14" s="82"/>
      <c r="T14" s="82"/>
      <c r="U14"/>
      <c r="V14"/>
      <c r="W14"/>
      <c r="X14"/>
      <c r="Y14"/>
      <c r="Z14"/>
      <c r="AA14"/>
      <c r="AB14"/>
    </row>
    <row r="15" spans="1:28" ht="15" thickBot="1" x14ac:dyDescent="0.4"/>
    <row r="16" spans="1:28" ht="15" thickBot="1" x14ac:dyDescent="0.4">
      <c r="A16" s="219" t="s">
        <v>60</v>
      </c>
      <c r="B16" s="220"/>
      <c r="C16" s="221"/>
      <c r="F16" s="51" t="s">
        <v>51</v>
      </c>
      <c r="G16" s="51"/>
      <c r="H16" s="51"/>
      <c r="I16" s="51"/>
      <c r="J16" s="51"/>
      <c r="K16" s="51"/>
      <c r="M16" s="51" t="s">
        <v>52</v>
      </c>
      <c r="S16" s="80"/>
      <c r="T16" s="80"/>
    </row>
    <row r="17" spans="1:31" ht="15" thickBot="1" x14ac:dyDescent="0.4">
      <c r="A17" t="s">
        <v>36</v>
      </c>
      <c r="B17" s="52"/>
      <c r="C17" s="52"/>
      <c r="D17" s="110"/>
      <c r="F17" s="51" t="s">
        <v>53</v>
      </c>
      <c r="G17" s="51"/>
      <c r="H17" s="51"/>
      <c r="I17" s="51"/>
      <c r="J17" s="51"/>
      <c r="K17" s="51"/>
      <c r="M17" s="51" t="s">
        <v>53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1" ht="18.5" x14ac:dyDescent="0.35">
      <c r="A18" s="167" t="s">
        <v>37</v>
      </c>
      <c r="B18" s="52"/>
      <c r="C18" s="52"/>
      <c r="F18" s="173">
        <v>1</v>
      </c>
      <c r="G18" s="174">
        <v>2</v>
      </c>
      <c r="H18" s="175">
        <v>3</v>
      </c>
      <c r="I18" s="175">
        <v>4</v>
      </c>
      <c r="J18" s="175">
        <v>5</v>
      </c>
      <c r="K18" s="175">
        <v>6</v>
      </c>
      <c r="L18" s="80"/>
      <c r="M18" s="173">
        <v>1</v>
      </c>
      <c r="N18" s="176">
        <v>2</v>
      </c>
      <c r="O18" s="177">
        <v>3</v>
      </c>
      <c r="P18" s="175">
        <v>4</v>
      </c>
      <c r="Q18" s="175">
        <v>5</v>
      </c>
      <c r="R18" s="175">
        <v>6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1" x14ac:dyDescent="0.35">
      <c r="A19" s="167" t="s">
        <v>38</v>
      </c>
      <c r="D19" s="112" t="s">
        <v>54</v>
      </c>
      <c r="E19" s="178">
        <v>1</v>
      </c>
      <c r="F19" s="179"/>
      <c r="G19" s="180"/>
      <c r="H19" s="181"/>
      <c r="I19" s="181"/>
      <c r="J19" s="181"/>
      <c r="K19" s="179"/>
      <c r="L19" s="80"/>
      <c r="M19" s="179"/>
      <c r="N19" s="180"/>
      <c r="O19" s="182"/>
      <c r="P19" s="179"/>
      <c r="Q19" s="179"/>
      <c r="R19" s="179"/>
      <c r="S19" s="178">
        <v>1</v>
      </c>
      <c r="T19" s="183" t="s">
        <v>54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1" x14ac:dyDescent="0.35">
      <c r="E20" s="178">
        <v>2</v>
      </c>
      <c r="F20" s="179"/>
      <c r="G20" s="180"/>
      <c r="H20" s="181"/>
      <c r="I20" s="181"/>
      <c r="J20" s="181"/>
      <c r="K20" s="179"/>
      <c r="L20" s="80"/>
      <c r="M20" s="179"/>
      <c r="N20" s="180"/>
      <c r="O20" s="182"/>
      <c r="P20" s="179"/>
      <c r="Q20" s="179"/>
      <c r="R20" s="179"/>
      <c r="S20" s="178">
        <v>2</v>
      </c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1" ht="15" thickBot="1" x14ac:dyDescent="0.4">
      <c r="E21" s="178">
        <v>3</v>
      </c>
      <c r="F21" s="179"/>
      <c r="G21" s="180"/>
      <c r="H21" s="181"/>
      <c r="I21" s="181"/>
      <c r="J21" s="181"/>
      <c r="K21" s="179"/>
      <c r="L21" s="80"/>
      <c r="M21" s="179"/>
      <c r="N21" s="180"/>
      <c r="O21" s="182"/>
      <c r="P21" s="179"/>
      <c r="Q21" s="179"/>
      <c r="R21" s="179"/>
      <c r="S21" s="178">
        <v>3</v>
      </c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1" x14ac:dyDescent="0.35">
      <c r="A22" s="113" t="s">
        <v>49</v>
      </c>
      <c r="B22" s="114"/>
      <c r="C22" s="114"/>
      <c r="D22" s="115"/>
      <c r="E22" s="178">
        <v>4</v>
      </c>
      <c r="F22" s="179"/>
      <c r="G22" s="180"/>
      <c r="H22" s="181"/>
      <c r="I22" s="181"/>
      <c r="J22" s="181"/>
      <c r="K22" s="179"/>
      <c r="L22" s="80"/>
      <c r="M22" s="179"/>
      <c r="N22" s="180"/>
      <c r="O22" s="182"/>
      <c r="P22" s="179"/>
      <c r="Q22" s="179"/>
      <c r="R22" s="179"/>
      <c r="S22" s="178">
        <v>4</v>
      </c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x14ac:dyDescent="0.35">
      <c r="A23" s="116" t="s">
        <v>32</v>
      </c>
      <c r="B23" s="117" t="s">
        <v>33</v>
      </c>
      <c r="C23" s="117" t="s">
        <v>34</v>
      </c>
      <c r="D23" s="118" t="s">
        <v>29</v>
      </c>
      <c r="E23" s="178">
        <v>5</v>
      </c>
      <c r="F23" s="179"/>
      <c r="G23" s="180"/>
      <c r="H23" s="181"/>
      <c r="I23" s="181"/>
      <c r="J23" s="181"/>
      <c r="K23" s="179"/>
      <c r="L23" s="80"/>
      <c r="M23" s="179"/>
      <c r="N23" s="180"/>
      <c r="O23" s="182"/>
      <c r="P23" s="179"/>
      <c r="Q23" s="179"/>
      <c r="R23" s="188"/>
      <c r="S23" s="178">
        <v>5</v>
      </c>
      <c r="T23" s="80"/>
    </row>
    <row r="24" spans="1:31" x14ac:dyDescent="0.35">
      <c r="A24" s="119">
        <v>0.63570000000000004</v>
      </c>
      <c r="B24" s="120" t="s">
        <v>50</v>
      </c>
      <c r="C24" s="120">
        <f>B24-A24</f>
        <v>0.16299999999999992</v>
      </c>
      <c r="D24" s="121">
        <f>1/C24</f>
        <v>6.134969325153377</v>
      </c>
      <c r="E24" s="178">
        <v>6</v>
      </c>
      <c r="F24" s="179"/>
      <c r="G24" s="180"/>
      <c r="H24" s="187"/>
      <c r="I24" s="187"/>
      <c r="J24" s="187"/>
      <c r="K24" s="188"/>
      <c r="L24" s="80"/>
      <c r="M24" s="179"/>
      <c r="N24" s="189"/>
      <c r="O24" s="190"/>
      <c r="P24" s="188"/>
      <c r="Q24" s="188"/>
      <c r="R24" s="188"/>
      <c r="S24" s="178">
        <v>6</v>
      </c>
      <c r="T24" s="80"/>
    </row>
    <row r="25" spans="1:31" ht="15" thickBot="1" x14ac:dyDescent="0.4">
      <c r="A25" s="195" t="s">
        <v>58</v>
      </c>
      <c r="B25" s="122">
        <f>A24*D24</f>
        <v>3.9000000000000021</v>
      </c>
      <c r="C25" s="123">
        <f>C24*D24</f>
        <v>1</v>
      </c>
      <c r="D25" s="124">
        <f>(1-B24)*D24</f>
        <v>1.2349693251533751</v>
      </c>
      <c r="E25" s="178">
        <v>7</v>
      </c>
      <c r="F25" s="179"/>
      <c r="G25" s="180"/>
      <c r="H25" s="187"/>
      <c r="I25" s="187"/>
      <c r="J25" s="187"/>
      <c r="K25" s="188"/>
      <c r="L25" s="80"/>
      <c r="M25" s="179"/>
      <c r="N25" s="189"/>
      <c r="O25" s="190"/>
      <c r="P25" s="188"/>
      <c r="Q25" s="188"/>
      <c r="R25" s="188"/>
      <c r="S25" s="178">
        <v>7</v>
      </c>
      <c r="T25" s="80"/>
    </row>
    <row r="26" spans="1:31" x14ac:dyDescent="0.35">
      <c r="E26" s="178">
        <v>8</v>
      </c>
      <c r="F26" s="179"/>
      <c r="G26" s="180"/>
      <c r="H26" s="187"/>
      <c r="I26" s="187"/>
      <c r="J26" s="187"/>
      <c r="K26" s="188"/>
      <c r="L26" s="80"/>
      <c r="M26" s="179"/>
      <c r="N26" s="189"/>
      <c r="O26" s="190"/>
      <c r="P26" s="188"/>
      <c r="Q26" s="188"/>
      <c r="R26" s="188"/>
      <c r="S26" s="178">
        <v>8</v>
      </c>
      <c r="T26" s="80"/>
    </row>
    <row r="27" spans="1:31" x14ac:dyDescent="0.35">
      <c r="E27" s="178">
        <v>9</v>
      </c>
      <c r="F27" s="179"/>
      <c r="G27" s="180"/>
      <c r="H27" s="187"/>
      <c r="I27" s="187"/>
      <c r="J27" s="187"/>
      <c r="K27" s="188"/>
      <c r="L27" s="80"/>
      <c r="M27" s="179"/>
      <c r="N27" s="189"/>
      <c r="O27" s="190"/>
      <c r="P27" s="188"/>
      <c r="Q27" s="188"/>
      <c r="R27" s="188"/>
      <c r="S27" s="178">
        <v>9</v>
      </c>
      <c r="T27" s="80"/>
    </row>
    <row r="28" spans="1:31" x14ac:dyDescent="0.35">
      <c r="E28" s="178">
        <v>10</v>
      </c>
      <c r="F28" s="179"/>
      <c r="G28" s="180"/>
      <c r="H28" s="187"/>
      <c r="I28" s="187"/>
      <c r="J28" s="187"/>
      <c r="K28" s="188"/>
      <c r="L28" s="80"/>
      <c r="M28" s="179"/>
      <c r="N28" s="189"/>
      <c r="O28" s="190"/>
      <c r="P28" s="188"/>
      <c r="Q28" s="188"/>
      <c r="R28" s="188"/>
      <c r="S28" s="178">
        <v>10</v>
      </c>
      <c r="T28" s="80"/>
    </row>
    <row r="29" spans="1:31" x14ac:dyDescent="0.35">
      <c r="E29" s="178">
        <v>11</v>
      </c>
      <c r="F29" s="179"/>
      <c r="G29" s="180"/>
      <c r="H29" s="187"/>
      <c r="I29" s="187"/>
      <c r="J29" s="187"/>
      <c r="K29" s="188"/>
      <c r="L29" s="80"/>
      <c r="M29" s="179"/>
      <c r="N29" s="189"/>
      <c r="O29" s="190"/>
      <c r="P29" s="188"/>
      <c r="Q29" s="188"/>
      <c r="R29" s="188"/>
      <c r="S29" s="178">
        <v>11</v>
      </c>
      <c r="T29" s="80"/>
    </row>
    <row r="30" spans="1:31" x14ac:dyDescent="0.35">
      <c r="E30" s="178">
        <v>12</v>
      </c>
      <c r="F30" s="179"/>
      <c r="G30" s="180"/>
      <c r="H30" s="187"/>
      <c r="I30" s="187"/>
      <c r="J30" s="187"/>
      <c r="K30" s="188"/>
      <c r="L30" s="80"/>
      <c r="M30" s="179"/>
      <c r="N30" s="189"/>
      <c r="O30" s="190"/>
      <c r="P30" s="188"/>
      <c r="Q30" s="188"/>
      <c r="R30" s="188"/>
      <c r="S30" s="178">
        <v>12</v>
      </c>
      <c r="T30" s="80"/>
    </row>
    <row r="31" spans="1:31" ht="19" thickBot="1" x14ac:dyDescent="0.4">
      <c r="F31" s="173">
        <v>1</v>
      </c>
      <c r="G31" s="184">
        <v>2</v>
      </c>
      <c r="H31" s="175">
        <v>3</v>
      </c>
      <c r="I31" s="175">
        <v>4</v>
      </c>
      <c r="J31" s="175">
        <v>5</v>
      </c>
      <c r="K31" s="175">
        <v>6</v>
      </c>
      <c r="L31" s="80"/>
      <c r="M31" s="173">
        <v>1</v>
      </c>
      <c r="N31" s="185">
        <v>2</v>
      </c>
      <c r="O31" s="186">
        <v>3</v>
      </c>
      <c r="P31" s="175">
        <v>4</v>
      </c>
      <c r="Q31" s="175">
        <v>5</v>
      </c>
      <c r="R31" s="175">
        <v>6</v>
      </c>
      <c r="S31" s="80"/>
      <c r="T31" s="80"/>
    </row>
    <row r="32" spans="1:31" x14ac:dyDescent="0.35">
      <c r="F32" s="51" t="s">
        <v>53</v>
      </c>
      <c r="G32" s="51"/>
      <c r="H32" s="51"/>
      <c r="I32" s="51"/>
      <c r="J32" s="51"/>
      <c r="K32" s="51"/>
      <c r="L32" s="51"/>
      <c r="M32" s="51" t="s">
        <v>53</v>
      </c>
      <c r="S32" s="80"/>
      <c r="T32" s="80"/>
    </row>
    <row r="33" spans="6:20" x14ac:dyDescent="0.35">
      <c r="F33" s="51" t="s">
        <v>51</v>
      </c>
      <c r="G33" s="51"/>
      <c r="H33" s="51"/>
      <c r="I33" s="51"/>
      <c r="J33" s="51"/>
      <c r="K33" s="51"/>
      <c r="M33" s="51" t="s">
        <v>52</v>
      </c>
      <c r="S33" s="80"/>
      <c r="T33" s="80"/>
    </row>
  </sheetData>
  <mergeCells count="5">
    <mergeCell ref="D8:D9"/>
    <mergeCell ref="C9:C10"/>
    <mergeCell ref="A14:B14"/>
    <mergeCell ref="F14:R14"/>
    <mergeCell ref="A4:X4"/>
  </mergeCells>
  <pageMargins left="0.7" right="0.7" top="0.75" bottom="0.75" header="0.3" footer="0.3"/>
  <pageSetup paperSize="9" orientation="portrait" horizontalDpi="300" verticalDpi="300" r:id="rId1"/>
  <ignoredErrors>
    <ignoredError sqref="B24:B2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3"/>
  <sheetViews>
    <sheetView topLeftCell="A3" zoomScale="85" zoomScaleNormal="85" workbookViewId="0">
      <selection activeCell="A4" sqref="A4:X4"/>
    </sheetView>
  </sheetViews>
  <sheetFormatPr baseColWidth="10" defaultRowHeight="14.5" x14ac:dyDescent="0.35"/>
  <cols>
    <col min="1" max="1" width="15.453125" customWidth="1"/>
    <col min="3" max="3" width="10.54296875" customWidth="1"/>
    <col min="4" max="4" width="15" customWidth="1"/>
    <col min="5" max="5" width="4.81640625" customWidth="1"/>
    <col min="6" max="20" width="3.7265625" customWidth="1"/>
    <col min="21" max="30" width="3.7265625" style="80" customWidth="1"/>
    <col min="35" max="35" width="7.453125" customWidth="1"/>
  </cols>
  <sheetData>
    <row r="1" spans="1:28" hidden="1" x14ac:dyDescent="0.35">
      <c r="A1" s="79" t="str">
        <f>B7</f>
        <v>meses</v>
      </c>
      <c r="B1" s="79" t="s">
        <v>22</v>
      </c>
      <c r="C1" s="79" t="s">
        <v>23</v>
      </c>
      <c r="D1" s="79" t="s">
        <v>24</v>
      </c>
      <c r="E1" s="79"/>
      <c r="F1" s="79"/>
      <c r="G1" s="79"/>
      <c r="U1"/>
      <c r="V1"/>
      <c r="W1"/>
      <c r="X1"/>
      <c r="Y1"/>
      <c r="Z1"/>
      <c r="AA1"/>
      <c r="AB1"/>
    </row>
    <row r="2" spans="1:28" hidden="1" x14ac:dyDescent="0.35">
      <c r="A2" s="79" t="s">
        <v>25</v>
      </c>
      <c r="B2" s="79" t="s">
        <v>26</v>
      </c>
      <c r="C2" s="79" t="s">
        <v>27</v>
      </c>
      <c r="D2" s="79" t="s">
        <v>28</v>
      </c>
      <c r="E2" s="79" t="str">
        <f>CONCATENATE(B2," ",B5," ",C2," ",B11," ",B7)</f>
        <v>puede representarse llegando los 7 pacientes, a los 12 meses</v>
      </c>
      <c r="F2" s="79"/>
      <c r="G2" s="79"/>
      <c r="H2" s="81" t="str">
        <f>CONCATENATE(A2," ",E2,D2)</f>
        <v>NO puede representarse llegando los 7 pacientes, a los 12 meses, pues habría que recortar o ampliar los tiempos respectivos de uno o más pacientes "libres de evento" o "con evento"</v>
      </c>
      <c r="I2" s="81"/>
      <c r="J2" s="81"/>
      <c r="U2"/>
      <c r="V2"/>
      <c r="W2"/>
      <c r="X2"/>
      <c r="Y2"/>
      <c r="Z2"/>
      <c r="AA2"/>
      <c r="AB2"/>
    </row>
    <row r="3" spans="1:28" ht="5.25" customHeight="1" thickBot="1" x14ac:dyDescent="0.4">
      <c r="A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/>
      <c r="V3"/>
      <c r="W3"/>
      <c r="X3"/>
      <c r="Y3"/>
      <c r="Z3"/>
      <c r="AA3"/>
      <c r="AB3"/>
    </row>
    <row r="4" spans="1:28" ht="47.5" customHeight="1" thickBot="1" x14ac:dyDescent="0.4">
      <c r="A4" s="216" t="s">
        <v>65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8"/>
      <c r="Y4"/>
      <c r="Z4"/>
      <c r="AA4"/>
      <c r="AB4"/>
    </row>
    <row r="5" spans="1:28" ht="26" x14ac:dyDescent="0.35">
      <c r="A5" s="156" t="s">
        <v>55</v>
      </c>
      <c r="B5" s="84">
        <f>E5+D5+C5</f>
        <v>7</v>
      </c>
      <c r="C5" s="85">
        <v>5</v>
      </c>
      <c r="D5" s="86">
        <v>1</v>
      </c>
      <c r="E5" s="87">
        <v>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/>
      <c r="V5"/>
      <c r="W5"/>
      <c r="X5"/>
      <c r="Y5"/>
      <c r="Z5"/>
      <c r="AA5"/>
      <c r="AB5"/>
    </row>
    <row r="6" spans="1:28" ht="15" customHeight="1" x14ac:dyDescent="0.35">
      <c r="A6" s="82"/>
      <c r="C6" s="88"/>
      <c r="D6" s="89"/>
      <c r="E6" s="90"/>
      <c r="F6" s="82"/>
      <c r="G6" s="82"/>
      <c r="H6" s="193" t="s">
        <v>57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/>
      <c r="V6"/>
      <c r="W6"/>
      <c r="X6"/>
      <c r="Y6"/>
      <c r="Z6"/>
      <c r="AA6"/>
      <c r="AB6"/>
    </row>
    <row r="7" spans="1:28" ht="39" x14ac:dyDescent="0.35">
      <c r="A7" s="157" t="s">
        <v>56</v>
      </c>
      <c r="B7" s="91" t="s">
        <v>1</v>
      </c>
      <c r="C7" s="92" t="str">
        <f>CONCATENATE(A1," ",B1," ",B5," ",C1)</f>
        <v>meses de los 7 del grupo Interv</v>
      </c>
      <c r="D7" s="92" t="str">
        <f>CONCATENATE(A1," ",B1," ",B5," ",D1)</f>
        <v>meses de los 7 del grupo Contr</v>
      </c>
      <c r="E7" s="82"/>
      <c r="F7" s="82"/>
      <c r="G7" s="82"/>
      <c r="H7" s="194" t="s">
        <v>35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/>
      <c r="V7"/>
      <c r="W7"/>
      <c r="X7"/>
      <c r="Y7"/>
      <c r="Z7"/>
      <c r="AA7"/>
      <c r="AB7"/>
    </row>
    <row r="8" spans="1:28" x14ac:dyDescent="0.35">
      <c r="A8" s="93" t="s">
        <v>13</v>
      </c>
      <c r="B8" s="94">
        <v>4.8076463560334526</v>
      </c>
      <c r="C8" s="95">
        <f>B8*B5</f>
        <v>33.653524492234169</v>
      </c>
      <c r="D8" s="210">
        <f>(B8+B9)*B5</f>
        <v>41.113500597371569</v>
      </c>
      <c r="E8" s="96"/>
      <c r="F8" s="96"/>
      <c r="G8" s="96"/>
      <c r="H8" s="97"/>
      <c r="I8" s="97"/>
      <c r="J8" s="97"/>
      <c r="K8" s="82"/>
      <c r="L8" s="82"/>
      <c r="M8" s="82"/>
      <c r="N8" s="82"/>
      <c r="O8" s="82"/>
      <c r="P8" s="82"/>
      <c r="Q8" s="82"/>
      <c r="R8" s="82"/>
      <c r="S8" s="82"/>
      <c r="T8" s="82"/>
      <c r="U8"/>
      <c r="V8"/>
      <c r="W8"/>
      <c r="X8"/>
      <c r="Y8"/>
      <c r="Z8"/>
      <c r="AA8"/>
      <c r="AB8"/>
    </row>
    <row r="9" spans="1:28" ht="26.5" x14ac:dyDescent="0.35">
      <c r="A9" s="98" t="s">
        <v>15</v>
      </c>
      <c r="B9" s="99">
        <v>1.0657108721624855</v>
      </c>
      <c r="C9" s="211">
        <f>(B10+B9)*B5</f>
        <v>50.346475507765831</v>
      </c>
      <c r="D9" s="210"/>
      <c r="E9" s="89"/>
      <c r="F9" s="100"/>
      <c r="G9" s="100"/>
      <c r="H9" s="97"/>
      <c r="I9" s="97"/>
      <c r="J9" s="97"/>
      <c r="K9" s="82"/>
      <c r="L9" s="82"/>
      <c r="M9" s="82"/>
      <c r="N9" s="82"/>
      <c r="O9" s="82"/>
      <c r="P9" s="82"/>
      <c r="Q9" s="82"/>
      <c r="R9" s="82"/>
      <c r="S9" s="82"/>
      <c r="T9" s="82"/>
      <c r="U9"/>
      <c r="V9"/>
      <c r="W9"/>
      <c r="X9"/>
      <c r="Y9"/>
      <c r="Z9"/>
      <c r="AA9"/>
      <c r="AB9"/>
    </row>
    <row r="10" spans="1:28" ht="26.5" x14ac:dyDescent="0.35">
      <c r="A10" s="101" t="s">
        <v>14</v>
      </c>
      <c r="B10" s="102">
        <v>6.1266427718040619</v>
      </c>
      <c r="C10" s="211"/>
      <c r="D10" s="103">
        <f>B10*B5</f>
        <v>42.886499402628431</v>
      </c>
      <c r="E10" s="88"/>
      <c r="F10" s="100"/>
      <c r="G10" s="100"/>
      <c r="H10" s="104"/>
      <c r="I10" s="104"/>
      <c r="J10" s="104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/>
      <c r="V10"/>
      <c r="W10"/>
      <c r="X10"/>
      <c r="Y10"/>
      <c r="Z10"/>
      <c r="AA10"/>
      <c r="AB10"/>
    </row>
    <row r="11" spans="1:28" x14ac:dyDescent="0.35">
      <c r="A11" s="4"/>
      <c r="B11" s="105">
        <v>12</v>
      </c>
      <c r="C11" s="106">
        <f>C8+C9</f>
        <v>84</v>
      </c>
      <c r="D11" s="106">
        <f>D8+D10</f>
        <v>84</v>
      </c>
      <c r="E11" s="107"/>
      <c r="F11" s="107"/>
      <c r="G11" s="107"/>
      <c r="H11" s="107"/>
      <c r="I11" s="107"/>
      <c r="J11" s="107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/>
      <c r="V11"/>
      <c r="W11"/>
      <c r="X11"/>
      <c r="Y11"/>
      <c r="Z11"/>
      <c r="AA11"/>
      <c r="AB11"/>
    </row>
    <row r="12" spans="1:28" ht="9" customHeight="1" x14ac:dyDescent="0.3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/>
      <c r="V12"/>
      <c r="W12"/>
      <c r="X12"/>
      <c r="Y12"/>
      <c r="Z12"/>
      <c r="AA12"/>
      <c r="AB12"/>
    </row>
    <row r="13" spans="1:28" x14ac:dyDescent="0.35">
      <c r="A13" s="82"/>
      <c r="B13" s="82"/>
      <c r="C13" s="76">
        <f>(E5+D5)*B11</f>
        <v>24</v>
      </c>
      <c r="D13" s="76">
        <f>E5*B11</f>
        <v>12</v>
      </c>
      <c r="E13" s="82"/>
      <c r="F13" s="108" t="s">
        <v>30</v>
      </c>
      <c r="G13" s="108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/>
      <c r="V13"/>
      <c r="W13"/>
      <c r="X13"/>
      <c r="Y13"/>
      <c r="Z13"/>
      <c r="AA13"/>
      <c r="AB13"/>
    </row>
    <row r="14" spans="1:28" ht="36" customHeight="1" x14ac:dyDescent="0.35">
      <c r="A14" s="212" t="s">
        <v>31</v>
      </c>
      <c r="B14" s="212"/>
      <c r="C14" s="109">
        <f>C9-C13</f>
        <v>26.346475507765831</v>
      </c>
      <c r="D14" s="109">
        <f>D10-D13</f>
        <v>30.886499402628431</v>
      </c>
      <c r="F14" s="213" t="str">
        <f>IF((AND(((B9+B10)/B11)&gt;((D5+E5)/B5),(B10/B11)&gt;(E5/B5))),E2,H2)</f>
        <v>puede representarse llegando los 7 pacientes, a los 12 meses</v>
      </c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/>
      <c r="V14"/>
      <c r="W14"/>
      <c r="X14"/>
      <c r="Y14"/>
      <c r="Z14"/>
      <c r="AA14"/>
      <c r="AB14"/>
    </row>
    <row r="15" spans="1:28" ht="15" thickBot="1" x14ac:dyDescent="0.4"/>
    <row r="16" spans="1:28" ht="15" thickBot="1" x14ac:dyDescent="0.4">
      <c r="A16" s="219" t="s">
        <v>60</v>
      </c>
      <c r="B16" s="220"/>
      <c r="C16" s="221"/>
      <c r="F16" s="51" t="s">
        <v>51</v>
      </c>
      <c r="G16" s="51"/>
      <c r="H16" s="51"/>
      <c r="I16" s="51"/>
      <c r="J16" s="51"/>
      <c r="K16" s="51"/>
      <c r="L16" s="51"/>
      <c r="N16" s="51" t="s">
        <v>52</v>
      </c>
    </row>
    <row r="17" spans="1:31" ht="15" thickBot="1" x14ac:dyDescent="0.4">
      <c r="A17" t="s">
        <v>47</v>
      </c>
      <c r="B17" s="52"/>
      <c r="C17" s="52"/>
      <c r="D17" s="110"/>
      <c r="F17" s="51" t="s">
        <v>53</v>
      </c>
      <c r="G17" s="51"/>
      <c r="H17" s="51"/>
      <c r="I17" s="51"/>
      <c r="J17" s="51"/>
      <c r="K17" s="51"/>
      <c r="L17" s="51"/>
      <c r="N17" s="51" t="s">
        <v>53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1" ht="18.5" x14ac:dyDescent="0.35">
      <c r="A18" s="79" t="s">
        <v>39</v>
      </c>
      <c r="B18" s="52"/>
      <c r="C18" s="52"/>
      <c r="F18" s="173">
        <v>1</v>
      </c>
      <c r="G18" s="174">
        <v>2</v>
      </c>
      <c r="H18" s="175">
        <v>3</v>
      </c>
      <c r="I18" s="175">
        <v>4</v>
      </c>
      <c r="J18" s="175">
        <v>5</v>
      </c>
      <c r="K18" s="175">
        <v>6</v>
      </c>
      <c r="L18" s="175">
        <v>7</v>
      </c>
      <c r="M18" s="80"/>
      <c r="N18" s="173">
        <v>1</v>
      </c>
      <c r="O18" s="176">
        <v>2</v>
      </c>
      <c r="P18" s="177">
        <v>3</v>
      </c>
      <c r="Q18" s="177">
        <v>4</v>
      </c>
      <c r="R18" s="177">
        <v>5</v>
      </c>
      <c r="S18" s="177">
        <v>6</v>
      </c>
      <c r="T18" s="177">
        <v>7</v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1" x14ac:dyDescent="0.35">
      <c r="A19" s="79" t="s">
        <v>40</v>
      </c>
      <c r="D19" s="112" t="s">
        <v>54</v>
      </c>
      <c r="E19" s="178">
        <v>1</v>
      </c>
      <c r="F19" s="179"/>
      <c r="G19" s="180"/>
      <c r="H19" s="181"/>
      <c r="I19" s="181"/>
      <c r="J19" s="181"/>
      <c r="K19" s="181"/>
      <c r="L19" s="179"/>
      <c r="M19" s="80"/>
      <c r="N19" s="179"/>
      <c r="O19" s="180"/>
      <c r="P19" s="181"/>
      <c r="Q19" s="179"/>
      <c r="R19" s="179"/>
      <c r="S19" s="179"/>
      <c r="T19" s="179"/>
      <c r="U19" s="178">
        <v>1</v>
      </c>
      <c r="V19" s="183" t="s">
        <v>54</v>
      </c>
      <c r="W19" s="111"/>
      <c r="X19" s="111"/>
      <c r="Y19" s="111"/>
      <c r="Z19" s="111"/>
      <c r="AA19" s="111"/>
      <c r="AB19" s="111"/>
      <c r="AC19" s="111"/>
      <c r="AD19" s="111"/>
    </row>
    <row r="20" spans="1:31" x14ac:dyDescent="0.35">
      <c r="E20" s="178">
        <v>2</v>
      </c>
      <c r="F20" s="179"/>
      <c r="G20" s="180"/>
      <c r="H20" s="181"/>
      <c r="I20" s="181"/>
      <c r="J20" s="181"/>
      <c r="K20" s="181"/>
      <c r="L20" s="179"/>
      <c r="M20" s="80"/>
      <c r="N20" s="179"/>
      <c r="O20" s="180"/>
      <c r="P20" s="181"/>
      <c r="Q20" s="179"/>
      <c r="R20" s="179"/>
      <c r="S20" s="179"/>
      <c r="T20" s="179"/>
      <c r="U20" s="178">
        <v>2</v>
      </c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1" ht="15" thickBot="1" x14ac:dyDescent="0.4">
      <c r="E21" s="178">
        <v>3</v>
      </c>
      <c r="F21" s="179"/>
      <c r="G21" s="180"/>
      <c r="H21" s="181"/>
      <c r="I21" s="181"/>
      <c r="J21" s="181"/>
      <c r="K21" s="181"/>
      <c r="L21" s="179"/>
      <c r="M21" s="80"/>
      <c r="N21" s="179"/>
      <c r="O21" s="180"/>
      <c r="P21" s="181"/>
      <c r="Q21" s="179"/>
      <c r="R21" s="179"/>
      <c r="S21" s="179"/>
      <c r="T21" s="179"/>
      <c r="U21" s="178">
        <v>3</v>
      </c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1" x14ac:dyDescent="0.35">
      <c r="A22" s="113" t="s">
        <v>49</v>
      </c>
      <c r="B22" s="114"/>
      <c r="C22" s="114"/>
      <c r="D22" s="115"/>
      <c r="E22" s="178">
        <v>4</v>
      </c>
      <c r="F22" s="179"/>
      <c r="G22" s="180"/>
      <c r="H22" s="181"/>
      <c r="I22" s="181"/>
      <c r="J22" s="181"/>
      <c r="K22" s="181"/>
      <c r="L22" s="181"/>
      <c r="M22" s="80"/>
      <c r="N22" s="179"/>
      <c r="O22" s="180"/>
      <c r="P22" s="181"/>
      <c r="Q22" s="179"/>
      <c r="R22" s="179"/>
      <c r="S22" s="179"/>
      <c r="T22" s="179"/>
      <c r="U22" s="178">
        <v>4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x14ac:dyDescent="0.35">
      <c r="A23" s="116" t="s">
        <v>32</v>
      </c>
      <c r="B23" s="117" t="s">
        <v>33</v>
      </c>
      <c r="C23" s="117" t="s">
        <v>34</v>
      </c>
      <c r="D23" s="118" t="s">
        <v>29</v>
      </c>
      <c r="E23" s="178">
        <v>5</v>
      </c>
      <c r="F23" s="179"/>
      <c r="G23" s="180"/>
      <c r="H23" s="181"/>
      <c r="I23" s="181"/>
      <c r="J23" s="181"/>
      <c r="K23" s="181"/>
      <c r="L23" s="181"/>
      <c r="M23" s="80"/>
      <c r="N23" s="179"/>
      <c r="O23" s="180"/>
      <c r="P23" s="181"/>
      <c r="Q23" s="179"/>
      <c r="R23" s="179"/>
      <c r="S23" s="179"/>
      <c r="T23" s="179"/>
      <c r="U23" s="178">
        <v>5</v>
      </c>
    </row>
    <row r="24" spans="1:31" x14ac:dyDescent="0.35">
      <c r="A24" s="119">
        <v>0.68889999999999996</v>
      </c>
      <c r="B24" s="120">
        <v>0.82499999999999996</v>
      </c>
      <c r="C24" s="120">
        <f>B24-A24</f>
        <v>0.1361</v>
      </c>
      <c r="D24" s="121">
        <f>1/C24</f>
        <v>7.3475385745775164</v>
      </c>
      <c r="E24" s="178">
        <v>6</v>
      </c>
      <c r="F24" s="179"/>
      <c r="G24" s="180"/>
      <c r="H24" s="181"/>
      <c r="I24" s="187"/>
      <c r="J24" s="187"/>
      <c r="K24" s="187"/>
      <c r="L24" s="188"/>
      <c r="M24" s="80"/>
      <c r="N24" s="179"/>
      <c r="O24" s="180"/>
      <c r="P24" s="190"/>
      <c r="Q24" s="188"/>
      <c r="R24" s="188"/>
      <c r="S24" s="188"/>
      <c r="T24" s="188"/>
      <c r="U24" s="178">
        <v>6</v>
      </c>
    </row>
    <row r="25" spans="1:31" ht="15" thickBot="1" x14ac:dyDescent="0.4">
      <c r="A25" s="195" t="s">
        <v>58</v>
      </c>
      <c r="B25" s="122">
        <f>A24*D24</f>
        <v>5.0617193240264511</v>
      </c>
      <c r="C25" s="123">
        <f>C24*D24</f>
        <v>1</v>
      </c>
      <c r="D25" s="124">
        <f>(1-B24)*D24</f>
        <v>1.2858192505510657</v>
      </c>
      <c r="E25" s="178">
        <v>7</v>
      </c>
      <c r="F25" s="179"/>
      <c r="G25" s="180"/>
      <c r="H25" s="187"/>
      <c r="I25" s="187"/>
      <c r="J25" s="187"/>
      <c r="K25" s="187"/>
      <c r="L25" s="188"/>
      <c r="M25" s="80"/>
      <c r="N25" s="179"/>
      <c r="O25" s="189"/>
      <c r="P25" s="190"/>
      <c r="Q25" s="188"/>
      <c r="R25" s="188"/>
      <c r="S25" s="188"/>
      <c r="T25" s="188"/>
      <c r="U25" s="178">
        <v>7</v>
      </c>
    </row>
    <row r="26" spans="1:31" x14ac:dyDescent="0.35">
      <c r="E26" s="178">
        <v>8</v>
      </c>
      <c r="F26" s="179"/>
      <c r="G26" s="180"/>
      <c r="H26" s="187"/>
      <c r="I26" s="187"/>
      <c r="J26" s="187"/>
      <c r="K26" s="187"/>
      <c r="L26" s="188"/>
      <c r="M26" s="80"/>
      <c r="N26" s="179"/>
      <c r="O26" s="189"/>
      <c r="P26" s="190"/>
      <c r="Q26" s="188"/>
      <c r="R26" s="188"/>
      <c r="S26" s="188"/>
      <c r="T26" s="188"/>
      <c r="U26" s="178">
        <v>8</v>
      </c>
    </row>
    <row r="27" spans="1:31" x14ac:dyDescent="0.35">
      <c r="E27" s="178">
        <v>9</v>
      </c>
      <c r="F27" s="179"/>
      <c r="G27" s="180"/>
      <c r="H27" s="187"/>
      <c r="I27" s="187"/>
      <c r="J27" s="187"/>
      <c r="K27" s="187"/>
      <c r="L27" s="188"/>
      <c r="M27" s="80"/>
      <c r="N27" s="179"/>
      <c r="O27" s="189"/>
      <c r="P27" s="190"/>
      <c r="Q27" s="188"/>
      <c r="R27" s="188"/>
      <c r="S27" s="188"/>
      <c r="T27" s="188"/>
      <c r="U27" s="178">
        <v>9</v>
      </c>
    </row>
    <row r="28" spans="1:31" x14ac:dyDescent="0.35">
      <c r="E28" s="178">
        <v>10</v>
      </c>
      <c r="F28" s="179"/>
      <c r="G28" s="180"/>
      <c r="H28" s="187"/>
      <c r="I28" s="187"/>
      <c r="J28" s="187"/>
      <c r="K28" s="187"/>
      <c r="L28" s="188"/>
      <c r="M28" s="80"/>
      <c r="N28" s="179"/>
      <c r="O28" s="189"/>
      <c r="P28" s="190"/>
      <c r="Q28" s="188"/>
      <c r="R28" s="188"/>
      <c r="S28" s="188"/>
      <c r="T28" s="188"/>
      <c r="U28" s="178">
        <v>10</v>
      </c>
    </row>
    <row r="29" spans="1:31" x14ac:dyDescent="0.35">
      <c r="E29" s="178">
        <v>11</v>
      </c>
      <c r="F29" s="179"/>
      <c r="G29" s="180"/>
      <c r="H29" s="187"/>
      <c r="I29" s="187"/>
      <c r="J29" s="187"/>
      <c r="K29" s="187"/>
      <c r="L29" s="188"/>
      <c r="M29" s="80"/>
      <c r="N29" s="179"/>
      <c r="O29" s="189"/>
      <c r="P29" s="190"/>
      <c r="Q29" s="188"/>
      <c r="R29" s="188"/>
      <c r="S29" s="188"/>
      <c r="T29" s="188"/>
      <c r="U29" s="178">
        <v>11</v>
      </c>
    </row>
    <row r="30" spans="1:31" x14ac:dyDescent="0.35">
      <c r="E30" s="178">
        <v>12</v>
      </c>
      <c r="F30" s="179"/>
      <c r="G30" s="180"/>
      <c r="H30" s="187"/>
      <c r="I30" s="187"/>
      <c r="J30" s="187"/>
      <c r="K30" s="187"/>
      <c r="L30" s="188"/>
      <c r="M30" s="80"/>
      <c r="N30" s="179"/>
      <c r="O30" s="189"/>
      <c r="P30" s="190"/>
      <c r="Q30" s="188"/>
      <c r="R30" s="188"/>
      <c r="S30" s="188"/>
      <c r="T30" s="188"/>
      <c r="U30" s="178">
        <v>12</v>
      </c>
    </row>
    <row r="31" spans="1:31" ht="19" thickBot="1" x14ac:dyDescent="0.4">
      <c r="F31" s="173">
        <v>1</v>
      </c>
      <c r="G31" s="184">
        <v>2</v>
      </c>
      <c r="H31" s="175">
        <v>3</v>
      </c>
      <c r="I31" s="175">
        <v>4</v>
      </c>
      <c r="J31" s="175">
        <v>5</v>
      </c>
      <c r="K31" s="175">
        <v>6</v>
      </c>
      <c r="L31" s="175">
        <v>7</v>
      </c>
      <c r="M31" s="80"/>
      <c r="N31" s="173">
        <v>1</v>
      </c>
      <c r="O31" s="185">
        <v>2</v>
      </c>
      <c r="P31" s="186">
        <v>3</v>
      </c>
      <c r="Q31" s="175">
        <v>4</v>
      </c>
      <c r="R31" s="175">
        <v>5</v>
      </c>
      <c r="S31" s="175">
        <v>6</v>
      </c>
      <c r="T31" s="175">
        <v>7</v>
      </c>
    </row>
    <row r="32" spans="1:31" x14ac:dyDescent="0.35">
      <c r="F32" s="51" t="s">
        <v>53</v>
      </c>
      <c r="G32" s="51"/>
      <c r="H32" s="51"/>
      <c r="I32" s="51"/>
      <c r="J32" s="51"/>
      <c r="K32" s="51"/>
      <c r="L32" s="51"/>
      <c r="M32" s="51"/>
      <c r="N32" s="51" t="s">
        <v>53</v>
      </c>
    </row>
    <row r="33" spans="6:14" x14ac:dyDescent="0.35">
      <c r="F33" s="51" t="s">
        <v>51</v>
      </c>
      <c r="G33" s="51"/>
      <c r="H33" s="51"/>
      <c r="I33" s="51"/>
      <c r="J33" s="51"/>
      <c r="K33" s="51"/>
      <c r="L33" s="51"/>
      <c r="N33" s="51" t="s">
        <v>52</v>
      </c>
    </row>
  </sheetData>
  <mergeCells count="5">
    <mergeCell ref="D8:D9"/>
    <mergeCell ref="C9:C10"/>
    <mergeCell ref="A14:B14"/>
    <mergeCell ref="F14:T14"/>
    <mergeCell ref="A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3"/>
  <sheetViews>
    <sheetView tabSelected="1" topLeftCell="A3" zoomScale="85" zoomScaleNormal="85" workbookViewId="0">
      <selection activeCell="A4" sqref="A4:X4"/>
    </sheetView>
  </sheetViews>
  <sheetFormatPr baseColWidth="10" defaultRowHeight="14.5" x14ac:dyDescent="0.35"/>
  <cols>
    <col min="1" max="1" width="15.453125" customWidth="1"/>
    <col min="3" max="3" width="12.54296875" customWidth="1"/>
    <col min="4" max="4" width="15" customWidth="1"/>
    <col min="5" max="5" width="4.81640625" customWidth="1"/>
    <col min="6" max="20" width="3.7265625" customWidth="1"/>
    <col min="21" max="34" width="3.7265625" style="80" customWidth="1"/>
    <col min="39" max="39" width="7.453125" customWidth="1"/>
  </cols>
  <sheetData>
    <row r="1" spans="1:32" hidden="1" x14ac:dyDescent="0.35">
      <c r="A1" s="79" t="str">
        <f>B7</f>
        <v>meses</v>
      </c>
      <c r="B1" s="79" t="s">
        <v>22</v>
      </c>
      <c r="C1" s="79" t="s">
        <v>23</v>
      </c>
      <c r="D1" s="79" t="s">
        <v>24</v>
      </c>
      <c r="E1" s="79"/>
      <c r="F1" s="79"/>
      <c r="G1" s="79"/>
      <c r="U1"/>
      <c r="V1"/>
      <c r="W1"/>
      <c r="X1"/>
      <c r="Y1"/>
      <c r="Z1"/>
      <c r="AA1"/>
      <c r="AB1"/>
      <c r="AC1"/>
      <c r="AD1"/>
      <c r="AE1"/>
      <c r="AF1"/>
    </row>
    <row r="2" spans="1:32" hidden="1" x14ac:dyDescent="0.35">
      <c r="A2" s="79" t="s">
        <v>25</v>
      </c>
      <c r="B2" s="79" t="s">
        <v>26</v>
      </c>
      <c r="C2" s="79" t="s">
        <v>27</v>
      </c>
      <c r="D2" s="79" t="s">
        <v>28</v>
      </c>
      <c r="E2" s="79" t="str">
        <f>CONCATENATE(B2," ",B5," ",C2," ",B11," ",B7)</f>
        <v>puede representarse llegando los 12 pacientes, a los 12 meses</v>
      </c>
      <c r="F2" s="79"/>
      <c r="G2" s="79"/>
      <c r="U2"/>
      <c r="V2"/>
      <c r="W2"/>
      <c r="X2"/>
      <c r="Y2"/>
      <c r="Z2"/>
      <c r="AA2"/>
      <c r="AB2"/>
      <c r="AC2"/>
      <c r="AD2"/>
      <c r="AE2"/>
      <c r="AF2"/>
    </row>
    <row r="3" spans="1:32" ht="3.75" customHeight="1" thickBot="1" x14ac:dyDescent="0.4">
      <c r="A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83"/>
      <c r="T3" s="83"/>
      <c r="U3"/>
      <c r="V3"/>
      <c r="W3"/>
      <c r="X3"/>
      <c r="Y3"/>
      <c r="Z3"/>
      <c r="AA3"/>
      <c r="AB3"/>
      <c r="AC3"/>
      <c r="AD3"/>
      <c r="AE3"/>
      <c r="AF3"/>
    </row>
    <row r="4" spans="1:32" ht="46.5" customHeight="1" thickBot="1" x14ac:dyDescent="0.4">
      <c r="A4" s="216" t="s">
        <v>66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8"/>
      <c r="Y4"/>
      <c r="Z4"/>
      <c r="AA4"/>
      <c r="AB4"/>
      <c r="AC4"/>
      <c r="AD4"/>
      <c r="AE4"/>
      <c r="AF4"/>
    </row>
    <row r="5" spans="1:32" ht="26" x14ac:dyDescent="0.35">
      <c r="A5" s="156" t="s">
        <v>55</v>
      </c>
      <c r="B5" s="84">
        <f>E5+D5+C5</f>
        <v>12</v>
      </c>
      <c r="C5" s="85">
        <v>9</v>
      </c>
      <c r="D5" s="86">
        <v>1</v>
      </c>
      <c r="E5" s="87">
        <v>2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/>
      <c r="V5"/>
      <c r="W5"/>
      <c r="X5"/>
      <c r="Y5"/>
      <c r="Z5"/>
      <c r="AA5"/>
      <c r="AB5"/>
      <c r="AC5"/>
      <c r="AD5"/>
      <c r="AE5"/>
      <c r="AF5"/>
    </row>
    <row r="6" spans="1:32" ht="15" customHeight="1" x14ac:dyDescent="0.35">
      <c r="A6" s="82"/>
      <c r="C6" s="88"/>
      <c r="D6" s="89"/>
      <c r="E6" s="90"/>
      <c r="F6" s="82"/>
      <c r="G6" s="82"/>
      <c r="H6" s="193" t="s">
        <v>57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/>
      <c r="V6"/>
      <c r="W6"/>
      <c r="X6"/>
      <c r="Y6"/>
      <c r="Z6"/>
      <c r="AA6"/>
      <c r="AB6"/>
      <c r="AC6"/>
      <c r="AD6"/>
      <c r="AE6"/>
      <c r="AF6"/>
    </row>
    <row r="7" spans="1:32" ht="39" x14ac:dyDescent="0.35">
      <c r="A7" s="157" t="s">
        <v>56</v>
      </c>
      <c r="B7" s="91" t="s">
        <v>1</v>
      </c>
      <c r="C7" s="92" t="str">
        <f>CONCATENATE(A1," ",B1," ",B5," ",C1)</f>
        <v>meses de los 12 del grupo Interv</v>
      </c>
      <c r="D7" s="92" t="str">
        <f>CONCATENATE(A1," ",B1," ",B5," ",D1)</f>
        <v>meses de los 12 del grupo Contr</v>
      </c>
      <c r="E7" s="82"/>
      <c r="F7" s="82"/>
      <c r="G7" s="82"/>
      <c r="H7" s="194" t="s">
        <v>35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35">
      <c r="A8" s="93" t="s">
        <v>13</v>
      </c>
      <c r="B8" s="94">
        <v>5.4262485481997667</v>
      </c>
      <c r="C8" s="95">
        <f>B8*B5</f>
        <v>65.114982578397203</v>
      </c>
      <c r="D8" s="210">
        <f>(B8+B9)*B5</f>
        <v>71.721254355400688</v>
      </c>
      <c r="E8" s="96"/>
      <c r="F8" s="96"/>
      <c r="G8" s="96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/>
      <c r="V8"/>
      <c r="W8"/>
      <c r="X8"/>
      <c r="Y8"/>
      <c r="Z8"/>
      <c r="AA8"/>
      <c r="AB8"/>
      <c r="AC8"/>
      <c r="AD8"/>
      <c r="AE8"/>
      <c r="AF8"/>
    </row>
    <row r="9" spans="1:32" ht="26.5" x14ac:dyDescent="0.35">
      <c r="A9" s="98" t="s">
        <v>15</v>
      </c>
      <c r="B9" s="99">
        <v>0.55052264808362406</v>
      </c>
      <c r="C9" s="211">
        <f>(B10+B9)*B5</f>
        <v>78.885017421602782</v>
      </c>
      <c r="D9" s="210"/>
      <c r="E9" s="89"/>
      <c r="F9" s="100"/>
      <c r="G9" s="10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/>
      <c r="V9"/>
      <c r="W9"/>
      <c r="X9"/>
      <c r="Y9"/>
      <c r="Z9"/>
      <c r="AA9"/>
      <c r="AB9"/>
      <c r="AC9"/>
      <c r="AD9"/>
      <c r="AE9"/>
      <c r="AF9"/>
    </row>
    <row r="10" spans="1:32" ht="26.5" x14ac:dyDescent="0.35">
      <c r="A10" s="101" t="s">
        <v>14</v>
      </c>
      <c r="B10" s="102">
        <v>6.0232288037166084</v>
      </c>
      <c r="C10" s="211"/>
      <c r="D10" s="103">
        <f>B10*B5</f>
        <v>72.278745644599297</v>
      </c>
      <c r="E10" s="88"/>
      <c r="F10" s="100"/>
      <c r="G10" s="100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35">
      <c r="A11" s="4"/>
      <c r="B11" s="105">
        <v>12</v>
      </c>
      <c r="C11" s="106">
        <f>C8+C9</f>
        <v>144</v>
      </c>
      <c r="D11" s="106">
        <f>D8+D10</f>
        <v>144</v>
      </c>
      <c r="E11" s="107"/>
      <c r="F11" s="107"/>
      <c r="G11" s="107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9" customHeight="1" x14ac:dyDescent="0.3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35">
      <c r="A13" s="82"/>
      <c r="B13" s="82"/>
      <c r="C13" s="76">
        <f>(E5+D5)*B11</f>
        <v>36</v>
      </c>
      <c r="D13" s="76">
        <f>E5*B11</f>
        <v>24</v>
      </c>
      <c r="E13" s="82"/>
      <c r="F13" s="108" t="s">
        <v>30</v>
      </c>
      <c r="G13" s="108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36" customHeight="1" x14ac:dyDescent="0.35">
      <c r="A14" s="212" t="s">
        <v>31</v>
      </c>
      <c r="B14" s="212"/>
      <c r="C14" s="109">
        <f>C9-C13</f>
        <v>42.885017421602782</v>
      </c>
      <c r="D14" s="109">
        <f>D10-D13</f>
        <v>48.278745644599297</v>
      </c>
      <c r="F14" s="213" t="str">
        <f>IF((AND(((B9+B10)/B11)&gt;((D5+E5)/B5),(B10/B11)&gt;(E5/B5))),E2,#REF!)</f>
        <v>puede representarse llegando los 12 pacientes, a los 12 meses</v>
      </c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thickBot="1" x14ac:dyDescent="0.4"/>
    <row r="16" spans="1:32" ht="15" thickBot="1" x14ac:dyDescent="0.4">
      <c r="A16" s="219" t="s">
        <v>60</v>
      </c>
      <c r="B16" s="220"/>
      <c r="C16" s="221"/>
      <c r="F16" s="51" t="s">
        <v>51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S16" s="51" t="s">
        <v>52</v>
      </c>
      <c r="T16" s="51"/>
      <c r="U16"/>
      <c r="V16"/>
      <c r="W16"/>
      <c r="X16"/>
      <c r="Y16"/>
      <c r="Z16"/>
      <c r="AA16"/>
      <c r="AB16"/>
      <c r="AC16"/>
      <c r="AD16"/>
    </row>
    <row r="17" spans="1:35" ht="15" thickBot="1" x14ac:dyDescent="0.4">
      <c r="A17" s="166" t="s">
        <v>43</v>
      </c>
      <c r="B17" s="52"/>
      <c r="C17" s="52"/>
      <c r="D17" s="110"/>
      <c r="F17" s="51" t="s">
        <v>53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S17" s="51" t="s">
        <v>53</v>
      </c>
      <c r="U17"/>
      <c r="V17"/>
      <c r="W17"/>
      <c r="X17"/>
      <c r="Y17"/>
      <c r="Z17"/>
      <c r="AA17"/>
      <c r="AB17"/>
      <c r="AC17"/>
      <c r="AD17"/>
      <c r="AE17" s="111"/>
      <c r="AF17" s="111"/>
      <c r="AG17" s="111"/>
      <c r="AH17" s="111"/>
    </row>
    <row r="18" spans="1:35" ht="18.5" x14ac:dyDescent="0.35">
      <c r="A18" s="168" t="s">
        <v>44</v>
      </c>
      <c r="B18" s="169"/>
      <c r="C18" s="20"/>
      <c r="F18" s="173">
        <v>1</v>
      </c>
      <c r="G18" s="173">
        <v>2</v>
      </c>
      <c r="H18" s="174">
        <v>3</v>
      </c>
      <c r="I18" s="175">
        <v>4</v>
      </c>
      <c r="J18" s="175">
        <v>5</v>
      </c>
      <c r="K18" s="175">
        <v>6</v>
      </c>
      <c r="L18" s="175">
        <v>7</v>
      </c>
      <c r="M18" s="175">
        <v>8</v>
      </c>
      <c r="N18" s="175">
        <v>9</v>
      </c>
      <c r="O18" s="175">
        <v>10</v>
      </c>
      <c r="P18" s="175">
        <v>11</v>
      </c>
      <c r="Q18" s="175">
        <v>12</v>
      </c>
      <c r="S18" s="173">
        <v>1</v>
      </c>
      <c r="T18" s="173">
        <v>2</v>
      </c>
      <c r="U18" s="176">
        <v>3</v>
      </c>
      <c r="V18" s="175">
        <v>4</v>
      </c>
      <c r="W18" s="175">
        <v>5</v>
      </c>
      <c r="X18" s="175">
        <v>6</v>
      </c>
      <c r="Y18" s="175">
        <v>7</v>
      </c>
      <c r="Z18" s="175">
        <v>8</v>
      </c>
      <c r="AA18" s="175">
        <v>9</v>
      </c>
      <c r="AB18" s="175">
        <v>10</v>
      </c>
      <c r="AC18" s="175">
        <v>11</v>
      </c>
      <c r="AD18" s="175">
        <v>12</v>
      </c>
      <c r="AE18" s="111"/>
      <c r="AF18" s="111"/>
      <c r="AG18" s="111"/>
      <c r="AH18" s="111"/>
    </row>
    <row r="19" spans="1:35" x14ac:dyDescent="0.35">
      <c r="A19" s="167" t="s">
        <v>45</v>
      </c>
      <c r="D19" s="112" t="s">
        <v>54</v>
      </c>
      <c r="E19" s="178">
        <v>1</v>
      </c>
      <c r="F19" s="179"/>
      <c r="G19" s="179"/>
      <c r="H19" s="180"/>
      <c r="I19" s="181"/>
      <c r="J19" s="181"/>
      <c r="K19" s="181"/>
      <c r="L19" s="181"/>
      <c r="M19" s="181"/>
      <c r="N19" s="181"/>
      <c r="O19" s="181"/>
      <c r="P19" s="181"/>
      <c r="Q19" s="181"/>
      <c r="S19" s="179"/>
      <c r="T19" s="179"/>
      <c r="U19" s="180"/>
      <c r="V19" s="179"/>
      <c r="W19" s="179"/>
      <c r="X19" s="179"/>
      <c r="Y19" s="179"/>
      <c r="Z19" s="179"/>
      <c r="AA19" s="179"/>
      <c r="AB19" s="179"/>
      <c r="AC19" s="179"/>
      <c r="AD19" s="179"/>
      <c r="AE19" s="178">
        <v>1</v>
      </c>
      <c r="AF19" s="183" t="s">
        <v>54</v>
      </c>
      <c r="AG19" s="111"/>
      <c r="AH19" s="111"/>
    </row>
    <row r="20" spans="1:35" x14ac:dyDescent="0.35">
      <c r="E20" s="178">
        <v>2</v>
      </c>
      <c r="F20" s="179"/>
      <c r="G20" s="179"/>
      <c r="H20" s="180"/>
      <c r="I20" s="181"/>
      <c r="J20" s="181"/>
      <c r="K20" s="181"/>
      <c r="L20" s="181"/>
      <c r="M20" s="181"/>
      <c r="N20" s="181"/>
      <c r="O20" s="181"/>
      <c r="P20" s="181"/>
      <c r="Q20" s="181"/>
      <c r="S20" s="179"/>
      <c r="T20" s="179"/>
      <c r="U20" s="180"/>
      <c r="V20" s="179"/>
      <c r="W20" s="179"/>
      <c r="X20" s="179"/>
      <c r="Y20" s="179"/>
      <c r="Z20" s="179"/>
      <c r="AA20" s="179"/>
      <c r="AB20" s="179"/>
      <c r="AC20" s="179"/>
      <c r="AD20" s="179"/>
      <c r="AE20" s="178">
        <v>2</v>
      </c>
      <c r="AF20" s="111"/>
      <c r="AG20" s="111"/>
      <c r="AH20" s="111"/>
    </row>
    <row r="21" spans="1:35" ht="15" thickBot="1" x14ac:dyDescent="0.4">
      <c r="E21" s="178">
        <v>3</v>
      </c>
      <c r="F21" s="179"/>
      <c r="G21" s="179"/>
      <c r="H21" s="180"/>
      <c r="I21" s="181"/>
      <c r="J21" s="181"/>
      <c r="K21" s="181"/>
      <c r="L21" s="181"/>
      <c r="M21" s="181"/>
      <c r="N21" s="181"/>
      <c r="O21" s="181"/>
      <c r="P21" s="181"/>
      <c r="Q21" s="181"/>
      <c r="S21" s="179"/>
      <c r="T21" s="179"/>
      <c r="U21" s="180"/>
      <c r="V21" s="179"/>
      <c r="W21" s="179"/>
      <c r="X21" s="179"/>
      <c r="Y21" s="179"/>
      <c r="Z21" s="179"/>
      <c r="AA21" s="179"/>
      <c r="AB21" s="179"/>
      <c r="AC21" s="179"/>
      <c r="AD21" s="179"/>
      <c r="AE21" s="178">
        <v>3</v>
      </c>
      <c r="AF21" s="111"/>
      <c r="AG21" s="111"/>
      <c r="AH21" s="111"/>
    </row>
    <row r="22" spans="1:35" x14ac:dyDescent="0.35">
      <c r="A22" s="113" t="s">
        <v>49</v>
      </c>
      <c r="B22" s="114"/>
      <c r="C22" s="114"/>
      <c r="D22" s="171"/>
      <c r="E22" s="178">
        <v>4</v>
      </c>
      <c r="F22" s="179"/>
      <c r="G22" s="179"/>
      <c r="H22" s="180"/>
      <c r="I22" s="181"/>
      <c r="J22" s="181"/>
      <c r="K22" s="181"/>
      <c r="L22" s="181"/>
      <c r="M22" s="181"/>
      <c r="N22" s="181"/>
      <c r="O22" s="181"/>
      <c r="P22" s="181"/>
      <c r="Q22" s="181"/>
      <c r="S22" s="179"/>
      <c r="T22" s="179"/>
      <c r="U22" s="180"/>
      <c r="V22" s="179"/>
      <c r="W22" s="179"/>
      <c r="X22" s="179"/>
      <c r="Y22" s="179"/>
      <c r="Z22" s="179"/>
      <c r="AA22" s="179"/>
      <c r="AB22" s="179"/>
      <c r="AC22" s="179"/>
      <c r="AD22" s="179"/>
      <c r="AE22" s="178">
        <v>4</v>
      </c>
      <c r="AF22" s="111"/>
      <c r="AG22" s="111"/>
      <c r="AH22" s="111"/>
      <c r="AI22" s="111"/>
    </row>
    <row r="23" spans="1:35" x14ac:dyDescent="0.35">
      <c r="A23" s="116" t="s">
        <v>32</v>
      </c>
      <c r="B23" s="117" t="s">
        <v>33</v>
      </c>
      <c r="C23" s="117" t="s">
        <v>34</v>
      </c>
      <c r="D23" s="172" t="s">
        <v>29</v>
      </c>
      <c r="E23" s="178">
        <v>5</v>
      </c>
      <c r="F23" s="179"/>
      <c r="G23" s="179"/>
      <c r="H23" s="180"/>
      <c r="I23" s="181"/>
      <c r="J23" s="181"/>
      <c r="K23" s="181"/>
      <c r="L23" s="181"/>
      <c r="M23" s="181"/>
      <c r="N23" s="181"/>
      <c r="O23" s="181"/>
      <c r="P23" s="187"/>
      <c r="Q23" s="187"/>
      <c r="S23" s="179"/>
      <c r="T23" s="179"/>
      <c r="U23" s="180"/>
      <c r="V23" s="179"/>
      <c r="W23" s="179"/>
      <c r="X23" s="179"/>
      <c r="Y23" s="179"/>
      <c r="Z23" s="179"/>
      <c r="AA23" s="179"/>
      <c r="AB23" s="179"/>
      <c r="AC23" s="188"/>
      <c r="AD23" s="188"/>
      <c r="AE23" s="178">
        <v>5</v>
      </c>
    </row>
    <row r="24" spans="1:35" x14ac:dyDescent="0.35">
      <c r="A24" s="119">
        <v>0.73870000000000002</v>
      </c>
      <c r="B24" s="120">
        <v>0.82499999999999996</v>
      </c>
      <c r="C24" s="120">
        <f>B24-A24</f>
        <v>8.6299999999999932E-2</v>
      </c>
      <c r="D24" s="121">
        <f>1/C24</f>
        <v>11.587485515643115</v>
      </c>
      <c r="E24" s="178">
        <v>6</v>
      </c>
      <c r="F24" s="179"/>
      <c r="G24" s="179"/>
      <c r="H24" s="180"/>
      <c r="I24" s="187"/>
      <c r="J24" s="187"/>
      <c r="K24" s="187"/>
      <c r="L24" s="187"/>
      <c r="M24" s="187"/>
      <c r="N24" s="187"/>
      <c r="O24" s="187"/>
      <c r="P24" s="187"/>
      <c r="Q24" s="187"/>
      <c r="S24" s="179"/>
      <c r="T24" s="179"/>
      <c r="U24" s="189"/>
      <c r="V24" s="188"/>
      <c r="W24" s="188"/>
      <c r="X24" s="188"/>
      <c r="Y24" s="188"/>
      <c r="Z24" s="188"/>
      <c r="AA24" s="188"/>
      <c r="AB24" s="188"/>
      <c r="AC24" s="188"/>
      <c r="AD24" s="188"/>
      <c r="AE24" s="178">
        <v>6</v>
      </c>
    </row>
    <row r="25" spans="1:35" ht="15" thickBot="1" x14ac:dyDescent="0.4">
      <c r="A25" s="195" t="s">
        <v>58</v>
      </c>
      <c r="B25" s="122">
        <f>A24*D24</f>
        <v>8.5596755504055686</v>
      </c>
      <c r="C25" s="123">
        <f>C24*D24</f>
        <v>1</v>
      </c>
      <c r="D25" s="124">
        <f>(1-B24)*D24</f>
        <v>2.0278099652375454</v>
      </c>
      <c r="E25" s="178">
        <v>7</v>
      </c>
      <c r="F25" s="179"/>
      <c r="G25" s="179"/>
      <c r="H25" s="180"/>
      <c r="I25" s="187"/>
      <c r="J25" s="187"/>
      <c r="K25" s="187"/>
      <c r="L25" s="187"/>
      <c r="M25" s="187"/>
      <c r="N25" s="187"/>
      <c r="O25" s="187"/>
      <c r="P25" s="187"/>
      <c r="Q25" s="187"/>
      <c r="S25" s="179"/>
      <c r="T25" s="179"/>
      <c r="U25" s="189"/>
      <c r="V25" s="188"/>
      <c r="W25" s="188"/>
      <c r="X25" s="188"/>
      <c r="Y25" s="188"/>
      <c r="Z25" s="188"/>
      <c r="AA25" s="188"/>
      <c r="AB25" s="188"/>
      <c r="AC25" s="188"/>
      <c r="AD25" s="188"/>
      <c r="AE25" s="178">
        <v>7</v>
      </c>
    </row>
    <row r="26" spans="1:35" x14ac:dyDescent="0.35">
      <c r="E26" s="178">
        <v>8</v>
      </c>
      <c r="F26" s="179"/>
      <c r="G26" s="179"/>
      <c r="H26" s="180"/>
      <c r="I26" s="187"/>
      <c r="J26" s="187"/>
      <c r="K26" s="187"/>
      <c r="L26" s="187"/>
      <c r="M26" s="187"/>
      <c r="N26" s="187"/>
      <c r="O26" s="187"/>
      <c r="P26" s="187"/>
      <c r="Q26" s="187"/>
      <c r="S26" s="179"/>
      <c r="T26" s="179"/>
      <c r="U26" s="189"/>
      <c r="V26" s="188"/>
      <c r="W26" s="188"/>
      <c r="X26" s="188"/>
      <c r="Y26" s="188"/>
      <c r="Z26" s="188"/>
      <c r="AA26" s="188"/>
      <c r="AB26" s="188"/>
      <c r="AC26" s="188"/>
      <c r="AD26" s="188"/>
      <c r="AE26" s="178">
        <v>8</v>
      </c>
    </row>
    <row r="27" spans="1:35" x14ac:dyDescent="0.35">
      <c r="E27" s="178">
        <v>9</v>
      </c>
      <c r="F27" s="179"/>
      <c r="G27" s="179"/>
      <c r="H27" s="180"/>
      <c r="I27" s="187"/>
      <c r="J27" s="187"/>
      <c r="K27" s="187"/>
      <c r="L27" s="187"/>
      <c r="M27" s="187"/>
      <c r="N27" s="187"/>
      <c r="O27" s="187"/>
      <c r="P27" s="187"/>
      <c r="Q27" s="187"/>
      <c r="S27" s="179"/>
      <c r="T27" s="179"/>
      <c r="U27" s="189"/>
      <c r="V27" s="188"/>
      <c r="W27" s="188"/>
      <c r="X27" s="188"/>
      <c r="Y27" s="188"/>
      <c r="Z27" s="188"/>
      <c r="AA27" s="188"/>
      <c r="AB27" s="188"/>
      <c r="AC27" s="188"/>
      <c r="AD27" s="188"/>
      <c r="AE27" s="178">
        <v>9</v>
      </c>
    </row>
    <row r="28" spans="1:35" x14ac:dyDescent="0.35">
      <c r="E28" s="178">
        <v>10</v>
      </c>
      <c r="F28" s="179"/>
      <c r="G28" s="179"/>
      <c r="H28" s="180"/>
      <c r="I28" s="187"/>
      <c r="J28" s="187"/>
      <c r="K28" s="187"/>
      <c r="L28" s="187"/>
      <c r="M28" s="187"/>
      <c r="N28" s="187"/>
      <c r="O28" s="187"/>
      <c r="P28" s="187"/>
      <c r="Q28" s="187"/>
      <c r="S28" s="179"/>
      <c r="T28" s="179"/>
      <c r="U28" s="189"/>
      <c r="V28" s="188"/>
      <c r="W28" s="188"/>
      <c r="X28" s="188"/>
      <c r="Y28" s="188"/>
      <c r="Z28" s="188"/>
      <c r="AA28" s="188"/>
      <c r="AB28" s="188"/>
      <c r="AC28" s="188"/>
      <c r="AD28" s="188"/>
      <c r="AE28" s="178">
        <v>10</v>
      </c>
    </row>
    <row r="29" spans="1:35" x14ac:dyDescent="0.35">
      <c r="E29" s="178">
        <v>11</v>
      </c>
      <c r="F29" s="179"/>
      <c r="G29" s="179"/>
      <c r="H29" s="180"/>
      <c r="I29" s="187"/>
      <c r="J29" s="187"/>
      <c r="K29" s="187"/>
      <c r="L29" s="187"/>
      <c r="M29" s="187"/>
      <c r="N29" s="187"/>
      <c r="O29" s="187"/>
      <c r="P29" s="187"/>
      <c r="Q29" s="187"/>
      <c r="S29" s="179"/>
      <c r="T29" s="179"/>
      <c r="U29" s="189"/>
      <c r="V29" s="188"/>
      <c r="W29" s="188"/>
      <c r="X29" s="188"/>
      <c r="Y29" s="188"/>
      <c r="Z29" s="188"/>
      <c r="AA29" s="188"/>
      <c r="AB29" s="188"/>
      <c r="AC29" s="188"/>
      <c r="AD29" s="188"/>
      <c r="AE29" s="178">
        <v>11</v>
      </c>
    </row>
    <row r="30" spans="1:35" x14ac:dyDescent="0.35">
      <c r="E30" s="178">
        <v>12</v>
      </c>
      <c r="F30" s="179"/>
      <c r="G30" s="179"/>
      <c r="H30" s="180"/>
      <c r="I30" s="187"/>
      <c r="J30" s="187"/>
      <c r="K30" s="187"/>
      <c r="L30" s="187"/>
      <c r="M30" s="187"/>
      <c r="N30" s="187"/>
      <c r="O30" s="187"/>
      <c r="P30" s="187"/>
      <c r="Q30" s="187"/>
      <c r="S30" s="179"/>
      <c r="T30" s="179"/>
      <c r="U30" s="189"/>
      <c r="V30" s="188"/>
      <c r="W30" s="188"/>
      <c r="X30" s="188"/>
      <c r="Y30" s="188"/>
      <c r="Z30" s="188"/>
      <c r="AA30" s="188"/>
      <c r="AB30" s="188"/>
      <c r="AC30" s="188"/>
      <c r="AD30" s="188"/>
      <c r="AE30" s="178">
        <v>12</v>
      </c>
    </row>
    <row r="31" spans="1:35" ht="19" thickBot="1" x14ac:dyDescent="0.4">
      <c r="F31" s="173">
        <v>1</v>
      </c>
      <c r="G31" s="173">
        <v>2</v>
      </c>
      <c r="H31" s="184">
        <v>3</v>
      </c>
      <c r="I31" s="175">
        <v>4</v>
      </c>
      <c r="J31" s="175">
        <v>5</v>
      </c>
      <c r="K31" s="175">
        <v>6</v>
      </c>
      <c r="L31" s="175">
        <v>7</v>
      </c>
      <c r="M31" s="175">
        <v>8</v>
      </c>
      <c r="N31" s="175">
        <v>9</v>
      </c>
      <c r="O31" s="175">
        <v>10</v>
      </c>
      <c r="P31" s="175">
        <v>11</v>
      </c>
      <c r="Q31" s="175">
        <v>12</v>
      </c>
      <c r="R31" s="80"/>
      <c r="S31" s="173">
        <v>1</v>
      </c>
      <c r="T31" s="173">
        <v>2</v>
      </c>
      <c r="U31" s="185">
        <v>3</v>
      </c>
      <c r="V31" s="175">
        <v>4</v>
      </c>
      <c r="W31" s="175">
        <v>5</v>
      </c>
      <c r="X31" s="175">
        <v>6</v>
      </c>
      <c r="Y31" s="175">
        <v>7</v>
      </c>
      <c r="Z31" s="175">
        <v>8</v>
      </c>
      <c r="AA31" s="175">
        <v>9</v>
      </c>
      <c r="AB31" s="175">
        <v>10</v>
      </c>
      <c r="AC31" s="175">
        <v>11</v>
      </c>
      <c r="AD31" s="175">
        <v>12</v>
      </c>
    </row>
    <row r="32" spans="1:35" x14ac:dyDescent="0.35">
      <c r="F32" s="51" t="s">
        <v>53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 t="s">
        <v>53</v>
      </c>
      <c r="T32" s="51"/>
      <c r="U32"/>
      <c r="V32"/>
      <c r="W32"/>
      <c r="X32"/>
      <c r="Y32"/>
      <c r="Z32"/>
      <c r="AA32"/>
      <c r="AB32"/>
      <c r="AC32"/>
      <c r="AD32"/>
    </row>
    <row r="33" spans="6:30" x14ac:dyDescent="0.35">
      <c r="F33" s="51" t="s">
        <v>51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S33" s="51" t="s">
        <v>52</v>
      </c>
      <c r="T33" s="51"/>
      <c r="U33"/>
      <c r="V33"/>
      <c r="W33"/>
      <c r="X33"/>
      <c r="Y33"/>
      <c r="Z33"/>
      <c r="AA33"/>
      <c r="AB33"/>
      <c r="AC33"/>
      <c r="AD33"/>
    </row>
  </sheetData>
  <mergeCells count="5">
    <mergeCell ref="D8:D9"/>
    <mergeCell ref="C9:C10"/>
    <mergeCell ref="A14:B14"/>
    <mergeCell ref="F14:T14"/>
    <mergeCell ref="A4:X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PtSLEv-1 PDL1&gt;50%</vt:lpstr>
      <vt:lpstr>PtSLEv-2 PDL1 &gt;5%</vt:lpstr>
      <vt:lpstr>PtSLEv-3 PDL1&gt;1%</vt:lpstr>
      <vt:lpstr>Gráf PtSLEv1 3tBx3dNNT</vt:lpstr>
      <vt:lpstr>Gráf PtSLEv2 3tBx3dNNT</vt:lpstr>
      <vt:lpstr>Gráf PtSLEv3 3tBx3dNNT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2021-10-18T10:43:08Z</dcterms:modified>
</cp:coreProperties>
</file>