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20211121-Galo\0-Datos\10-Temas publc\20211922-CheckMate 649\"/>
    </mc:Choice>
  </mc:AlternateContent>
  <xr:revisionPtr revIDLastSave="0" documentId="13_ncr:1_{E7C78D30-7698-4934-9593-1608ED3A803C}" xr6:coauthVersionLast="47" xr6:coauthVersionMax="47" xr10:uidLastSave="{00000000-0000-0000-0000-000000000000}"/>
  <bookViews>
    <workbookView xWindow="-110" yWindow="-110" windowWidth="19420" windowHeight="10420" tabRatio="682" xr2:uid="{00000000-000D-0000-FFFF-FFFF00000000}"/>
  </bookViews>
  <sheets>
    <sheet name="OS, PDL1&gt;5, 2A" sheetId="6" r:id="rId1"/>
    <sheet name="OS, PDL1&gt;1, 2B" sheetId="9" r:id="rId2"/>
    <sheet name="OS, CohCom, 2C" sheetId="4" r:id="rId3"/>
    <sheet name="FPS, PDL1&gt;5, 3A" sheetId="7" r:id="rId4"/>
    <sheet name="PFS, PDL1&gt;1, 3B" sheetId="10" r:id="rId5"/>
    <sheet name="PFS, CohCom, 3C" sheetId="8"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7" i="8" l="1"/>
  <c r="R46" i="8"/>
  <c r="R45" i="8"/>
  <c r="R44" i="8"/>
  <c r="R43" i="8"/>
  <c r="R42" i="8"/>
  <c r="R41" i="8"/>
  <c r="R40" i="8"/>
  <c r="R39" i="8"/>
  <c r="R47" i="10"/>
  <c r="R46" i="10"/>
  <c r="R45" i="10"/>
  <c r="R44" i="10"/>
  <c r="R43" i="10"/>
  <c r="R42" i="10"/>
  <c r="R41" i="10"/>
  <c r="R40" i="10"/>
  <c r="R39" i="10"/>
  <c r="R47" i="7"/>
  <c r="R46" i="7"/>
  <c r="R45" i="7"/>
  <c r="R44" i="7"/>
  <c r="R43" i="7"/>
  <c r="R42" i="7"/>
  <c r="R41" i="7"/>
  <c r="R40" i="7"/>
  <c r="R39" i="7"/>
  <c r="R47" i="4"/>
  <c r="R46" i="4"/>
  <c r="R45" i="4"/>
  <c r="R44" i="4"/>
  <c r="R43" i="4"/>
  <c r="R42" i="4"/>
  <c r="R41" i="4"/>
  <c r="R40" i="4"/>
  <c r="R39" i="4"/>
  <c r="R47" i="9"/>
  <c r="R46" i="9"/>
  <c r="R45" i="9"/>
  <c r="R44" i="9"/>
  <c r="R43" i="9"/>
  <c r="R42" i="9"/>
  <c r="R41" i="9"/>
  <c r="R40" i="9"/>
  <c r="R39" i="9"/>
  <c r="R39" i="6"/>
  <c r="R47" i="6"/>
  <c r="R46" i="6"/>
  <c r="R45" i="6"/>
  <c r="R44" i="6"/>
  <c r="R43" i="6"/>
  <c r="R42" i="6"/>
  <c r="R41" i="6"/>
  <c r="R40" i="6"/>
  <c r="E51" i="10"/>
  <c r="D51" i="10"/>
  <c r="F51" i="10"/>
  <c r="E50" i="10"/>
  <c r="D50" i="10"/>
  <c r="E49" i="10"/>
  <c r="F49" i="10"/>
  <c r="D49" i="10"/>
  <c r="E48" i="10"/>
  <c r="D48" i="10"/>
  <c r="F48" i="10"/>
  <c r="E47" i="10"/>
  <c r="D47" i="10"/>
  <c r="F46" i="10"/>
  <c r="E46" i="10"/>
  <c r="D46" i="10"/>
  <c r="E45" i="10"/>
  <c r="F45" i="10"/>
  <c r="D45" i="10"/>
  <c r="E44" i="10"/>
  <c r="D44" i="10"/>
  <c r="F44" i="10"/>
  <c r="AJ34" i="10"/>
  <c r="AD34" i="10"/>
  <c r="X34" i="10"/>
  <c r="Q34" i="10"/>
  <c r="M34" i="10"/>
  <c r="L34" i="10"/>
  <c r="N34" i="10"/>
  <c r="F34" i="10"/>
  <c r="E34" i="10"/>
  <c r="H34" i="10"/>
  <c r="B34" i="10"/>
  <c r="AJ33" i="10"/>
  <c r="AD33" i="10"/>
  <c r="X33" i="10"/>
  <c r="Q33" i="10"/>
  <c r="M33" i="10"/>
  <c r="L33" i="10"/>
  <c r="N33" i="10"/>
  <c r="G33" i="10"/>
  <c r="E33" i="10"/>
  <c r="F33" i="10"/>
  <c r="B33" i="10"/>
  <c r="AJ32" i="10"/>
  <c r="AD32" i="10"/>
  <c r="X32" i="10"/>
  <c r="Q32" i="10"/>
  <c r="N32" i="10"/>
  <c r="M32" i="10"/>
  <c r="L32" i="10"/>
  <c r="G32" i="10"/>
  <c r="E32" i="10"/>
  <c r="F32" i="10"/>
  <c r="B32" i="10"/>
  <c r="AJ31" i="10"/>
  <c r="AD31" i="10"/>
  <c r="X31" i="10"/>
  <c r="Q31" i="10"/>
  <c r="N31" i="10"/>
  <c r="M31" i="10"/>
  <c r="L31" i="10"/>
  <c r="G31" i="10"/>
  <c r="F31" i="10"/>
  <c r="E31" i="10"/>
  <c r="H48" i="10"/>
  <c r="B31" i="10"/>
  <c r="AJ30" i="10"/>
  <c r="AD30" i="10"/>
  <c r="X30" i="10"/>
  <c r="Q30" i="10"/>
  <c r="G30" i="10"/>
  <c r="M30" i="10"/>
  <c r="F30" i="10"/>
  <c r="B30" i="10"/>
  <c r="AJ29" i="10"/>
  <c r="AD29" i="10"/>
  <c r="X29" i="10"/>
  <c r="Q29" i="10"/>
  <c r="L29" i="10"/>
  <c r="G29" i="10"/>
  <c r="M29" i="10"/>
  <c r="N29" i="10"/>
  <c r="F29" i="10"/>
  <c r="E29" i="10"/>
  <c r="H46" i="10"/>
  <c r="B29" i="10"/>
  <c r="AJ28" i="10"/>
  <c r="AD28" i="10"/>
  <c r="X28" i="10"/>
  <c r="Q28" i="10"/>
  <c r="G28" i="10"/>
  <c r="E28" i="10"/>
  <c r="F28" i="10"/>
  <c r="B28" i="10"/>
  <c r="AJ27" i="10"/>
  <c r="AD27" i="10"/>
  <c r="X27" i="10"/>
  <c r="T27" i="10"/>
  <c r="S27" i="10"/>
  <c r="R27" i="10"/>
  <c r="Q27" i="10"/>
  <c r="G27" i="10"/>
  <c r="E27" i="10"/>
  <c r="F27" i="10"/>
  <c r="F36" i="10"/>
  <c r="B27" i="10"/>
  <c r="T26" i="10"/>
  <c r="R26" i="10"/>
  <c r="S26" i="10"/>
  <c r="Q26" i="10"/>
  <c r="I26" i="10"/>
  <c r="J26" i="10"/>
  <c r="H26" i="10"/>
  <c r="G26" i="10"/>
  <c r="M26" i="10"/>
  <c r="AO20" i="10"/>
  <c r="AJ20" i="10"/>
  <c r="AD20" i="10"/>
  <c r="X20" i="10"/>
  <c r="Q20" i="10"/>
  <c r="M20" i="10"/>
  <c r="L20" i="10"/>
  <c r="N20" i="10"/>
  <c r="F20" i="10"/>
  <c r="E20" i="10"/>
  <c r="G51" i="10"/>
  <c r="B20" i="10"/>
  <c r="AO19" i="10"/>
  <c r="AJ19" i="10"/>
  <c r="AD19" i="10"/>
  <c r="X19" i="10"/>
  <c r="Q19" i="10"/>
  <c r="G19" i="10"/>
  <c r="M19" i="10"/>
  <c r="F19" i="10"/>
  <c r="B19" i="10"/>
  <c r="AO18" i="10"/>
  <c r="AJ18" i="10"/>
  <c r="AD18" i="10"/>
  <c r="X18" i="10"/>
  <c r="Q18" i="10"/>
  <c r="G18" i="10"/>
  <c r="E18" i="10"/>
  <c r="F18" i="10"/>
  <c r="B18" i="10"/>
  <c r="AO17" i="10"/>
  <c r="AJ17" i="10"/>
  <c r="AD17" i="10"/>
  <c r="X17" i="10"/>
  <c r="Q17" i="10"/>
  <c r="G17" i="10"/>
  <c r="M17" i="10"/>
  <c r="F17" i="10"/>
  <c r="E17" i="10"/>
  <c r="G48" i="10"/>
  <c r="I48" i="10"/>
  <c r="B17" i="10"/>
  <c r="AO16" i="10"/>
  <c r="AJ16" i="10"/>
  <c r="AD16" i="10"/>
  <c r="X16" i="10"/>
  <c r="Q16" i="10"/>
  <c r="G16" i="10"/>
  <c r="M16" i="10"/>
  <c r="F16" i="10"/>
  <c r="B16" i="10"/>
  <c r="AO15" i="10"/>
  <c r="AJ15" i="10"/>
  <c r="AD15" i="10"/>
  <c r="X15" i="10"/>
  <c r="Q15" i="10"/>
  <c r="G15" i="10"/>
  <c r="F15" i="10"/>
  <c r="B15" i="10"/>
  <c r="AO14" i="10"/>
  <c r="AJ14" i="10"/>
  <c r="AD14" i="10"/>
  <c r="X14" i="10"/>
  <c r="Q14" i="10"/>
  <c r="L14" i="10"/>
  <c r="G14" i="10"/>
  <c r="M14" i="10"/>
  <c r="F14" i="10"/>
  <c r="B14" i="10"/>
  <c r="AO13" i="10"/>
  <c r="AJ13" i="10"/>
  <c r="AD13" i="10"/>
  <c r="X13" i="10"/>
  <c r="R13" i="10"/>
  <c r="T13" i="10"/>
  <c r="Q13" i="10"/>
  <c r="G13" i="10"/>
  <c r="F13" i="10"/>
  <c r="B13" i="10"/>
  <c r="Q12" i="10"/>
  <c r="R12" i="10"/>
  <c r="M12" i="10"/>
  <c r="H12" i="10"/>
  <c r="I12" i="10"/>
  <c r="J12" i="10"/>
  <c r="G12" i="10"/>
  <c r="L12" i="10"/>
  <c r="E51" i="9"/>
  <c r="D51" i="9"/>
  <c r="E50" i="9"/>
  <c r="D50" i="9"/>
  <c r="F50" i="9"/>
  <c r="E49" i="9"/>
  <c r="D49" i="9"/>
  <c r="F48" i="9"/>
  <c r="E48" i="9"/>
  <c r="D48" i="9"/>
  <c r="E47" i="9"/>
  <c r="D47" i="9"/>
  <c r="F47" i="9"/>
  <c r="E46" i="9"/>
  <c r="D46" i="9"/>
  <c r="E45" i="9"/>
  <c r="D45" i="9"/>
  <c r="F45" i="9"/>
  <c r="E44" i="9"/>
  <c r="D44" i="9"/>
  <c r="AJ34" i="9"/>
  <c r="AD34" i="9"/>
  <c r="X34" i="9"/>
  <c r="Q34" i="9"/>
  <c r="M34" i="9"/>
  <c r="N34" i="9"/>
  <c r="L34" i="9"/>
  <c r="F34" i="9"/>
  <c r="E34" i="9"/>
  <c r="H51" i="9"/>
  <c r="B34" i="9"/>
  <c r="AJ33" i="9"/>
  <c r="AD33" i="9"/>
  <c r="X33" i="9"/>
  <c r="Q33" i="9"/>
  <c r="G33" i="9"/>
  <c r="M33" i="9"/>
  <c r="F33" i="9"/>
  <c r="B33" i="9"/>
  <c r="AJ32" i="9"/>
  <c r="AD32" i="9"/>
  <c r="X32" i="9"/>
  <c r="Q32" i="9"/>
  <c r="G32" i="9"/>
  <c r="M32" i="9"/>
  <c r="F32" i="9"/>
  <c r="B32" i="9"/>
  <c r="AJ31" i="9"/>
  <c r="AD31" i="9"/>
  <c r="X31" i="9"/>
  <c r="Q31" i="9"/>
  <c r="M31" i="9"/>
  <c r="L31" i="9"/>
  <c r="G31" i="9"/>
  <c r="F31" i="9"/>
  <c r="E31" i="9"/>
  <c r="B31" i="9"/>
  <c r="AJ30" i="9"/>
  <c r="AD30" i="9"/>
  <c r="X30" i="9"/>
  <c r="Q30" i="9"/>
  <c r="G30" i="9"/>
  <c r="M30" i="9"/>
  <c r="F30" i="9"/>
  <c r="B30" i="9"/>
  <c r="AJ29" i="9"/>
  <c r="AD29" i="9"/>
  <c r="X29" i="9"/>
  <c r="Q29" i="9"/>
  <c r="G29" i="9"/>
  <c r="M29" i="9"/>
  <c r="F29" i="9"/>
  <c r="E29" i="9"/>
  <c r="H46" i="9"/>
  <c r="B29" i="9"/>
  <c r="AJ28" i="9"/>
  <c r="AD28" i="9"/>
  <c r="X28" i="9"/>
  <c r="Q28" i="9"/>
  <c r="G28" i="9"/>
  <c r="M28" i="9"/>
  <c r="F28" i="9"/>
  <c r="E28" i="9"/>
  <c r="H45" i="9"/>
  <c r="B28" i="9"/>
  <c r="AJ27" i="9"/>
  <c r="AD27" i="9"/>
  <c r="X27" i="9"/>
  <c r="Q27" i="9"/>
  <c r="R27" i="9"/>
  <c r="G27" i="9"/>
  <c r="M27" i="9"/>
  <c r="F27" i="9"/>
  <c r="E27" i="9"/>
  <c r="B27" i="9"/>
  <c r="Q26" i="9"/>
  <c r="R26" i="9"/>
  <c r="L26" i="9"/>
  <c r="H26" i="9"/>
  <c r="I26" i="9"/>
  <c r="J26" i="9"/>
  <c r="G26" i="9"/>
  <c r="M26" i="9"/>
  <c r="AO20" i="9"/>
  <c r="AJ20" i="9"/>
  <c r="AD20" i="9"/>
  <c r="X20" i="9"/>
  <c r="Q20" i="9"/>
  <c r="M20" i="9"/>
  <c r="L20" i="9"/>
  <c r="F20" i="9"/>
  <c r="E20" i="9"/>
  <c r="B20" i="9"/>
  <c r="AO19" i="9"/>
  <c r="AJ19" i="9"/>
  <c r="AD19" i="9"/>
  <c r="X19" i="9"/>
  <c r="Q19" i="9"/>
  <c r="G19" i="9"/>
  <c r="M19" i="9"/>
  <c r="F19" i="9"/>
  <c r="B19" i="9"/>
  <c r="AO18" i="9"/>
  <c r="AJ18" i="9"/>
  <c r="AD18" i="9"/>
  <c r="X18" i="9"/>
  <c r="Q18" i="9"/>
  <c r="G18" i="9"/>
  <c r="E18" i="9"/>
  <c r="F18" i="9"/>
  <c r="B18" i="9"/>
  <c r="AO17" i="9"/>
  <c r="AJ17" i="9"/>
  <c r="AD17" i="9"/>
  <c r="X17" i="9"/>
  <c r="Q17" i="9"/>
  <c r="G17" i="9"/>
  <c r="L17" i="9"/>
  <c r="F17" i="9"/>
  <c r="B17" i="9"/>
  <c r="AO16" i="9"/>
  <c r="AJ16" i="9"/>
  <c r="AD16" i="9"/>
  <c r="X16" i="9"/>
  <c r="Q16" i="9"/>
  <c r="G16" i="9"/>
  <c r="E16" i="9"/>
  <c r="F16" i="9"/>
  <c r="B16" i="9"/>
  <c r="AO15" i="9"/>
  <c r="AJ15" i="9"/>
  <c r="AD15" i="9"/>
  <c r="X15" i="9"/>
  <c r="Q15" i="9"/>
  <c r="M15" i="9"/>
  <c r="L15" i="9"/>
  <c r="G15" i="9"/>
  <c r="F15" i="9"/>
  <c r="B15" i="9"/>
  <c r="AO14" i="9"/>
  <c r="AJ14" i="9"/>
  <c r="AD14" i="9"/>
  <c r="X14" i="9"/>
  <c r="Q14" i="9"/>
  <c r="G14" i="9"/>
  <c r="M14" i="9"/>
  <c r="F14" i="9"/>
  <c r="B14" i="9"/>
  <c r="AO13" i="9"/>
  <c r="AJ13" i="9"/>
  <c r="AD13" i="9"/>
  <c r="X13" i="9"/>
  <c r="R13" i="9"/>
  <c r="T13" i="9"/>
  <c r="Q13" i="9"/>
  <c r="G13" i="9"/>
  <c r="M13" i="9"/>
  <c r="F13" i="9"/>
  <c r="B13" i="9"/>
  <c r="Q12" i="9"/>
  <c r="R12" i="9"/>
  <c r="I12" i="9"/>
  <c r="J12" i="9"/>
  <c r="P39" i="9"/>
  <c r="H12" i="9"/>
  <c r="G12" i="9"/>
  <c r="M12" i="9"/>
  <c r="E51" i="8"/>
  <c r="D51" i="8"/>
  <c r="F51" i="8"/>
  <c r="E50" i="8"/>
  <c r="F50" i="8"/>
  <c r="D50" i="8"/>
  <c r="E49" i="8"/>
  <c r="D49" i="8"/>
  <c r="F49" i="8"/>
  <c r="E48" i="8"/>
  <c r="D48" i="8"/>
  <c r="F48" i="8"/>
  <c r="E47" i="8"/>
  <c r="D47" i="8"/>
  <c r="F47" i="8"/>
  <c r="E46" i="8"/>
  <c r="F46" i="8"/>
  <c r="D46" i="8"/>
  <c r="F45" i="8"/>
  <c r="E45" i="8"/>
  <c r="D45" i="8"/>
  <c r="F44" i="8"/>
  <c r="E44" i="8"/>
  <c r="D44" i="8"/>
  <c r="AJ34" i="8"/>
  <c r="AD34" i="8"/>
  <c r="X34" i="8"/>
  <c r="Q34" i="8"/>
  <c r="M34" i="8"/>
  <c r="L34" i="8"/>
  <c r="F34" i="8"/>
  <c r="E34" i="8"/>
  <c r="B34" i="8"/>
  <c r="AJ33" i="8"/>
  <c r="AD33" i="8"/>
  <c r="X33" i="8"/>
  <c r="Q33" i="8"/>
  <c r="M33" i="8"/>
  <c r="L33" i="8"/>
  <c r="N33" i="8"/>
  <c r="G33" i="8"/>
  <c r="F33" i="8"/>
  <c r="B33" i="8"/>
  <c r="AJ32" i="8"/>
  <c r="AD32" i="8"/>
  <c r="X32" i="8"/>
  <c r="Q32" i="8"/>
  <c r="G32" i="8"/>
  <c r="F32" i="8"/>
  <c r="B32" i="8"/>
  <c r="AJ31" i="8"/>
  <c r="AD31" i="8"/>
  <c r="X31" i="8"/>
  <c r="Q31" i="8"/>
  <c r="G31" i="8"/>
  <c r="M31" i="8"/>
  <c r="F31" i="8"/>
  <c r="E31" i="8"/>
  <c r="B31" i="8"/>
  <c r="AJ30" i="8"/>
  <c r="AD30" i="8"/>
  <c r="X30" i="8"/>
  <c r="Q30" i="8"/>
  <c r="M30" i="8"/>
  <c r="G30" i="8"/>
  <c r="L30" i="8"/>
  <c r="F30" i="8"/>
  <c r="B30" i="8"/>
  <c r="AJ29" i="8"/>
  <c r="AD29" i="8"/>
  <c r="X29" i="8"/>
  <c r="Q29" i="8"/>
  <c r="G29" i="8"/>
  <c r="M29" i="8"/>
  <c r="F29" i="8"/>
  <c r="E29" i="8"/>
  <c r="H46" i="8"/>
  <c r="B29" i="8"/>
  <c r="AJ28" i="8"/>
  <c r="AD28" i="8"/>
  <c r="X28" i="8"/>
  <c r="Q28" i="8"/>
  <c r="G28" i="8"/>
  <c r="L28" i="8"/>
  <c r="F28" i="8"/>
  <c r="E28" i="8"/>
  <c r="H45" i="8"/>
  <c r="B28" i="8"/>
  <c r="AJ27" i="8"/>
  <c r="AD27" i="8"/>
  <c r="X27" i="8"/>
  <c r="T27" i="8"/>
  <c r="S27" i="8"/>
  <c r="R27" i="8"/>
  <c r="Q27" i="8"/>
  <c r="G27" i="8"/>
  <c r="M27" i="8"/>
  <c r="F27" i="8"/>
  <c r="E27" i="8"/>
  <c r="B27" i="8"/>
  <c r="T26" i="8"/>
  <c r="R26" i="8"/>
  <c r="S26" i="8"/>
  <c r="Q26" i="8"/>
  <c r="H26" i="8"/>
  <c r="I26" i="8"/>
  <c r="J26" i="8"/>
  <c r="G26" i="8"/>
  <c r="M26" i="8"/>
  <c r="AO20" i="8"/>
  <c r="AJ20" i="8"/>
  <c r="AD20" i="8"/>
  <c r="X20" i="8"/>
  <c r="Q20" i="8"/>
  <c r="M20" i="8"/>
  <c r="L20" i="8"/>
  <c r="F20" i="8"/>
  <c r="E20" i="8"/>
  <c r="G51" i="8"/>
  <c r="B20" i="8"/>
  <c r="AO19" i="8"/>
  <c r="AJ19" i="8"/>
  <c r="AD19" i="8"/>
  <c r="X19" i="8"/>
  <c r="Q19" i="8"/>
  <c r="G19" i="8"/>
  <c r="M19" i="8"/>
  <c r="F19" i="8"/>
  <c r="B19" i="8"/>
  <c r="AO18" i="8"/>
  <c r="AJ18" i="8"/>
  <c r="AD18" i="8"/>
  <c r="X18" i="8"/>
  <c r="Q18" i="8"/>
  <c r="G18" i="8"/>
  <c r="F18" i="8"/>
  <c r="B18" i="8"/>
  <c r="AO17" i="8"/>
  <c r="AJ17" i="8"/>
  <c r="AD17" i="8"/>
  <c r="X17" i="8"/>
  <c r="Q17" i="8"/>
  <c r="G17" i="8"/>
  <c r="M17" i="8"/>
  <c r="F17" i="8"/>
  <c r="E17" i="8"/>
  <c r="G48" i="8"/>
  <c r="B17" i="8"/>
  <c r="AO16" i="8"/>
  <c r="AJ16" i="8"/>
  <c r="AD16" i="8"/>
  <c r="X16" i="8"/>
  <c r="Q16" i="8"/>
  <c r="G16" i="8"/>
  <c r="L16" i="8"/>
  <c r="F16" i="8"/>
  <c r="E16" i="8"/>
  <c r="B16" i="8"/>
  <c r="AO15" i="8"/>
  <c r="AJ15" i="8"/>
  <c r="AD15" i="8"/>
  <c r="X15" i="8"/>
  <c r="Q15" i="8"/>
  <c r="G15" i="8"/>
  <c r="F15" i="8"/>
  <c r="B15" i="8"/>
  <c r="AO14" i="8"/>
  <c r="AJ14" i="8"/>
  <c r="AD14" i="8"/>
  <c r="X14" i="8"/>
  <c r="Q14" i="8"/>
  <c r="M14" i="8"/>
  <c r="N14" i="8"/>
  <c r="L14" i="8"/>
  <c r="G14" i="8"/>
  <c r="F14" i="8"/>
  <c r="B14" i="8"/>
  <c r="AO13" i="8"/>
  <c r="AJ13" i="8"/>
  <c r="AD13" i="8"/>
  <c r="X13" i="8"/>
  <c r="T13" i="8"/>
  <c r="S13" i="8"/>
  <c r="R13" i="8"/>
  <c r="Q13" i="8"/>
  <c r="G13" i="8"/>
  <c r="M13" i="8"/>
  <c r="F13" i="8"/>
  <c r="B13" i="8"/>
  <c r="Q12" i="8"/>
  <c r="R12" i="8"/>
  <c r="I12" i="8"/>
  <c r="J12" i="8"/>
  <c r="H12" i="8"/>
  <c r="G12" i="8"/>
  <c r="M12" i="8"/>
  <c r="E51" i="7"/>
  <c r="D51" i="7"/>
  <c r="E50" i="7"/>
  <c r="D50" i="7"/>
  <c r="E49" i="7"/>
  <c r="D49" i="7"/>
  <c r="E48" i="7"/>
  <c r="D48" i="7"/>
  <c r="E47" i="7"/>
  <c r="D47" i="7"/>
  <c r="F47" i="7"/>
  <c r="E46" i="7"/>
  <c r="D46" i="7"/>
  <c r="F46" i="7"/>
  <c r="E45" i="7"/>
  <c r="D45" i="7"/>
  <c r="F45" i="7"/>
  <c r="E44" i="7"/>
  <c r="D44" i="7"/>
  <c r="F44" i="7"/>
  <c r="AJ34" i="7"/>
  <c r="AD34" i="7"/>
  <c r="X34" i="7"/>
  <c r="Q34" i="7"/>
  <c r="M34" i="7"/>
  <c r="L34" i="7"/>
  <c r="F34" i="7"/>
  <c r="E34" i="7"/>
  <c r="H34" i="7"/>
  <c r="B34" i="7"/>
  <c r="AJ33" i="7"/>
  <c r="AD33" i="7"/>
  <c r="X33" i="7"/>
  <c r="Q33" i="7"/>
  <c r="G33" i="7"/>
  <c r="M33" i="7"/>
  <c r="F33" i="7"/>
  <c r="B33" i="7"/>
  <c r="AJ32" i="7"/>
  <c r="AD32" i="7"/>
  <c r="X32" i="7"/>
  <c r="Q32" i="7"/>
  <c r="M32" i="7"/>
  <c r="N32" i="7"/>
  <c r="L32" i="7"/>
  <c r="G32" i="7"/>
  <c r="F32" i="7"/>
  <c r="E32" i="7"/>
  <c r="H32" i="7"/>
  <c r="B32" i="7"/>
  <c r="AJ31" i="7"/>
  <c r="AD31" i="7"/>
  <c r="X31" i="7"/>
  <c r="Q31" i="7"/>
  <c r="G31" i="7"/>
  <c r="M31" i="7"/>
  <c r="F31" i="7"/>
  <c r="E31" i="7"/>
  <c r="H48" i="7"/>
  <c r="B31" i="7"/>
  <c r="AJ30" i="7"/>
  <c r="AD30" i="7"/>
  <c r="X30" i="7"/>
  <c r="Q30" i="7"/>
  <c r="G30" i="7"/>
  <c r="M30" i="7"/>
  <c r="F30" i="7"/>
  <c r="B30" i="7"/>
  <c r="AJ29" i="7"/>
  <c r="AD29" i="7"/>
  <c r="X29" i="7"/>
  <c r="Q29" i="7"/>
  <c r="G29" i="7"/>
  <c r="E29" i="7"/>
  <c r="F29" i="7"/>
  <c r="B29" i="7"/>
  <c r="AJ28" i="7"/>
  <c r="AD28" i="7"/>
  <c r="X28" i="7"/>
  <c r="Q28" i="7"/>
  <c r="M28" i="7"/>
  <c r="G28" i="7"/>
  <c r="F28" i="7"/>
  <c r="B28" i="7"/>
  <c r="AJ27" i="7"/>
  <c r="AD27" i="7"/>
  <c r="X27" i="7"/>
  <c r="Q27" i="7"/>
  <c r="R27" i="7"/>
  <c r="G27" i="7"/>
  <c r="F27" i="7"/>
  <c r="B27" i="7"/>
  <c r="Q26" i="7"/>
  <c r="R26" i="7"/>
  <c r="M26" i="7"/>
  <c r="N26" i="7"/>
  <c r="O26" i="7"/>
  <c r="L26" i="7"/>
  <c r="I26" i="7"/>
  <c r="J26" i="7"/>
  <c r="H26" i="7"/>
  <c r="G26" i="7"/>
  <c r="AO20" i="7"/>
  <c r="AJ20" i="7"/>
  <c r="AD20" i="7"/>
  <c r="X20" i="7"/>
  <c r="Q20" i="7"/>
  <c r="M20" i="7"/>
  <c r="L20" i="7"/>
  <c r="F20" i="7"/>
  <c r="E20" i="7"/>
  <c r="H20" i="7"/>
  <c r="B20" i="7"/>
  <c r="AO19" i="7"/>
  <c r="AJ19" i="7"/>
  <c r="AD19" i="7"/>
  <c r="X19" i="7"/>
  <c r="Q19" i="7"/>
  <c r="G19" i="7"/>
  <c r="M19" i="7"/>
  <c r="F19" i="7"/>
  <c r="B19" i="7"/>
  <c r="AO18" i="7"/>
  <c r="AJ18" i="7"/>
  <c r="AD18" i="7"/>
  <c r="X18" i="7"/>
  <c r="Q18" i="7"/>
  <c r="G18" i="7"/>
  <c r="F18" i="7"/>
  <c r="B18" i="7"/>
  <c r="AO17" i="7"/>
  <c r="AJ17" i="7"/>
  <c r="AD17" i="7"/>
  <c r="X17" i="7"/>
  <c r="Q17" i="7"/>
  <c r="G17" i="7"/>
  <c r="M17" i="7"/>
  <c r="F17" i="7"/>
  <c r="E17" i="7"/>
  <c r="G48" i="7"/>
  <c r="B17" i="7"/>
  <c r="AO16" i="7"/>
  <c r="AJ16" i="7"/>
  <c r="AD16" i="7"/>
  <c r="X16" i="7"/>
  <c r="Q16" i="7"/>
  <c r="M16" i="7"/>
  <c r="L16" i="7"/>
  <c r="G16" i="7"/>
  <c r="F16" i="7"/>
  <c r="B16" i="7"/>
  <c r="AO15" i="7"/>
  <c r="AJ15" i="7"/>
  <c r="AD15" i="7"/>
  <c r="X15" i="7"/>
  <c r="Q15" i="7"/>
  <c r="G15" i="7"/>
  <c r="F15" i="7"/>
  <c r="B15" i="7"/>
  <c r="AO14" i="7"/>
  <c r="AJ14" i="7"/>
  <c r="AD14" i="7"/>
  <c r="X14" i="7"/>
  <c r="Q14" i="7"/>
  <c r="G14" i="7"/>
  <c r="M14" i="7"/>
  <c r="F14" i="7"/>
  <c r="E14" i="7"/>
  <c r="G45" i="7"/>
  <c r="B14" i="7"/>
  <c r="AO13" i="7"/>
  <c r="AJ13" i="7"/>
  <c r="AD13" i="7"/>
  <c r="X13" i="7"/>
  <c r="R13" i="7"/>
  <c r="T13" i="7"/>
  <c r="Q13" i="7"/>
  <c r="M13" i="7"/>
  <c r="L13" i="7"/>
  <c r="N13" i="7"/>
  <c r="O13" i="7"/>
  <c r="G13" i="7"/>
  <c r="F13" i="7"/>
  <c r="B13" i="7"/>
  <c r="Q12" i="7"/>
  <c r="R12" i="7"/>
  <c r="M12" i="7"/>
  <c r="L12" i="7"/>
  <c r="N12" i="7"/>
  <c r="O12" i="7"/>
  <c r="H12" i="7"/>
  <c r="I12" i="7"/>
  <c r="J12" i="7"/>
  <c r="G12" i="7"/>
  <c r="AJ34" i="4"/>
  <c r="AD34" i="4"/>
  <c r="X34" i="4"/>
  <c r="AJ33" i="4"/>
  <c r="AD33" i="4"/>
  <c r="X33" i="4"/>
  <c r="AJ32" i="4"/>
  <c r="AD32" i="4"/>
  <c r="X32" i="4"/>
  <c r="AJ31" i="4"/>
  <c r="AD31" i="4"/>
  <c r="X31" i="4"/>
  <c r="AJ30" i="4"/>
  <c r="AD30" i="4"/>
  <c r="X30" i="4"/>
  <c r="AJ29" i="4"/>
  <c r="AD29" i="4"/>
  <c r="X29" i="4"/>
  <c r="AJ28" i="4"/>
  <c r="AD28" i="4"/>
  <c r="X28" i="4"/>
  <c r="AJ27" i="4"/>
  <c r="AD27" i="4"/>
  <c r="X27" i="4"/>
  <c r="AO20" i="4"/>
  <c r="AJ20" i="4"/>
  <c r="AD20" i="4"/>
  <c r="X20" i="4"/>
  <c r="AO19" i="4"/>
  <c r="AJ19" i="4"/>
  <c r="AD19" i="4"/>
  <c r="X19" i="4"/>
  <c r="AO18" i="4"/>
  <c r="AJ18" i="4"/>
  <c r="AD18" i="4"/>
  <c r="X18" i="4"/>
  <c r="AO17" i="4"/>
  <c r="AJ17" i="4"/>
  <c r="AD17" i="4"/>
  <c r="X17" i="4"/>
  <c r="AO16" i="4"/>
  <c r="AJ16" i="4"/>
  <c r="AD16" i="4"/>
  <c r="X16" i="4"/>
  <c r="AO15" i="4"/>
  <c r="AJ15" i="4"/>
  <c r="AD15" i="4"/>
  <c r="X15" i="4"/>
  <c r="AO14" i="4"/>
  <c r="AJ14" i="4"/>
  <c r="AD14" i="4"/>
  <c r="X14" i="4"/>
  <c r="AO13" i="4"/>
  <c r="AJ13" i="4"/>
  <c r="AD13" i="4"/>
  <c r="X13" i="4"/>
  <c r="F34" i="6"/>
  <c r="E34" i="6"/>
  <c r="B34" i="6"/>
  <c r="G33" i="6"/>
  <c r="L33" i="6"/>
  <c r="F33" i="6"/>
  <c r="B33" i="6"/>
  <c r="G32" i="6"/>
  <c r="E32" i="6"/>
  <c r="F32" i="6"/>
  <c r="B32" i="6"/>
  <c r="G31" i="6"/>
  <c r="F31" i="6"/>
  <c r="B31" i="6"/>
  <c r="G30" i="6"/>
  <c r="L30" i="6"/>
  <c r="F30" i="6"/>
  <c r="B30" i="6"/>
  <c r="G29" i="6"/>
  <c r="F29" i="6"/>
  <c r="B29" i="6"/>
  <c r="G28" i="6"/>
  <c r="F28" i="6"/>
  <c r="B28" i="6"/>
  <c r="G27" i="6"/>
  <c r="M27" i="6"/>
  <c r="F27" i="6"/>
  <c r="E27" i="6"/>
  <c r="B27" i="6"/>
  <c r="G26" i="6"/>
  <c r="M26" i="6"/>
  <c r="F20" i="6"/>
  <c r="E20" i="6"/>
  <c r="B20" i="6"/>
  <c r="G19" i="6"/>
  <c r="F19" i="6"/>
  <c r="B19" i="6"/>
  <c r="G18" i="6"/>
  <c r="F18" i="6"/>
  <c r="B18" i="6"/>
  <c r="G17" i="6"/>
  <c r="F17" i="6"/>
  <c r="B17" i="6"/>
  <c r="G16" i="6"/>
  <c r="M16" i="6"/>
  <c r="F16" i="6"/>
  <c r="B16" i="6"/>
  <c r="G15" i="6"/>
  <c r="L15" i="6"/>
  <c r="F15" i="6"/>
  <c r="B15" i="6"/>
  <c r="G14" i="6"/>
  <c r="F14" i="6"/>
  <c r="B14" i="6"/>
  <c r="G13" i="6"/>
  <c r="M13" i="6"/>
  <c r="F13" i="6"/>
  <c r="B13" i="6"/>
  <c r="G12" i="6"/>
  <c r="L12" i="6"/>
  <c r="B34" i="4"/>
  <c r="B33" i="4"/>
  <c r="B32" i="4"/>
  <c r="B31" i="4"/>
  <c r="B30" i="4"/>
  <c r="B29" i="4"/>
  <c r="B28" i="4"/>
  <c r="B27" i="4"/>
  <c r="B20" i="4"/>
  <c r="B19" i="4"/>
  <c r="B18" i="4"/>
  <c r="B17" i="4"/>
  <c r="B16" i="4"/>
  <c r="B15" i="4"/>
  <c r="B14" i="4"/>
  <c r="B13" i="4"/>
  <c r="G33" i="4"/>
  <c r="M33" i="4"/>
  <c r="G32" i="4"/>
  <c r="M32" i="4"/>
  <c r="G31" i="4"/>
  <c r="M31" i="4"/>
  <c r="G30" i="4"/>
  <c r="L30" i="4"/>
  <c r="G29" i="4"/>
  <c r="G28" i="4"/>
  <c r="L28" i="4"/>
  <c r="G27" i="4"/>
  <c r="E27" i="4"/>
  <c r="M27" i="4"/>
  <c r="G26" i="4"/>
  <c r="M26" i="4"/>
  <c r="G13" i="4"/>
  <c r="G14" i="4"/>
  <c r="L14" i="4"/>
  <c r="G15" i="4"/>
  <c r="L15" i="4"/>
  <c r="G16" i="4"/>
  <c r="L16" i="4"/>
  <c r="G17" i="4"/>
  <c r="M17" i="4"/>
  <c r="G18" i="4"/>
  <c r="M18" i="4"/>
  <c r="G19" i="4"/>
  <c r="L19" i="4"/>
  <c r="M19" i="4"/>
  <c r="G12" i="4"/>
  <c r="M12" i="4"/>
  <c r="F34" i="4"/>
  <c r="E34" i="4"/>
  <c r="F33" i="4"/>
  <c r="E33" i="4"/>
  <c r="H33" i="4"/>
  <c r="O82" i="4"/>
  <c r="F32" i="4"/>
  <c r="F31" i="4"/>
  <c r="F30" i="4"/>
  <c r="F29" i="4"/>
  <c r="F28" i="4"/>
  <c r="F27" i="4"/>
  <c r="F13" i="4"/>
  <c r="F14" i="4"/>
  <c r="F15" i="4"/>
  <c r="F16" i="4"/>
  <c r="F17" i="4"/>
  <c r="E17" i="4"/>
  <c r="F18" i="4"/>
  <c r="F19" i="4"/>
  <c r="F20" i="4"/>
  <c r="E20" i="4"/>
  <c r="H20" i="4"/>
  <c r="H12" i="4"/>
  <c r="I12" i="4"/>
  <c r="J12" i="4"/>
  <c r="AO20" i="6"/>
  <c r="AO19" i="6"/>
  <c r="AO18" i="6"/>
  <c r="AO17" i="6"/>
  <c r="AO16" i="6"/>
  <c r="AO15" i="6"/>
  <c r="AO14" i="6"/>
  <c r="AO13" i="6"/>
  <c r="AJ34" i="6"/>
  <c r="AD34" i="6"/>
  <c r="X34" i="6"/>
  <c r="AJ33" i="6"/>
  <c r="AD33" i="6"/>
  <c r="X33" i="6"/>
  <c r="AJ32" i="6"/>
  <c r="AD32" i="6"/>
  <c r="X32" i="6"/>
  <c r="AJ31" i="6"/>
  <c r="AD31" i="6"/>
  <c r="X31" i="6"/>
  <c r="AJ30" i="6"/>
  <c r="AD30" i="6"/>
  <c r="X30" i="6"/>
  <c r="AJ29" i="6"/>
  <c r="AD29" i="6"/>
  <c r="X29" i="6"/>
  <c r="AJ28" i="6"/>
  <c r="AD28" i="6"/>
  <c r="X28" i="6"/>
  <c r="AJ27" i="6"/>
  <c r="AD27" i="6"/>
  <c r="X27" i="6"/>
  <c r="AJ20" i="6"/>
  <c r="AJ19" i="6"/>
  <c r="AJ18" i="6"/>
  <c r="AJ17" i="6"/>
  <c r="AJ16" i="6"/>
  <c r="AJ15" i="6"/>
  <c r="AJ14" i="6"/>
  <c r="AJ13" i="6"/>
  <c r="AD20" i="6"/>
  <c r="AD19" i="6"/>
  <c r="AD18" i="6"/>
  <c r="AD17" i="6"/>
  <c r="AD16" i="6"/>
  <c r="AD15" i="6"/>
  <c r="AD14" i="6"/>
  <c r="AD13" i="6"/>
  <c r="X20" i="6"/>
  <c r="X19" i="6"/>
  <c r="X18" i="6"/>
  <c r="X17" i="6"/>
  <c r="X16" i="6"/>
  <c r="X15" i="6"/>
  <c r="X14" i="6"/>
  <c r="X13" i="6"/>
  <c r="Q26" i="4"/>
  <c r="R26" i="4"/>
  <c r="H26" i="4"/>
  <c r="I26" i="4"/>
  <c r="J26" i="4"/>
  <c r="L26" i="4"/>
  <c r="Q12" i="4"/>
  <c r="R12" i="4"/>
  <c r="T12" i="4"/>
  <c r="Q26" i="6"/>
  <c r="R26" i="6"/>
  <c r="H26" i="6"/>
  <c r="I26" i="6"/>
  <c r="J26" i="6"/>
  <c r="Q12" i="6"/>
  <c r="R12" i="6"/>
  <c r="H12" i="6"/>
  <c r="I12" i="6"/>
  <c r="J12" i="6"/>
  <c r="E44" i="6"/>
  <c r="D44" i="6"/>
  <c r="Q34" i="6"/>
  <c r="Q33" i="6"/>
  <c r="Q32" i="6"/>
  <c r="Q31" i="6"/>
  <c r="Q30" i="6"/>
  <c r="Q29" i="6"/>
  <c r="Q28" i="6"/>
  <c r="Q27" i="6"/>
  <c r="R27" i="6"/>
  <c r="T27" i="6"/>
  <c r="Q20" i="6"/>
  <c r="Q19" i="6"/>
  <c r="Q18" i="6"/>
  <c r="Q17" i="6"/>
  <c r="Q16" i="6"/>
  <c r="Q15" i="6"/>
  <c r="Q14" i="6"/>
  <c r="Q13" i="6"/>
  <c r="R13" i="6"/>
  <c r="D44" i="4"/>
  <c r="E44" i="4"/>
  <c r="D45" i="4"/>
  <c r="E45" i="4"/>
  <c r="D46" i="4"/>
  <c r="F46" i="4"/>
  <c r="E46" i="4"/>
  <c r="D47" i="4"/>
  <c r="E47" i="4"/>
  <c r="D48" i="4"/>
  <c r="E48" i="4"/>
  <c r="D49" i="4"/>
  <c r="E49" i="4"/>
  <c r="D50" i="4"/>
  <c r="F50" i="4"/>
  <c r="E50" i="4"/>
  <c r="D51" i="4"/>
  <c r="E51" i="4"/>
  <c r="Q34" i="4"/>
  <c r="M34" i="4"/>
  <c r="L34" i="4"/>
  <c r="N34" i="4"/>
  <c r="Q33" i="4"/>
  <c r="L33" i="4"/>
  <c r="N33" i="4"/>
  <c r="Q32" i="4"/>
  <c r="L32" i="4"/>
  <c r="N32" i="4"/>
  <c r="Q31" i="4"/>
  <c r="Q30" i="4"/>
  <c r="Q29" i="4"/>
  <c r="Q28" i="4"/>
  <c r="Q27" i="4"/>
  <c r="R27" i="4"/>
  <c r="S27" i="4"/>
  <c r="Q20" i="4"/>
  <c r="M20" i="4"/>
  <c r="L20" i="4"/>
  <c r="N20" i="4"/>
  <c r="Q19" i="4"/>
  <c r="Q18" i="4"/>
  <c r="Q17" i="4"/>
  <c r="Q16" i="4"/>
  <c r="Q15" i="4"/>
  <c r="Q14" i="4"/>
  <c r="Q13" i="4"/>
  <c r="R13" i="4"/>
  <c r="T13" i="4"/>
  <c r="E16" i="6"/>
  <c r="H16" i="6"/>
  <c r="I16" i="6"/>
  <c r="E17" i="6"/>
  <c r="G48" i="6"/>
  <c r="L17" i="4"/>
  <c r="L13" i="4"/>
  <c r="L18" i="4"/>
  <c r="M13" i="4"/>
  <c r="E14" i="4"/>
  <c r="G45" i="4"/>
  <c r="E45" i="6"/>
  <c r="D45" i="6"/>
  <c r="M28" i="6"/>
  <c r="L28" i="6"/>
  <c r="E46" i="6"/>
  <c r="D46" i="6"/>
  <c r="D47" i="6"/>
  <c r="E47" i="6"/>
  <c r="E48" i="6"/>
  <c r="L31" i="6"/>
  <c r="E49" i="6"/>
  <c r="M31" i="6"/>
  <c r="L32" i="6"/>
  <c r="E50" i="6"/>
  <c r="F50" i="6"/>
  <c r="M32" i="6"/>
  <c r="D48" i="6"/>
  <c r="E51" i="6"/>
  <c r="F51" i="6"/>
  <c r="M17" i="6"/>
  <c r="L17" i="6"/>
  <c r="D49" i="6"/>
  <c r="M34" i="6"/>
  <c r="L34" i="6"/>
  <c r="D50" i="6"/>
  <c r="M20" i="6"/>
  <c r="D51" i="6"/>
  <c r="L20" i="6"/>
  <c r="E33" i="8"/>
  <c r="E32" i="8"/>
  <c r="E36" i="8"/>
  <c r="N34" i="8"/>
  <c r="L32" i="8"/>
  <c r="N32" i="8"/>
  <c r="M32" i="8"/>
  <c r="L31" i="8"/>
  <c r="N31" i="8"/>
  <c r="N30" i="8"/>
  <c r="E18" i="8"/>
  <c r="E15" i="8"/>
  <c r="G46" i="8"/>
  <c r="I46" i="8"/>
  <c r="F22" i="8"/>
  <c r="E14" i="8"/>
  <c r="G45" i="8"/>
  <c r="I45" i="8"/>
  <c r="H20" i="8"/>
  <c r="P83" i="8"/>
  <c r="N20" i="8"/>
  <c r="L17" i="8"/>
  <c r="N17" i="8"/>
  <c r="N16" i="8"/>
  <c r="M16" i="8"/>
  <c r="E13" i="8"/>
  <c r="G44" i="8"/>
  <c r="H34" i="8"/>
  <c r="H51" i="8"/>
  <c r="I51" i="8"/>
  <c r="O39" i="8"/>
  <c r="V26" i="8"/>
  <c r="U26" i="8"/>
  <c r="K26" i="8"/>
  <c r="H27" i="8"/>
  <c r="H44" i="8"/>
  <c r="H48" i="8"/>
  <c r="I48" i="8"/>
  <c r="H31" i="8"/>
  <c r="H16" i="8"/>
  <c r="G47" i="8"/>
  <c r="H49" i="8"/>
  <c r="H33" i="8"/>
  <c r="H50" i="8"/>
  <c r="G49" i="8"/>
  <c r="H18" i="8"/>
  <c r="P39" i="8"/>
  <c r="V12" i="8"/>
  <c r="K12" i="8"/>
  <c r="T12" i="8"/>
  <c r="S12" i="8"/>
  <c r="U12" i="8"/>
  <c r="M15" i="8"/>
  <c r="E19" i="8"/>
  <c r="H28" i="8"/>
  <c r="L18" i="8"/>
  <c r="N18" i="8"/>
  <c r="L26" i="8"/>
  <c r="N26" i="8"/>
  <c r="O26" i="8"/>
  <c r="E30" i="8"/>
  <c r="M18" i="8"/>
  <c r="H29" i="8"/>
  <c r="L27" i="8"/>
  <c r="N27" i="8"/>
  <c r="O27" i="8"/>
  <c r="L12" i="8"/>
  <c r="N12" i="8"/>
  <c r="O12" i="8"/>
  <c r="L13" i="8"/>
  <c r="N13" i="8"/>
  <c r="O13" i="8"/>
  <c r="O14" i="8"/>
  <c r="M28" i="8"/>
  <c r="N28" i="8"/>
  <c r="L15" i="8"/>
  <c r="L29" i="8"/>
  <c r="N29" i="8"/>
  <c r="H17" i="8"/>
  <c r="L19" i="8"/>
  <c r="N19" i="8"/>
  <c r="F36" i="8"/>
  <c r="F36" i="7"/>
  <c r="E28" i="7"/>
  <c r="E27" i="7"/>
  <c r="H27" i="7"/>
  <c r="N34" i="7"/>
  <c r="F51" i="7"/>
  <c r="I48" i="7"/>
  <c r="J48" i="7"/>
  <c r="F48" i="7"/>
  <c r="L28" i="7"/>
  <c r="M27" i="7"/>
  <c r="N28" i="7"/>
  <c r="L27" i="7"/>
  <c r="N27" i="7"/>
  <c r="O27" i="7"/>
  <c r="O28" i="7"/>
  <c r="N20" i="7"/>
  <c r="E18" i="7"/>
  <c r="G49" i="7"/>
  <c r="E16" i="7"/>
  <c r="H16" i="7"/>
  <c r="E15" i="7"/>
  <c r="G46" i="7"/>
  <c r="F22" i="7"/>
  <c r="E13" i="7"/>
  <c r="H13" i="7"/>
  <c r="L18" i="7"/>
  <c r="F50" i="7"/>
  <c r="M18" i="7"/>
  <c r="F49" i="7"/>
  <c r="N18" i="7"/>
  <c r="L15" i="7"/>
  <c r="N16" i="7"/>
  <c r="M15" i="7"/>
  <c r="P39" i="7"/>
  <c r="K12" i="7"/>
  <c r="I32" i="7"/>
  <c r="O84" i="7"/>
  <c r="T12" i="7"/>
  <c r="V12" i="7"/>
  <c r="S12" i="7"/>
  <c r="U12" i="7"/>
  <c r="H45" i="7"/>
  <c r="I45" i="7"/>
  <c r="H28" i="7"/>
  <c r="O86" i="7"/>
  <c r="I34" i="7"/>
  <c r="G44" i="7"/>
  <c r="T26" i="7"/>
  <c r="V26" i="7"/>
  <c r="S26" i="7"/>
  <c r="P86" i="7"/>
  <c r="I20" i="7"/>
  <c r="O39" i="7"/>
  <c r="U26" i="7"/>
  <c r="K26" i="7"/>
  <c r="H15" i="7"/>
  <c r="H46" i="7"/>
  <c r="H29" i="7"/>
  <c r="T27" i="7"/>
  <c r="S27" i="7"/>
  <c r="H14" i="7"/>
  <c r="E19" i="7"/>
  <c r="E30" i="7"/>
  <c r="L29" i="7"/>
  <c r="H49" i="7"/>
  <c r="H17" i="7"/>
  <c r="L19" i="7"/>
  <c r="N19" i="7"/>
  <c r="M29" i="7"/>
  <c r="E33" i="7"/>
  <c r="G51" i="7"/>
  <c r="H31" i="7"/>
  <c r="L30" i="7"/>
  <c r="N30" i="7"/>
  <c r="H51" i="7"/>
  <c r="L14" i="7"/>
  <c r="N14" i="7"/>
  <c r="O14" i="7"/>
  <c r="S13" i="7"/>
  <c r="L31" i="7"/>
  <c r="N31" i="7"/>
  <c r="L17" i="7"/>
  <c r="N17" i="7"/>
  <c r="L33" i="7"/>
  <c r="N33" i="7"/>
  <c r="F48" i="6"/>
  <c r="F45" i="6"/>
  <c r="L16" i="6"/>
  <c r="L26" i="6"/>
  <c r="M33" i="6"/>
  <c r="E31" i="6"/>
  <c r="H49" i="6"/>
  <c r="H32" i="6"/>
  <c r="I32" i="6"/>
  <c r="N20" i="6"/>
  <c r="N32" i="6"/>
  <c r="E15" i="6"/>
  <c r="G46" i="6"/>
  <c r="N34" i="6"/>
  <c r="L27" i="6"/>
  <c r="N27" i="6"/>
  <c r="O27" i="6"/>
  <c r="O28" i="6"/>
  <c r="M12" i="6"/>
  <c r="N12" i="6"/>
  <c r="O12" i="6"/>
  <c r="F47" i="6"/>
  <c r="E19" i="6"/>
  <c r="H19" i="6"/>
  <c r="F48" i="4"/>
  <c r="E29" i="4"/>
  <c r="F47" i="4"/>
  <c r="E16" i="4"/>
  <c r="G47" i="4"/>
  <c r="E18" i="4"/>
  <c r="H18" i="4"/>
  <c r="N13" i="4"/>
  <c r="O13" i="4"/>
  <c r="O14" i="4"/>
  <c r="E13" i="4"/>
  <c r="H17" i="4"/>
  <c r="P80" i="4"/>
  <c r="G48" i="4"/>
  <c r="L12" i="4"/>
  <c r="N12" i="4"/>
  <c r="O12" i="4"/>
  <c r="F45" i="4"/>
  <c r="N19" i="4"/>
  <c r="F36" i="4"/>
  <c r="H50" i="4"/>
  <c r="E31" i="4"/>
  <c r="H31" i="4"/>
  <c r="O80" i="4"/>
  <c r="R80" i="4"/>
  <c r="M16" i="4"/>
  <c r="N16" i="4"/>
  <c r="M28" i="4"/>
  <c r="L27" i="4"/>
  <c r="N27" i="4"/>
  <c r="O27" i="4"/>
  <c r="E32" i="4"/>
  <c r="H32" i="4"/>
  <c r="I32" i="4"/>
  <c r="M14" i="4"/>
  <c r="N14" i="4"/>
  <c r="N18" i="4"/>
  <c r="F44" i="4"/>
  <c r="E28" i="4"/>
  <c r="H28" i="4"/>
  <c r="F22" i="4"/>
  <c r="L31" i="4"/>
  <c r="N31" i="4"/>
  <c r="E30" i="4"/>
  <c r="N17" i="4"/>
  <c r="F51" i="4"/>
  <c r="H49" i="4"/>
  <c r="E19" i="4"/>
  <c r="H19" i="4"/>
  <c r="P82" i="4"/>
  <c r="R82" i="4"/>
  <c r="F49" i="4"/>
  <c r="M15" i="4"/>
  <c r="N15" i="4"/>
  <c r="S12" i="4"/>
  <c r="U12" i="4"/>
  <c r="N28" i="4"/>
  <c r="N26" i="4"/>
  <c r="O26" i="4"/>
  <c r="S26" i="4"/>
  <c r="U26" i="4"/>
  <c r="T26" i="4"/>
  <c r="V26" i="4"/>
  <c r="H34" i="4"/>
  <c r="H51" i="4"/>
  <c r="H29" i="4"/>
  <c r="H46" i="4"/>
  <c r="I20" i="4"/>
  <c r="P83" i="4"/>
  <c r="V12" i="4"/>
  <c r="K12" i="4"/>
  <c r="P39" i="4"/>
  <c r="O81" i="4"/>
  <c r="O39" i="4"/>
  <c r="K26" i="4"/>
  <c r="P81" i="4"/>
  <c r="I18" i="4"/>
  <c r="T27" i="4"/>
  <c r="M30" i="4"/>
  <c r="N30" i="4"/>
  <c r="L29" i="4"/>
  <c r="N29" i="4"/>
  <c r="H14" i="4"/>
  <c r="G44" i="4"/>
  <c r="H27" i="4"/>
  <c r="H44" i="4"/>
  <c r="H13" i="4"/>
  <c r="S13" i="4"/>
  <c r="I33" i="4"/>
  <c r="G51" i="4"/>
  <c r="G49" i="4"/>
  <c r="M29" i="4"/>
  <c r="E15" i="4"/>
  <c r="F36" i="6"/>
  <c r="F22" i="6"/>
  <c r="N33" i="6"/>
  <c r="N16" i="6"/>
  <c r="F46" i="6"/>
  <c r="E14" i="6"/>
  <c r="H14" i="6"/>
  <c r="N31" i="6"/>
  <c r="E13" i="6"/>
  <c r="G44" i="6"/>
  <c r="F44" i="6"/>
  <c r="E28" i="6"/>
  <c r="H28" i="6"/>
  <c r="E33" i="6"/>
  <c r="H50" i="6"/>
  <c r="H48" i="6"/>
  <c r="H31" i="6"/>
  <c r="O83" i="6"/>
  <c r="I48" i="6"/>
  <c r="J48" i="6"/>
  <c r="E29" i="6"/>
  <c r="E18" i="6"/>
  <c r="H18" i="6"/>
  <c r="N26" i="6"/>
  <c r="O26" i="6"/>
  <c r="E30" i="6"/>
  <c r="L14" i="6"/>
  <c r="M18" i="6"/>
  <c r="O84" i="6"/>
  <c r="M30" i="6"/>
  <c r="N30" i="6"/>
  <c r="M15" i="6"/>
  <c r="N15" i="6"/>
  <c r="M14" i="6"/>
  <c r="L18" i="6"/>
  <c r="G47" i="6"/>
  <c r="L13" i="6"/>
  <c r="N13" i="6"/>
  <c r="O13" i="6"/>
  <c r="N28" i="6"/>
  <c r="H17" i="6"/>
  <c r="F49" i="6"/>
  <c r="N17" i="6"/>
  <c r="S13" i="6"/>
  <c r="T13" i="6"/>
  <c r="G51" i="6"/>
  <c r="H20" i="6"/>
  <c r="K12" i="6"/>
  <c r="P39" i="6"/>
  <c r="H44" i="6"/>
  <c r="H27" i="6"/>
  <c r="S12" i="6"/>
  <c r="U12" i="6"/>
  <c r="T12" i="6"/>
  <c r="V12" i="6"/>
  <c r="K26" i="6"/>
  <c r="O39" i="6"/>
  <c r="S26" i="6"/>
  <c r="U26" i="6"/>
  <c r="T26" i="6"/>
  <c r="V26" i="6"/>
  <c r="H34" i="6"/>
  <c r="H51" i="6"/>
  <c r="L29" i="6"/>
  <c r="L19" i="6"/>
  <c r="M29" i="6"/>
  <c r="S27" i="6"/>
  <c r="P82" i="6"/>
  <c r="M19" i="6"/>
  <c r="H32" i="8"/>
  <c r="I49" i="8"/>
  <c r="K49" i="8"/>
  <c r="H14" i="8"/>
  <c r="H15" i="8"/>
  <c r="E22" i="8"/>
  <c r="H13" i="8"/>
  <c r="I20" i="8"/>
  <c r="J48" i="8"/>
  <c r="K48" i="8"/>
  <c r="K51" i="8"/>
  <c r="J51" i="8"/>
  <c r="G50" i="8"/>
  <c r="I50" i="8"/>
  <c r="H19" i="8"/>
  <c r="P79" i="8"/>
  <c r="I16" i="8"/>
  <c r="I18" i="8"/>
  <c r="P81" i="8"/>
  <c r="I31" i="8"/>
  <c r="O80" i="8"/>
  <c r="I17" i="8"/>
  <c r="P80" i="8"/>
  <c r="J49" i="8"/>
  <c r="P76" i="8"/>
  <c r="I13" i="8"/>
  <c r="J13" i="8"/>
  <c r="I33" i="8"/>
  <c r="O82" i="8"/>
  <c r="N15" i="8"/>
  <c r="I44" i="8"/>
  <c r="P77" i="8"/>
  <c r="R77" i="8"/>
  <c r="I14" i="8"/>
  <c r="I15" i="8"/>
  <c r="P78" i="8"/>
  <c r="O15" i="8"/>
  <c r="O16" i="8"/>
  <c r="O17" i="8"/>
  <c r="O18" i="8"/>
  <c r="O19" i="8"/>
  <c r="O20" i="8"/>
  <c r="K46" i="8"/>
  <c r="J46" i="8"/>
  <c r="O76" i="8"/>
  <c r="I27" i="8"/>
  <c r="J27" i="8"/>
  <c r="O78" i="8"/>
  <c r="I29" i="8"/>
  <c r="O83" i="8"/>
  <c r="R83" i="8"/>
  <c r="I34" i="8"/>
  <c r="O77" i="8"/>
  <c r="I28" i="8"/>
  <c r="O28" i="8"/>
  <c r="O29" i="8"/>
  <c r="O30" i="8"/>
  <c r="O31" i="8"/>
  <c r="O32" i="8"/>
  <c r="O33" i="8"/>
  <c r="O34" i="8"/>
  <c r="K45" i="8"/>
  <c r="J45" i="8"/>
  <c r="I32" i="8"/>
  <c r="O81" i="8"/>
  <c r="H30" i="8"/>
  <c r="H47" i="8"/>
  <c r="H52" i="8"/>
  <c r="K48" i="7"/>
  <c r="L48" i="7"/>
  <c r="H44" i="7"/>
  <c r="E36" i="7"/>
  <c r="I51" i="7"/>
  <c r="K51" i="7"/>
  <c r="H18" i="7"/>
  <c r="P84" i="7"/>
  <c r="R84" i="7"/>
  <c r="G47" i="7"/>
  <c r="E22" i="7"/>
  <c r="N15" i="7"/>
  <c r="O15" i="7"/>
  <c r="O16" i="7"/>
  <c r="O17" i="7"/>
  <c r="O18" i="7"/>
  <c r="O19" i="7"/>
  <c r="O20" i="7"/>
  <c r="K45" i="7"/>
  <c r="J45" i="7"/>
  <c r="O80" i="7"/>
  <c r="I28" i="7"/>
  <c r="H50" i="7"/>
  <c r="H33" i="7"/>
  <c r="R86" i="7"/>
  <c r="P79" i="7"/>
  <c r="I13" i="7"/>
  <c r="J13" i="7"/>
  <c r="O83" i="7"/>
  <c r="I31" i="7"/>
  <c r="O79" i="7"/>
  <c r="I27" i="7"/>
  <c r="J27" i="7"/>
  <c r="N29" i="7"/>
  <c r="O29" i="7"/>
  <c r="O30" i="7"/>
  <c r="O31" i="7"/>
  <c r="O32" i="7"/>
  <c r="O33" i="7"/>
  <c r="O34" i="7"/>
  <c r="I46" i="7"/>
  <c r="I44" i="7"/>
  <c r="I17" i="7"/>
  <c r="P83" i="7"/>
  <c r="H30" i="7"/>
  <c r="H47" i="7"/>
  <c r="I47" i="7"/>
  <c r="P81" i="7"/>
  <c r="I15" i="7"/>
  <c r="H19" i="7"/>
  <c r="G50" i="7"/>
  <c r="G52" i="7"/>
  <c r="I49" i="7"/>
  <c r="P82" i="7"/>
  <c r="I16" i="7"/>
  <c r="P80" i="7"/>
  <c r="I14" i="7"/>
  <c r="I18" i="7"/>
  <c r="O81" i="7"/>
  <c r="I29" i="7"/>
  <c r="G50" i="6"/>
  <c r="G45" i="6"/>
  <c r="H15" i="6"/>
  <c r="I15" i="6"/>
  <c r="G50" i="4"/>
  <c r="I50" i="4"/>
  <c r="I49" i="4"/>
  <c r="H16" i="4"/>
  <c r="I17" i="4"/>
  <c r="O28" i="4"/>
  <c r="O29" i="4"/>
  <c r="O30" i="4"/>
  <c r="O31" i="4"/>
  <c r="O32" i="4"/>
  <c r="O33" i="4"/>
  <c r="O34" i="4"/>
  <c r="I31" i="4"/>
  <c r="H48" i="4"/>
  <c r="I48" i="4"/>
  <c r="O15" i="4"/>
  <c r="O16" i="4"/>
  <c r="O17" i="4"/>
  <c r="O18" i="4"/>
  <c r="O19" i="4"/>
  <c r="O20" i="4"/>
  <c r="I51" i="4"/>
  <c r="J51" i="4"/>
  <c r="E36" i="4"/>
  <c r="I19" i="4"/>
  <c r="H45" i="4"/>
  <c r="I45" i="4"/>
  <c r="J45" i="4"/>
  <c r="H47" i="4"/>
  <c r="I47" i="4"/>
  <c r="H30" i="4"/>
  <c r="I29" i="4"/>
  <c r="O78" i="4"/>
  <c r="P79" i="4"/>
  <c r="I16" i="4"/>
  <c r="P77" i="4"/>
  <c r="I14" i="4"/>
  <c r="K48" i="4"/>
  <c r="J48" i="4"/>
  <c r="R81" i="4"/>
  <c r="G46" i="4"/>
  <c r="I46" i="4"/>
  <c r="H15" i="4"/>
  <c r="E22" i="4"/>
  <c r="O77" i="4"/>
  <c r="I28" i="4"/>
  <c r="K49" i="4"/>
  <c r="J49" i="4"/>
  <c r="P76" i="4"/>
  <c r="I13" i="4"/>
  <c r="J13" i="4"/>
  <c r="I44" i="4"/>
  <c r="I34" i="4"/>
  <c r="O83" i="4"/>
  <c r="R83" i="4"/>
  <c r="O76" i="4"/>
  <c r="I27" i="4"/>
  <c r="J27" i="4"/>
  <c r="J50" i="4"/>
  <c r="K50" i="4"/>
  <c r="I50" i="6"/>
  <c r="J50" i="6"/>
  <c r="N14" i="6"/>
  <c r="O14" i="6"/>
  <c r="O15" i="6"/>
  <c r="O16" i="6"/>
  <c r="O17" i="6"/>
  <c r="K48" i="6"/>
  <c r="L48" i="6"/>
  <c r="H13" i="6"/>
  <c r="I13" i="6"/>
  <c r="J13" i="6"/>
  <c r="E36" i="6"/>
  <c r="H33" i="6"/>
  <c r="I33" i="6"/>
  <c r="I31" i="6"/>
  <c r="H45" i="6"/>
  <c r="I45" i="6"/>
  <c r="I51" i="6"/>
  <c r="J51" i="6"/>
  <c r="K13" i="6"/>
  <c r="O85" i="6"/>
  <c r="I17" i="6"/>
  <c r="P83" i="6"/>
  <c r="R83" i="6"/>
  <c r="E22" i="6"/>
  <c r="O80" i="6"/>
  <c r="I28" i="6"/>
  <c r="N29" i="6"/>
  <c r="O29" i="6"/>
  <c r="O30" i="6"/>
  <c r="O31" i="6"/>
  <c r="O32" i="6"/>
  <c r="O33" i="6"/>
  <c r="O34" i="6"/>
  <c r="H47" i="6"/>
  <c r="H30" i="6"/>
  <c r="N18" i="6"/>
  <c r="H29" i="6"/>
  <c r="O81" i="6"/>
  <c r="H46" i="6"/>
  <c r="I46" i="6"/>
  <c r="K46" i="6"/>
  <c r="G49" i="6"/>
  <c r="I49" i="6"/>
  <c r="J49" i="6"/>
  <c r="I27" i="6"/>
  <c r="J27" i="6"/>
  <c r="O79" i="6"/>
  <c r="P85" i="6"/>
  <c r="I19" i="6"/>
  <c r="I14" i="6"/>
  <c r="P80" i="6"/>
  <c r="R80" i="6"/>
  <c r="N19" i="6"/>
  <c r="P84" i="6"/>
  <c r="R84" i="6"/>
  <c r="I18" i="6"/>
  <c r="I20" i="6"/>
  <c r="P86" i="6"/>
  <c r="I44" i="6"/>
  <c r="O86" i="6"/>
  <c r="I34" i="6"/>
  <c r="L51" i="8"/>
  <c r="I47" i="8"/>
  <c r="L49" i="8"/>
  <c r="R78" i="8"/>
  <c r="L45" i="8"/>
  <c r="J28" i="8"/>
  <c r="J29" i="8"/>
  <c r="Z29" i="8"/>
  <c r="G52" i="8"/>
  <c r="L48" i="8"/>
  <c r="J14" i="8"/>
  <c r="K14" i="8"/>
  <c r="P14" i="8"/>
  <c r="R14" i="8"/>
  <c r="R81" i="8"/>
  <c r="P82" i="8"/>
  <c r="R82" i="8"/>
  <c r="I19" i="8"/>
  <c r="K50" i="8"/>
  <c r="J50" i="8"/>
  <c r="L50" i="8"/>
  <c r="I52" i="8"/>
  <c r="K44" i="8"/>
  <c r="J44" i="8"/>
  <c r="P40" i="8"/>
  <c r="U13" i="8"/>
  <c r="Y13" i="8"/>
  <c r="Z14" i="8"/>
  <c r="K13" i="8"/>
  <c r="V13" i="8"/>
  <c r="Z13" i="8"/>
  <c r="Y27" i="8"/>
  <c r="V27" i="8"/>
  <c r="U27" i="8"/>
  <c r="O40" i="8"/>
  <c r="K27" i="8"/>
  <c r="Z27" i="8"/>
  <c r="R76" i="8"/>
  <c r="L46" i="8"/>
  <c r="K47" i="8"/>
  <c r="J47" i="8"/>
  <c r="I30" i="8"/>
  <c r="O79" i="8"/>
  <c r="R79" i="8"/>
  <c r="R80" i="8"/>
  <c r="R80" i="7"/>
  <c r="J51" i="7"/>
  <c r="L51" i="7"/>
  <c r="R83" i="7"/>
  <c r="R81" i="7"/>
  <c r="R79" i="7"/>
  <c r="J28" i="7"/>
  <c r="J29" i="7"/>
  <c r="O42" i="7"/>
  <c r="J14" i="7"/>
  <c r="P41" i="7"/>
  <c r="L45" i="7"/>
  <c r="K47" i="7"/>
  <c r="J47" i="7"/>
  <c r="J44" i="7"/>
  <c r="K44" i="7"/>
  <c r="K46" i="7"/>
  <c r="J46" i="7"/>
  <c r="I30" i="7"/>
  <c r="O82" i="7"/>
  <c r="R82" i="7"/>
  <c r="I33" i="7"/>
  <c r="O85" i="7"/>
  <c r="Y14" i="7"/>
  <c r="K14" i="7"/>
  <c r="P14" i="7"/>
  <c r="R14" i="7"/>
  <c r="Y27" i="7"/>
  <c r="O40" i="7"/>
  <c r="V27" i="7"/>
  <c r="U27" i="7"/>
  <c r="K27" i="7"/>
  <c r="Z27" i="7"/>
  <c r="O41" i="7"/>
  <c r="Y28" i="7"/>
  <c r="K49" i="7"/>
  <c r="J49" i="7"/>
  <c r="L49" i="7"/>
  <c r="H52" i="7"/>
  <c r="I19" i="7"/>
  <c r="P85" i="7"/>
  <c r="I50" i="7"/>
  <c r="I52" i="7"/>
  <c r="J15" i="7"/>
  <c r="Z15" i="7"/>
  <c r="Y13" i="7"/>
  <c r="AA13" i="7"/>
  <c r="AB13" i="7"/>
  <c r="P40" i="7"/>
  <c r="V13" i="7"/>
  <c r="U13" i="7"/>
  <c r="K13" i="7"/>
  <c r="Z13" i="7"/>
  <c r="P81" i="6"/>
  <c r="K50" i="6"/>
  <c r="I29" i="6"/>
  <c r="J29" i="6"/>
  <c r="P79" i="6"/>
  <c r="R76" i="4"/>
  <c r="K51" i="4"/>
  <c r="L51" i="4"/>
  <c r="L49" i="4"/>
  <c r="R77" i="4"/>
  <c r="J28" i="4"/>
  <c r="O41" i="4"/>
  <c r="K45" i="4"/>
  <c r="L45" i="4"/>
  <c r="I30" i="4"/>
  <c r="O79" i="4"/>
  <c r="R79" i="4"/>
  <c r="J47" i="4"/>
  <c r="K47" i="4"/>
  <c r="H52" i="4"/>
  <c r="J14" i="4"/>
  <c r="Z14" i="4"/>
  <c r="O40" i="4"/>
  <c r="U27" i="4"/>
  <c r="Y27" i="4"/>
  <c r="AA27" i="4"/>
  <c r="AB27" i="4"/>
  <c r="K27" i="4"/>
  <c r="V27" i="4"/>
  <c r="Z27" i="4"/>
  <c r="L50" i="4"/>
  <c r="I15" i="4"/>
  <c r="P78" i="4"/>
  <c r="R78" i="4"/>
  <c r="U13" i="4"/>
  <c r="V13" i="4"/>
  <c r="P40" i="4"/>
  <c r="Y13" i="4"/>
  <c r="K13" i="4"/>
  <c r="Z13" i="4"/>
  <c r="J46" i="4"/>
  <c r="K46" i="4"/>
  <c r="K44" i="4"/>
  <c r="J44" i="4"/>
  <c r="I52" i="4"/>
  <c r="G52" i="4"/>
  <c r="L48" i="4"/>
  <c r="K45" i="6"/>
  <c r="J45" i="6"/>
  <c r="K51" i="6"/>
  <c r="L51" i="6"/>
  <c r="H52" i="6"/>
  <c r="R85" i="6"/>
  <c r="K49" i="6"/>
  <c r="L49" i="6"/>
  <c r="R79" i="6"/>
  <c r="P40" i="6"/>
  <c r="Z13" i="6"/>
  <c r="U13" i="6"/>
  <c r="V13" i="6"/>
  <c r="J46" i="6"/>
  <c r="L46" i="6"/>
  <c r="J14" i="6"/>
  <c r="Z14" i="6"/>
  <c r="O18" i="6"/>
  <c r="O19" i="6"/>
  <c r="O20" i="6"/>
  <c r="Y13" i="6"/>
  <c r="O82" i="6"/>
  <c r="R82" i="6"/>
  <c r="I30" i="6"/>
  <c r="I47" i="6"/>
  <c r="G52" i="6"/>
  <c r="R86" i="6"/>
  <c r="V27" i="6"/>
  <c r="U27" i="6"/>
  <c r="K27" i="6"/>
  <c r="O40" i="6"/>
  <c r="Y27" i="6"/>
  <c r="Z27" i="6"/>
  <c r="J28" i="6"/>
  <c r="Z28" i="6"/>
  <c r="L50" i="6"/>
  <c r="I52" i="6"/>
  <c r="J44" i="6"/>
  <c r="K44" i="6"/>
  <c r="R81" i="6"/>
  <c r="Y28" i="8"/>
  <c r="Z28" i="8"/>
  <c r="O41" i="8"/>
  <c r="K28" i="8"/>
  <c r="P28" i="8"/>
  <c r="R28" i="8"/>
  <c r="S28" i="8"/>
  <c r="U28" i="8"/>
  <c r="K52" i="8"/>
  <c r="F54" i="8"/>
  <c r="L47" i="8"/>
  <c r="J15" i="8"/>
  <c r="Z15" i="8"/>
  <c r="Y14" i="8"/>
  <c r="AA14" i="8"/>
  <c r="P41" i="8"/>
  <c r="J16" i="8"/>
  <c r="J17" i="8"/>
  <c r="P42" i="8"/>
  <c r="Y15" i="8"/>
  <c r="AA15" i="8"/>
  <c r="AE27" i="8"/>
  <c r="AF27" i="8"/>
  <c r="L44" i="8"/>
  <c r="J52" i="8"/>
  <c r="AK27" i="8"/>
  <c r="AL27" i="8"/>
  <c r="K29" i="8"/>
  <c r="P29" i="8"/>
  <c r="R29" i="8"/>
  <c r="O42" i="8"/>
  <c r="Y29" i="8"/>
  <c r="AA29" i="8"/>
  <c r="AK13" i="8"/>
  <c r="AM13" i="8"/>
  <c r="AN13" i="8"/>
  <c r="AL13" i="8"/>
  <c r="J30" i="8"/>
  <c r="Z30" i="8"/>
  <c r="AA27" i="8"/>
  <c r="AB27" i="8"/>
  <c r="AA13" i="8"/>
  <c r="AB13" i="8"/>
  <c r="T14" i="8"/>
  <c r="V14" i="8"/>
  <c r="AL14" i="8"/>
  <c r="S14" i="8"/>
  <c r="U14" i="8"/>
  <c r="AF14" i="8"/>
  <c r="AE13" i="8"/>
  <c r="AF13" i="8"/>
  <c r="AA28" i="8"/>
  <c r="L46" i="7"/>
  <c r="K28" i="7"/>
  <c r="P28" i="7"/>
  <c r="R28" i="7"/>
  <c r="Z28" i="7"/>
  <c r="AA27" i="7"/>
  <c r="AB27" i="7"/>
  <c r="R85" i="7"/>
  <c r="Z29" i="7"/>
  <c r="Y29" i="7"/>
  <c r="AA29" i="7"/>
  <c r="K29" i="7"/>
  <c r="P29" i="7"/>
  <c r="R29" i="7"/>
  <c r="T29" i="7"/>
  <c r="V29" i="7"/>
  <c r="J30" i="7"/>
  <c r="J31" i="7"/>
  <c r="K31" i="7"/>
  <c r="P31" i="7"/>
  <c r="R31" i="7"/>
  <c r="AP13" i="7"/>
  <c r="L47" i="7"/>
  <c r="Z14" i="7"/>
  <c r="AA14" i="7"/>
  <c r="AB14" i="7"/>
  <c r="AK27" i="7"/>
  <c r="AL27" i="7"/>
  <c r="AE27" i="7"/>
  <c r="AF27" i="7"/>
  <c r="J16" i="7"/>
  <c r="Z16" i="7"/>
  <c r="T14" i="7"/>
  <c r="V14" i="7"/>
  <c r="AL14" i="7"/>
  <c r="S14" i="7"/>
  <c r="U14" i="7"/>
  <c r="AF14" i="7"/>
  <c r="AA28" i="7"/>
  <c r="AB28" i="7"/>
  <c r="AE13" i="7"/>
  <c r="AF13" i="7"/>
  <c r="AK13" i="7"/>
  <c r="AL13" i="7"/>
  <c r="L44" i="7"/>
  <c r="T28" i="7"/>
  <c r="V28" i="7"/>
  <c r="AL28" i="7"/>
  <c r="S28" i="7"/>
  <c r="U28" i="7"/>
  <c r="AF28" i="7"/>
  <c r="K15" i="7"/>
  <c r="P15" i="7"/>
  <c r="R15" i="7"/>
  <c r="Y15" i="7"/>
  <c r="AA15" i="7"/>
  <c r="P42" i="7"/>
  <c r="K50" i="7"/>
  <c r="K52" i="7"/>
  <c r="F54" i="7"/>
  <c r="J50" i="7"/>
  <c r="L45" i="6"/>
  <c r="P41" i="6"/>
  <c r="L47" i="4"/>
  <c r="K28" i="4"/>
  <c r="P28" i="4"/>
  <c r="R28" i="4"/>
  <c r="Z28" i="4"/>
  <c r="Y28" i="4"/>
  <c r="AA28" i="4"/>
  <c r="AB28" i="4"/>
  <c r="Z29" i="4"/>
  <c r="J29" i="4"/>
  <c r="K29" i="4"/>
  <c r="P29" i="4"/>
  <c r="R29" i="4"/>
  <c r="K52" i="4"/>
  <c r="F54" i="4"/>
  <c r="T28" i="4"/>
  <c r="V28" i="4"/>
  <c r="AL28" i="4"/>
  <c r="S28" i="4"/>
  <c r="U28" i="4"/>
  <c r="AA13" i="4"/>
  <c r="AB13" i="4"/>
  <c r="AP13" i="4"/>
  <c r="L46" i="4"/>
  <c r="AK27" i="4"/>
  <c r="AL27" i="4"/>
  <c r="L44" i="4"/>
  <c r="J52" i="4"/>
  <c r="AK13" i="4"/>
  <c r="AL13" i="4"/>
  <c r="AE13" i="4"/>
  <c r="AF13" i="4"/>
  <c r="AE27" i="4"/>
  <c r="AF27" i="4"/>
  <c r="O42" i="4"/>
  <c r="Y29" i="4"/>
  <c r="J30" i="4"/>
  <c r="Z30" i="4"/>
  <c r="J15" i="4"/>
  <c r="P41" i="4"/>
  <c r="K14" i="4"/>
  <c r="P14" i="4"/>
  <c r="R14" i="4"/>
  <c r="Y14" i="4"/>
  <c r="AA14" i="4"/>
  <c r="Y14" i="6"/>
  <c r="AA14" i="6"/>
  <c r="AE13" i="6"/>
  <c r="AF13" i="6"/>
  <c r="K14" i="6"/>
  <c r="P14" i="6"/>
  <c r="R14" i="6"/>
  <c r="S14" i="6"/>
  <c r="U14" i="6"/>
  <c r="J15" i="6"/>
  <c r="AK13" i="6"/>
  <c r="AM13" i="6"/>
  <c r="AN13" i="6"/>
  <c r="AL13" i="6"/>
  <c r="AA13" i="6"/>
  <c r="AB13" i="6"/>
  <c r="K47" i="6"/>
  <c r="K52" i="6"/>
  <c r="F54" i="6"/>
  <c r="J47" i="6"/>
  <c r="J52" i="6"/>
  <c r="Y28" i="6"/>
  <c r="AA28" i="6"/>
  <c r="Z29" i="6"/>
  <c r="K28" i="6"/>
  <c r="P28" i="6"/>
  <c r="R28" i="6"/>
  <c r="O41" i="6"/>
  <c r="AA27" i="6"/>
  <c r="AB27" i="6"/>
  <c r="AE27" i="6"/>
  <c r="AF27" i="6"/>
  <c r="Y29" i="6"/>
  <c r="O42" i="6"/>
  <c r="K29" i="6"/>
  <c r="P29" i="6"/>
  <c r="R29" i="6"/>
  <c r="J30" i="6"/>
  <c r="AK27" i="6"/>
  <c r="AL27" i="6"/>
  <c r="L44" i="6"/>
  <c r="AM27" i="8"/>
  <c r="AN27" i="8"/>
  <c r="T28" i="8"/>
  <c r="V28" i="8"/>
  <c r="AL28" i="8"/>
  <c r="AP13" i="8"/>
  <c r="AG27" i="8"/>
  <c r="AH27" i="8"/>
  <c r="AQ13" i="8"/>
  <c r="Z16" i="8"/>
  <c r="P43" i="8"/>
  <c r="Y16" i="8"/>
  <c r="AA16" i="8"/>
  <c r="K16" i="8"/>
  <c r="P16" i="8"/>
  <c r="R16" i="8"/>
  <c r="S16" i="8"/>
  <c r="U16" i="8"/>
  <c r="K15" i="8"/>
  <c r="P15" i="8"/>
  <c r="R15" i="8"/>
  <c r="T15" i="8"/>
  <c r="V15" i="8"/>
  <c r="AL15" i="8"/>
  <c r="T29" i="8"/>
  <c r="V29" i="8"/>
  <c r="AL29" i="8"/>
  <c r="S29" i="8"/>
  <c r="U29" i="8"/>
  <c r="AF29" i="8"/>
  <c r="AB14" i="8"/>
  <c r="AP14" i="8"/>
  <c r="K17" i="8"/>
  <c r="P17" i="8"/>
  <c r="R17" i="8"/>
  <c r="Y17" i="8"/>
  <c r="P44" i="8"/>
  <c r="J18" i="8"/>
  <c r="Z18" i="8"/>
  <c r="Z17" i="8"/>
  <c r="AB28" i="8"/>
  <c r="AB29" i="8"/>
  <c r="AG13" i="8"/>
  <c r="AH13" i="8"/>
  <c r="L52" i="8"/>
  <c r="K56" i="8"/>
  <c r="D54" i="8"/>
  <c r="H54" i="8"/>
  <c r="L54" i="8"/>
  <c r="AE14" i="8"/>
  <c r="AG14" i="8"/>
  <c r="AK14" i="8"/>
  <c r="AM14" i="8"/>
  <c r="AN14" i="8"/>
  <c r="K30" i="8"/>
  <c r="P30" i="8"/>
  <c r="R30" i="8"/>
  <c r="O43" i="8"/>
  <c r="Y30" i="8"/>
  <c r="AA30" i="8"/>
  <c r="J31" i="8"/>
  <c r="Z31" i="8"/>
  <c r="AE28" i="8"/>
  <c r="AF28" i="8"/>
  <c r="Z30" i="7"/>
  <c r="K30" i="7"/>
  <c r="P30" i="7"/>
  <c r="R30" i="7"/>
  <c r="S30" i="7"/>
  <c r="U30" i="7"/>
  <c r="Y30" i="7"/>
  <c r="AA30" i="7"/>
  <c r="O44" i="7"/>
  <c r="O43" i="7"/>
  <c r="Z31" i="7"/>
  <c r="J32" i="7"/>
  <c r="J33" i="7"/>
  <c r="K33" i="7"/>
  <c r="P33" i="7"/>
  <c r="R33" i="7"/>
  <c r="S29" i="7"/>
  <c r="U29" i="7"/>
  <c r="AE29" i="7"/>
  <c r="AB29" i="7"/>
  <c r="AM27" i="7"/>
  <c r="AN27" i="7"/>
  <c r="Y31" i="7"/>
  <c r="AG27" i="7"/>
  <c r="AH27" i="7"/>
  <c r="AB15" i="7"/>
  <c r="AP15" i="7"/>
  <c r="L50" i="7"/>
  <c r="AG13" i="7"/>
  <c r="AH13" i="7"/>
  <c r="S15" i="7"/>
  <c r="U15" i="7"/>
  <c r="AF15" i="7"/>
  <c r="T15" i="7"/>
  <c r="V15" i="7"/>
  <c r="AL15" i="7"/>
  <c r="AK29" i="7"/>
  <c r="AE14" i="7"/>
  <c r="AG14" i="7"/>
  <c r="AF29" i="7"/>
  <c r="AE28" i="7"/>
  <c r="AG28" i="7"/>
  <c r="J52" i="7"/>
  <c r="Z33" i="7"/>
  <c r="K32" i="7"/>
  <c r="P32" i="7"/>
  <c r="R32" i="7"/>
  <c r="Y32" i="7"/>
  <c r="AL29" i="7"/>
  <c r="AK28" i="7"/>
  <c r="AM28" i="7"/>
  <c r="AN28" i="7"/>
  <c r="K16" i="7"/>
  <c r="P16" i="7"/>
  <c r="R16" i="7"/>
  <c r="P43" i="7"/>
  <c r="Y16" i="7"/>
  <c r="AA16" i="7"/>
  <c r="AB16" i="7"/>
  <c r="J17" i="7"/>
  <c r="Z17" i="7"/>
  <c r="AK14" i="7"/>
  <c r="AM14" i="7"/>
  <c r="AP14" i="7"/>
  <c r="T31" i="7"/>
  <c r="V31" i="7"/>
  <c r="S31" i="7"/>
  <c r="U31" i="7"/>
  <c r="AM13" i="7"/>
  <c r="AN13" i="7"/>
  <c r="Z32" i="7"/>
  <c r="T14" i="6"/>
  <c r="V14" i="6"/>
  <c r="AK14" i="6"/>
  <c r="L52" i="4"/>
  <c r="AA29" i="4"/>
  <c r="AB29" i="4"/>
  <c r="AM13" i="4"/>
  <c r="AN13" i="4"/>
  <c r="AB14" i="4"/>
  <c r="AP14" i="4"/>
  <c r="T14" i="4"/>
  <c r="V14" i="4"/>
  <c r="S14" i="4"/>
  <c r="U14" i="4"/>
  <c r="AG13" i="4"/>
  <c r="AH13" i="4"/>
  <c r="P42" i="4"/>
  <c r="K15" i="4"/>
  <c r="P15" i="4"/>
  <c r="R15" i="4"/>
  <c r="Y15" i="4"/>
  <c r="J16" i="4"/>
  <c r="T29" i="4"/>
  <c r="V29" i="4"/>
  <c r="AL29" i="4"/>
  <c r="S29" i="4"/>
  <c r="U29" i="4"/>
  <c r="AM27" i="4"/>
  <c r="AN27" i="4"/>
  <c r="K30" i="4"/>
  <c r="P30" i="4"/>
  <c r="R30" i="4"/>
  <c r="Y30" i="4"/>
  <c r="AA30" i="4"/>
  <c r="AB30" i="4"/>
  <c r="O43" i="4"/>
  <c r="J31" i="4"/>
  <c r="D54" i="4"/>
  <c r="H54" i="4"/>
  <c r="L54" i="4"/>
  <c r="K56" i="4"/>
  <c r="AE28" i="4"/>
  <c r="AG27" i="4"/>
  <c r="AH27" i="4"/>
  <c r="AK28" i="4"/>
  <c r="AM28" i="4"/>
  <c r="Z15" i="4"/>
  <c r="AF28" i="4"/>
  <c r="Y15" i="6"/>
  <c r="K15" i="6"/>
  <c r="P15" i="6"/>
  <c r="R15" i="6"/>
  <c r="J16" i="6"/>
  <c r="P42" i="6"/>
  <c r="AG13" i="6"/>
  <c r="AH13" i="6"/>
  <c r="AP13" i="6"/>
  <c r="AB14" i="6"/>
  <c r="Z15" i="6"/>
  <c r="L47" i="6"/>
  <c r="O43" i="6"/>
  <c r="Y30" i="6"/>
  <c r="K30" i="6"/>
  <c r="P30" i="6"/>
  <c r="R30" i="6"/>
  <c r="J31" i="6"/>
  <c r="Z31" i="6"/>
  <c r="AA29" i="6"/>
  <c r="AM27" i="6"/>
  <c r="AN27" i="6"/>
  <c r="Z30" i="6"/>
  <c r="T28" i="6"/>
  <c r="V28" i="6"/>
  <c r="S28" i="6"/>
  <c r="U28" i="6"/>
  <c r="S29" i="6"/>
  <c r="U29" i="6"/>
  <c r="T29" i="6"/>
  <c r="V29" i="6"/>
  <c r="L52" i="6"/>
  <c r="K56" i="6"/>
  <c r="D54" i="6"/>
  <c r="H54" i="6"/>
  <c r="L54" i="6"/>
  <c r="AG27" i="6"/>
  <c r="AH27" i="6"/>
  <c r="AQ13" i="6"/>
  <c r="AB28" i="6"/>
  <c r="AP14" i="6"/>
  <c r="AE14" i="6"/>
  <c r="AF14" i="6"/>
  <c r="AK28" i="8"/>
  <c r="AM28" i="8"/>
  <c r="AN28" i="8"/>
  <c r="AR13" i="8"/>
  <c r="AK15" i="8"/>
  <c r="AM15" i="8"/>
  <c r="AN15" i="8"/>
  <c r="S15" i="8"/>
  <c r="U15" i="8"/>
  <c r="AE15" i="8"/>
  <c r="T16" i="8"/>
  <c r="V16" i="8"/>
  <c r="AL16" i="8"/>
  <c r="AA17" i="8"/>
  <c r="AH14" i="8"/>
  <c r="AB15" i="8"/>
  <c r="AP15" i="8"/>
  <c r="S30" i="8"/>
  <c r="U30" i="8"/>
  <c r="AF30" i="8"/>
  <c r="T30" i="8"/>
  <c r="V30" i="8"/>
  <c r="AL30" i="8"/>
  <c r="K31" i="8"/>
  <c r="P31" i="8"/>
  <c r="R31" i="8"/>
  <c r="Y31" i="8"/>
  <c r="AA31" i="8"/>
  <c r="O44" i="8"/>
  <c r="J32" i="8"/>
  <c r="Z32" i="8"/>
  <c r="Y18" i="8"/>
  <c r="AA18" i="8"/>
  <c r="P45" i="8"/>
  <c r="K18" i="8"/>
  <c r="P18" i="8"/>
  <c r="R18" i="8"/>
  <c r="J19" i="8"/>
  <c r="Z19" i="8"/>
  <c r="AG28" i="8"/>
  <c r="AH28" i="8"/>
  <c r="AQ14" i="8"/>
  <c r="AB16" i="8"/>
  <c r="T17" i="8"/>
  <c r="V17" i="8"/>
  <c r="S17" i="8"/>
  <c r="U17" i="8"/>
  <c r="AF17" i="8"/>
  <c r="AB30" i="8"/>
  <c r="AE16" i="8"/>
  <c r="AE29" i="8"/>
  <c r="AG29" i="8"/>
  <c r="AK29" i="8"/>
  <c r="AM29" i="8"/>
  <c r="J34" i="7"/>
  <c r="Z34" i="7"/>
  <c r="AA31" i="7"/>
  <c r="Y33" i="7"/>
  <c r="AA33" i="7"/>
  <c r="O46" i="7"/>
  <c r="AB30" i="7"/>
  <c r="AB31" i="7"/>
  <c r="O45" i="7"/>
  <c r="AF30" i="7"/>
  <c r="T30" i="7"/>
  <c r="V30" i="7"/>
  <c r="AL30" i="7"/>
  <c r="AH28" i="7"/>
  <c r="AR13" i="7"/>
  <c r="AQ13" i="7"/>
  <c r="AN14" i="7"/>
  <c r="AH14" i="7"/>
  <c r="AR14" i="7"/>
  <c r="K34" i="7"/>
  <c r="P34" i="7"/>
  <c r="R34" i="7"/>
  <c r="Y34" i="7"/>
  <c r="O47" i="7"/>
  <c r="AG29" i="7"/>
  <c r="AE31" i="7"/>
  <c r="AK31" i="7"/>
  <c r="T33" i="7"/>
  <c r="V33" i="7"/>
  <c r="S33" i="7"/>
  <c r="U33" i="7"/>
  <c r="L52" i="7"/>
  <c r="D54" i="7"/>
  <c r="H54" i="7"/>
  <c r="L54" i="7"/>
  <c r="K56" i="7"/>
  <c r="K17" i="7"/>
  <c r="P17" i="7"/>
  <c r="R17" i="7"/>
  <c r="Y17" i="7"/>
  <c r="AA17" i="7"/>
  <c r="AB17" i="7"/>
  <c r="P44" i="7"/>
  <c r="J18" i="7"/>
  <c r="Z18" i="7"/>
  <c r="T16" i="7"/>
  <c r="V16" i="7"/>
  <c r="AL16" i="7"/>
  <c r="S16" i="7"/>
  <c r="U16" i="7"/>
  <c r="AF16" i="7"/>
  <c r="AM29" i="7"/>
  <c r="AN29" i="7"/>
  <c r="AK15" i="7"/>
  <c r="AM15" i="7"/>
  <c r="AE15" i="7"/>
  <c r="AG15" i="7"/>
  <c r="AA32" i="7"/>
  <c r="AF31" i="7"/>
  <c r="AE30" i="7"/>
  <c r="T32" i="7"/>
  <c r="V32" i="7"/>
  <c r="AL32" i="7"/>
  <c r="S32" i="7"/>
  <c r="U32" i="7"/>
  <c r="AF32" i="7"/>
  <c r="AL14" i="6"/>
  <c r="AM14" i="6"/>
  <c r="AN14" i="6"/>
  <c r="AQ13" i="4"/>
  <c r="T30" i="4"/>
  <c r="V30" i="4"/>
  <c r="AL30" i="4"/>
  <c r="S30" i="4"/>
  <c r="U30" i="4"/>
  <c r="AF30" i="4"/>
  <c r="AE29" i="4"/>
  <c r="AN28" i="4"/>
  <c r="AK29" i="4"/>
  <c r="AM29" i="4"/>
  <c r="K16" i="4"/>
  <c r="P16" i="4"/>
  <c r="R16" i="4"/>
  <c r="P43" i="4"/>
  <c r="Y16" i="4"/>
  <c r="J17" i="4"/>
  <c r="AF29" i="4"/>
  <c r="Z16" i="4"/>
  <c r="AA15" i="4"/>
  <c r="AB15" i="4"/>
  <c r="AP15" i="4"/>
  <c r="AG28" i="4"/>
  <c r="AH28" i="4"/>
  <c r="T15" i="4"/>
  <c r="V15" i="4"/>
  <c r="AL15" i="4"/>
  <c r="S15" i="4"/>
  <c r="U15" i="4"/>
  <c r="AF15" i="4"/>
  <c r="O44" i="4"/>
  <c r="K31" i="4"/>
  <c r="P31" i="4"/>
  <c r="R31" i="4"/>
  <c r="Y31" i="4"/>
  <c r="J32" i="4"/>
  <c r="AR13" i="4"/>
  <c r="Z31" i="4"/>
  <c r="AE14" i="4"/>
  <c r="AF14" i="4"/>
  <c r="AK14" i="4"/>
  <c r="AL14" i="4"/>
  <c r="AG14" i="6"/>
  <c r="AH14" i="6"/>
  <c r="Z16" i="6"/>
  <c r="J17" i="6"/>
  <c r="K16" i="6"/>
  <c r="P16" i="6"/>
  <c r="R16" i="6"/>
  <c r="Y16" i="6"/>
  <c r="P43" i="6"/>
  <c r="AR13" i="6"/>
  <c r="S15" i="6"/>
  <c r="U15" i="6"/>
  <c r="T15" i="6"/>
  <c r="V15" i="6"/>
  <c r="AB29" i="6"/>
  <c r="AA15" i="6"/>
  <c r="AB15" i="6"/>
  <c r="AA30" i="6"/>
  <c r="AK29" i="6"/>
  <c r="AE29" i="6"/>
  <c r="AL29" i="6"/>
  <c r="AK28" i="6"/>
  <c r="AL28" i="6"/>
  <c r="AE28" i="6"/>
  <c r="AF29" i="6"/>
  <c r="AF28" i="6"/>
  <c r="O44" i="6"/>
  <c r="K31" i="6"/>
  <c r="P31" i="6"/>
  <c r="R31" i="6"/>
  <c r="Y31" i="6"/>
  <c r="AA31" i="6"/>
  <c r="J32" i="6"/>
  <c r="S30" i="6"/>
  <c r="U30" i="6"/>
  <c r="T30" i="6"/>
  <c r="V30" i="6"/>
  <c r="AN29" i="8"/>
  <c r="AR14" i="8"/>
  <c r="AF15" i="8"/>
  <c r="AG15" i="8"/>
  <c r="AH15" i="8"/>
  <c r="AL17" i="8"/>
  <c r="AK16" i="8"/>
  <c r="AM16" i="8"/>
  <c r="AN16" i="8"/>
  <c r="AF16" i="8"/>
  <c r="AG16" i="8"/>
  <c r="AH16" i="8"/>
  <c r="AB31" i="8"/>
  <c r="AP16" i="8"/>
  <c r="T31" i="8"/>
  <c r="V31" i="8"/>
  <c r="S31" i="8"/>
  <c r="U31" i="8"/>
  <c r="AK17" i="8"/>
  <c r="O45" i="8"/>
  <c r="K32" i="8"/>
  <c r="P32" i="8"/>
  <c r="R32" i="8"/>
  <c r="Y32" i="8"/>
  <c r="AA32" i="8"/>
  <c r="AB32" i="8"/>
  <c r="J33" i="8"/>
  <c r="Z33" i="8"/>
  <c r="AB17" i="8"/>
  <c r="AP17" i="8"/>
  <c r="AK30" i="8"/>
  <c r="AM30" i="8"/>
  <c r="AN30" i="8"/>
  <c r="AE30" i="8"/>
  <c r="AG30" i="8"/>
  <c r="T18" i="8"/>
  <c r="V18" i="8"/>
  <c r="AL18" i="8"/>
  <c r="S18" i="8"/>
  <c r="U18" i="8"/>
  <c r="AE17" i="8"/>
  <c r="AG17" i="8"/>
  <c r="P46" i="8"/>
  <c r="J20" i="8"/>
  <c r="Z20" i="8"/>
  <c r="K19" i="8"/>
  <c r="P19" i="8"/>
  <c r="R19" i="8"/>
  <c r="Y19" i="8"/>
  <c r="AA19" i="8"/>
  <c r="AH29" i="8"/>
  <c r="AQ15" i="8"/>
  <c r="AP16" i="7"/>
  <c r="AQ14" i="7"/>
  <c r="AH29" i="7"/>
  <c r="AG30" i="7"/>
  <c r="AH30" i="7"/>
  <c r="AK30" i="7"/>
  <c r="AM30" i="7"/>
  <c r="AN30" i="7"/>
  <c r="AL31" i="7"/>
  <c r="AM31" i="7"/>
  <c r="AP17" i="7"/>
  <c r="AB32" i="7"/>
  <c r="AB33" i="7"/>
  <c r="AG31" i="7"/>
  <c r="AA34" i="7"/>
  <c r="AH15" i="7"/>
  <c r="AR15" i="7"/>
  <c r="AN15" i="7"/>
  <c r="AE33" i="7"/>
  <c r="AK16" i="7"/>
  <c r="AM16" i="7"/>
  <c r="AN16" i="7"/>
  <c r="P45" i="7"/>
  <c r="Y18" i="7"/>
  <c r="AA18" i="7"/>
  <c r="AB18" i="7"/>
  <c r="K18" i="7"/>
  <c r="P18" i="7"/>
  <c r="R18" i="7"/>
  <c r="J19" i="7"/>
  <c r="Z19" i="7"/>
  <c r="AE32" i="7"/>
  <c r="AG32" i="7"/>
  <c r="AF33" i="7"/>
  <c r="AE16" i="7"/>
  <c r="AG16" i="7"/>
  <c r="AH16" i="7"/>
  <c r="AL33" i="7"/>
  <c r="AK32" i="7"/>
  <c r="AM32" i="7"/>
  <c r="T17" i="7"/>
  <c r="V17" i="7"/>
  <c r="S17" i="7"/>
  <c r="U17" i="7"/>
  <c r="AF17" i="7"/>
  <c r="AK33" i="7"/>
  <c r="T34" i="7"/>
  <c r="V34" i="7"/>
  <c r="AK34" i="7"/>
  <c r="S34" i="7"/>
  <c r="U34" i="7"/>
  <c r="AE34" i="7"/>
  <c r="AB30" i="6"/>
  <c r="AB31" i="6"/>
  <c r="AM14" i="4"/>
  <c r="AN14" i="4"/>
  <c r="AQ14" i="4"/>
  <c r="S16" i="4"/>
  <c r="U16" i="4"/>
  <c r="AF16" i="4"/>
  <c r="T16" i="4"/>
  <c r="V16" i="4"/>
  <c r="AL16" i="4"/>
  <c r="AA16" i="4"/>
  <c r="AB16" i="4"/>
  <c r="AP16" i="4"/>
  <c r="P44" i="4"/>
  <c r="K17" i="4"/>
  <c r="P17" i="4"/>
  <c r="R17" i="4"/>
  <c r="Y17" i="4"/>
  <c r="J18" i="4"/>
  <c r="K32" i="4"/>
  <c r="P32" i="4"/>
  <c r="R32" i="4"/>
  <c r="Y32" i="4"/>
  <c r="O45" i="4"/>
  <c r="J33" i="4"/>
  <c r="Z33" i="4"/>
  <c r="Z32" i="4"/>
  <c r="AA31" i="4"/>
  <c r="AB31" i="4"/>
  <c r="AG14" i="4"/>
  <c r="AH14" i="4"/>
  <c r="AR14" i="4"/>
  <c r="Z17" i="4"/>
  <c r="T31" i="4"/>
  <c r="V31" i="4"/>
  <c r="AL31" i="4"/>
  <c r="S31" i="4"/>
  <c r="U31" i="4"/>
  <c r="AF31" i="4"/>
  <c r="AN29" i="4"/>
  <c r="AE15" i="4"/>
  <c r="AG15" i="4"/>
  <c r="AK15" i="4"/>
  <c r="AM15" i="4"/>
  <c r="AN15" i="4"/>
  <c r="AG29" i="4"/>
  <c r="AH29" i="4"/>
  <c r="AE30" i="4"/>
  <c r="AG30" i="4"/>
  <c r="AK30" i="4"/>
  <c r="AM30" i="4"/>
  <c r="AE15" i="6"/>
  <c r="AF15" i="6"/>
  <c r="AP15" i="6"/>
  <c r="AK15" i="6"/>
  <c r="AL15" i="6"/>
  <c r="AA16" i="6"/>
  <c r="AB16" i="6"/>
  <c r="AP16" i="6"/>
  <c r="T16" i="6"/>
  <c r="V16" i="6"/>
  <c r="S16" i="6"/>
  <c r="U16" i="6"/>
  <c r="Z17" i="6"/>
  <c r="K17" i="6"/>
  <c r="P17" i="6"/>
  <c r="R17" i="6"/>
  <c r="P44" i="6"/>
  <c r="Y17" i="6"/>
  <c r="J18" i="6"/>
  <c r="AM28" i="6"/>
  <c r="AN28" i="6"/>
  <c r="AR14" i="6"/>
  <c r="AE30" i="6"/>
  <c r="K32" i="6"/>
  <c r="P32" i="6"/>
  <c r="R32" i="6"/>
  <c r="J33" i="6"/>
  <c r="Z33" i="6"/>
  <c r="O45" i="6"/>
  <c r="Y32" i="6"/>
  <c r="S31" i="6"/>
  <c r="U31" i="6"/>
  <c r="T31" i="6"/>
  <c r="V31" i="6"/>
  <c r="AL31" i="6"/>
  <c r="Z32" i="6"/>
  <c r="AK30" i="6"/>
  <c r="AF30" i="6"/>
  <c r="AG28" i="6"/>
  <c r="AH28" i="6"/>
  <c r="AQ14" i="6"/>
  <c r="AL30" i="6"/>
  <c r="AG29" i="6"/>
  <c r="AM29" i="6"/>
  <c r="AN29" i="6"/>
  <c r="AH30" i="8"/>
  <c r="AQ16" i="8"/>
  <c r="AR15" i="8"/>
  <c r="AM17" i="8"/>
  <c r="AH17" i="8"/>
  <c r="AR16" i="8"/>
  <c r="AN17" i="8"/>
  <c r="T32" i="8"/>
  <c r="V32" i="8"/>
  <c r="S32" i="8"/>
  <c r="U32" i="8"/>
  <c r="AF32" i="8"/>
  <c r="AE31" i="8"/>
  <c r="K33" i="8"/>
  <c r="P33" i="8"/>
  <c r="R33" i="8"/>
  <c r="O46" i="8"/>
  <c r="Y33" i="8"/>
  <c r="AA33" i="8"/>
  <c r="AB33" i="8"/>
  <c r="J34" i="8"/>
  <c r="AF31" i="8"/>
  <c r="AL32" i="8"/>
  <c r="AK31" i="8"/>
  <c r="K20" i="8"/>
  <c r="P20" i="8"/>
  <c r="R20" i="8"/>
  <c r="Y20" i="8"/>
  <c r="AA20" i="8"/>
  <c r="P47" i="8"/>
  <c r="AK18" i="8"/>
  <c r="AM18" i="8"/>
  <c r="S19" i="8"/>
  <c r="U19" i="8"/>
  <c r="T19" i="8"/>
  <c r="V19" i="8"/>
  <c r="AE18" i="8"/>
  <c r="AL31" i="8"/>
  <c r="AF18" i="8"/>
  <c r="AB18" i="8"/>
  <c r="AP18" i="8"/>
  <c r="AQ15" i="7"/>
  <c r="AN31" i="7"/>
  <c r="AN32" i="7"/>
  <c r="AP18" i="7"/>
  <c r="AB34" i="7"/>
  <c r="AR16" i="7"/>
  <c r="AH31" i="7"/>
  <c r="AH32" i="7"/>
  <c r="P46" i="7"/>
  <c r="Y19" i="7"/>
  <c r="AA19" i="7"/>
  <c r="AB19" i="7"/>
  <c r="AP19" i="7"/>
  <c r="K19" i="7"/>
  <c r="P19" i="7"/>
  <c r="R19" i="7"/>
  <c r="J20" i="7"/>
  <c r="Z20" i="7"/>
  <c r="AM33" i="7"/>
  <c r="T18" i="7"/>
  <c r="V18" i="7"/>
  <c r="S18" i="7"/>
  <c r="U18" i="7"/>
  <c r="AF18" i="7"/>
  <c r="AE17" i="7"/>
  <c r="AG17" i="7"/>
  <c r="AH17" i="7"/>
  <c r="AL18" i="7"/>
  <c r="AK17" i="7"/>
  <c r="AL17" i="7"/>
  <c r="AL34" i="7"/>
  <c r="AM34" i="7"/>
  <c r="AQ16" i="7"/>
  <c r="AF34" i="7"/>
  <c r="AG34" i="7"/>
  <c r="AG33" i="7"/>
  <c r="AA17" i="6"/>
  <c r="AB17" i="6"/>
  <c r="AP17" i="6"/>
  <c r="AM30" i="6"/>
  <c r="AN30" i="6"/>
  <c r="AH30" i="4"/>
  <c r="AH15" i="4"/>
  <c r="AR15" i="4"/>
  <c r="AA32" i="4"/>
  <c r="AB32" i="4"/>
  <c r="AN30" i="4"/>
  <c r="AQ15" i="4"/>
  <c r="AA17" i="4"/>
  <c r="AB17" i="4"/>
  <c r="AP17" i="4"/>
  <c r="Y18" i="4"/>
  <c r="P45" i="4"/>
  <c r="K18" i="4"/>
  <c r="P18" i="4"/>
  <c r="R18" i="4"/>
  <c r="J19" i="4"/>
  <c r="T17" i="4"/>
  <c r="V17" i="4"/>
  <c r="S17" i="4"/>
  <c r="U17" i="4"/>
  <c r="AF17" i="4"/>
  <c r="AK31" i="4"/>
  <c r="AM31" i="4"/>
  <c r="AN31" i="4"/>
  <c r="T32" i="4"/>
  <c r="V32" i="4"/>
  <c r="AL32" i="4"/>
  <c r="S32" i="4"/>
  <c r="U32" i="4"/>
  <c r="AE31" i="4"/>
  <c r="AG31" i="4"/>
  <c r="AH31" i="4"/>
  <c r="Z18" i="4"/>
  <c r="AK16" i="4"/>
  <c r="AM16" i="4"/>
  <c r="AN16" i="4"/>
  <c r="AQ16" i="4"/>
  <c r="K33" i="4"/>
  <c r="P33" i="4"/>
  <c r="R33" i="4"/>
  <c r="O46" i="4"/>
  <c r="Y33" i="4"/>
  <c r="AA33" i="4"/>
  <c r="AB33" i="4"/>
  <c r="J34" i="4"/>
  <c r="AE16" i="4"/>
  <c r="AG16" i="4"/>
  <c r="AH16" i="4"/>
  <c r="AR16" i="4"/>
  <c r="AK16" i="6"/>
  <c r="AL16" i="6"/>
  <c r="AR15" i="6"/>
  <c r="T17" i="6"/>
  <c r="V17" i="6"/>
  <c r="S17" i="6"/>
  <c r="U17" i="6"/>
  <c r="AE17" i="6"/>
  <c r="AM15" i="6"/>
  <c r="AN15" i="6"/>
  <c r="Z18" i="6"/>
  <c r="P45" i="6"/>
  <c r="Y18" i="6"/>
  <c r="K18" i="6"/>
  <c r="P18" i="6"/>
  <c r="R18" i="6"/>
  <c r="J19" i="6"/>
  <c r="AF16" i="6"/>
  <c r="AE16" i="6"/>
  <c r="AG16" i="6"/>
  <c r="AG15" i="6"/>
  <c r="AH15" i="6"/>
  <c r="AA32" i="6"/>
  <c r="AB32" i="6"/>
  <c r="AE31" i="6"/>
  <c r="Y33" i="6"/>
  <c r="AA33" i="6"/>
  <c r="AB33" i="6"/>
  <c r="O46" i="6"/>
  <c r="K33" i="6"/>
  <c r="P33" i="6"/>
  <c r="R33" i="6"/>
  <c r="J34" i="6"/>
  <c r="Z34" i="6"/>
  <c r="AF31" i="6"/>
  <c r="AG30" i="6"/>
  <c r="T32" i="6"/>
  <c r="V32" i="6"/>
  <c r="AL32" i="6"/>
  <c r="S32" i="6"/>
  <c r="U32" i="6"/>
  <c r="AH29" i="6"/>
  <c r="AK31" i="6"/>
  <c r="AM31" i="6"/>
  <c r="AN31" i="6"/>
  <c r="AM31" i="8"/>
  <c r="AN31" i="8"/>
  <c r="AR17" i="8"/>
  <c r="AG31" i="8"/>
  <c r="AH31" i="8"/>
  <c r="AQ17" i="8"/>
  <c r="AN18" i="8"/>
  <c r="AG18" i="8"/>
  <c r="AH18" i="8"/>
  <c r="AK19" i="8"/>
  <c r="AE19" i="8"/>
  <c r="K34" i="8"/>
  <c r="P34" i="8"/>
  <c r="R34" i="8"/>
  <c r="Y34" i="8"/>
  <c r="O47" i="8"/>
  <c r="AL19" i="8"/>
  <c r="AF19" i="8"/>
  <c r="Z34" i="8"/>
  <c r="T33" i="8"/>
  <c r="V33" i="8"/>
  <c r="AL33" i="8"/>
  <c r="S33" i="8"/>
  <c r="U33" i="8"/>
  <c r="AE32" i="8"/>
  <c r="AG32" i="8"/>
  <c r="AH32" i="8"/>
  <c r="AQ18" i="8"/>
  <c r="T20" i="8"/>
  <c r="V20" i="8"/>
  <c r="AK20" i="8"/>
  <c r="S20" i="8"/>
  <c r="U20" i="8"/>
  <c r="AE20" i="8"/>
  <c r="AK32" i="8"/>
  <c r="AM32" i="8"/>
  <c r="AB19" i="8"/>
  <c r="AP19" i="8"/>
  <c r="AR17" i="7"/>
  <c r="AN33" i="7"/>
  <c r="AN34" i="7"/>
  <c r="AM17" i="7"/>
  <c r="AN17" i="7"/>
  <c r="AQ17" i="7"/>
  <c r="AK18" i="7"/>
  <c r="AM18" i="7"/>
  <c r="K20" i="7"/>
  <c r="P20" i="7"/>
  <c r="R20" i="7"/>
  <c r="Y20" i="7"/>
  <c r="AA20" i="7"/>
  <c r="AB20" i="7"/>
  <c r="AP20" i="7"/>
  <c r="P47" i="7"/>
  <c r="AE18" i="7"/>
  <c r="AG18" i="7"/>
  <c r="AH18" i="7"/>
  <c r="AR18" i="7"/>
  <c r="AH33" i="7"/>
  <c r="AH34" i="7"/>
  <c r="T19" i="7"/>
  <c r="V19" i="7"/>
  <c r="S19" i="7"/>
  <c r="U19" i="7"/>
  <c r="AH16" i="6"/>
  <c r="AR16" i="6"/>
  <c r="AA18" i="6"/>
  <c r="AB18" i="6"/>
  <c r="AP18" i="6"/>
  <c r="AE32" i="4"/>
  <c r="AK17" i="4"/>
  <c r="Y19" i="4"/>
  <c r="P46" i="4"/>
  <c r="K19" i="4"/>
  <c r="P19" i="4"/>
  <c r="R19" i="4"/>
  <c r="J20" i="4"/>
  <c r="AF32" i="4"/>
  <c r="AE17" i="4"/>
  <c r="AG17" i="4"/>
  <c r="AH17" i="4"/>
  <c r="AR17" i="4"/>
  <c r="S18" i="4"/>
  <c r="U18" i="4"/>
  <c r="AF18" i="4"/>
  <c r="T18" i="4"/>
  <c r="V18" i="4"/>
  <c r="AK32" i="4"/>
  <c r="AM32" i="4"/>
  <c r="AN32" i="4"/>
  <c r="Y34" i="4"/>
  <c r="AA34" i="4"/>
  <c r="AB34" i="4"/>
  <c r="O47" i="4"/>
  <c r="K34" i="4"/>
  <c r="P34" i="4"/>
  <c r="R34" i="4"/>
  <c r="S33" i="4"/>
  <c r="U33" i="4"/>
  <c r="AF33" i="4"/>
  <c r="T33" i="4"/>
  <c r="V33" i="4"/>
  <c r="AL33" i="4"/>
  <c r="Z34" i="4"/>
  <c r="AL17" i="4"/>
  <c r="Z19" i="4"/>
  <c r="AA18" i="4"/>
  <c r="AB18" i="4"/>
  <c r="AP18" i="4"/>
  <c r="T18" i="6"/>
  <c r="V18" i="6"/>
  <c r="S18" i="6"/>
  <c r="U18" i="6"/>
  <c r="Z19" i="6"/>
  <c r="Y19" i="6"/>
  <c r="AA19" i="6"/>
  <c r="P46" i="6"/>
  <c r="K19" i="6"/>
  <c r="P19" i="6"/>
  <c r="R19" i="6"/>
  <c r="J20" i="6"/>
  <c r="AL17" i="6"/>
  <c r="AK17" i="6"/>
  <c r="AQ15" i="6"/>
  <c r="AM16" i="6"/>
  <c r="AN16" i="6"/>
  <c r="AF17" i="6"/>
  <c r="AG17" i="6"/>
  <c r="AH17" i="6"/>
  <c r="AR17" i="6"/>
  <c r="S33" i="6"/>
  <c r="U33" i="6"/>
  <c r="AF33" i="6"/>
  <c r="T33" i="6"/>
  <c r="V33" i="6"/>
  <c r="AL33" i="6"/>
  <c r="AK32" i="6"/>
  <c r="AM32" i="6"/>
  <c r="AN32" i="6"/>
  <c r="AH30" i="6"/>
  <c r="AE32" i="6"/>
  <c r="O47" i="6"/>
  <c r="Y34" i="6"/>
  <c r="AA34" i="6"/>
  <c r="AB34" i="6"/>
  <c r="K34" i="6"/>
  <c r="P34" i="6"/>
  <c r="R34" i="6"/>
  <c r="AF32" i="6"/>
  <c r="AG31" i="6"/>
  <c r="AN32" i="8"/>
  <c r="AR18" i="8"/>
  <c r="AA34" i="8"/>
  <c r="AB34" i="8"/>
  <c r="AE33" i="8"/>
  <c r="T34" i="8"/>
  <c r="V34" i="8"/>
  <c r="AK34" i="8"/>
  <c r="S34" i="8"/>
  <c r="U34" i="8"/>
  <c r="AE34" i="8"/>
  <c r="AK33" i="8"/>
  <c r="AM33" i="8"/>
  <c r="AB20" i="8"/>
  <c r="AG19" i="8"/>
  <c r="AH19" i="8"/>
  <c r="AF33" i="8"/>
  <c r="AF20" i="8"/>
  <c r="AG20" i="8"/>
  <c r="AL20" i="8"/>
  <c r="AM20" i="8"/>
  <c r="AM19" i="8"/>
  <c r="AN19" i="8"/>
  <c r="AN18" i="7"/>
  <c r="AQ18" i="7"/>
  <c r="AE19" i="7"/>
  <c r="AK19" i="7"/>
  <c r="S20" i="7"/>
  <c r="U20" i="7"/>
  <c r="AE20" i="7"/>
  <c r="T20" i="7"/>
  <c r="V20" i="7"/>
  <c r="AK20" i="7"/>
  <c r="AF19" i="7"/>
  <c r="AL19" i="7"/>
  <c r="AM17" i="6"/>
  <c r="AB19" i="6"/>
  <c r="AP19" i="6"/>
  <c r="AM17" i="4"/>
  <c r="AN17" i="4"/>
  <c r="AQ17" i="4"/>
  <c r="AE18" i="4"/>
  <c r="AG18" i="4"/>
  <c r="AH18" i="4"/>
  <c r="AR18" i="4"/>
  <c r="K20" i="4"/>
  <c r="P20" i="4"/>
  <c r="R20" i="4"/>
  <c r="Y20" i="4"/>
  <c r="P47" i="4"/>
  <c r="T19" i="4"/>
  <c r="V19" i="4"/>
  <c r="S19" i="4"/>
  <c r="U19" i="4"/>
  <c r="AK33" i="4"/>
  <c r="AM33" i="4"/>
  <c r="AN33" i="4"/>
  <c r="AK18" i="4"/>
  <c r="AE33" i="4"/>
  <c r="AG33" i="4"/>
  <c r="Z20" i="4"/>
  <c r="AA19" i="4"/>
  <c r="AB19" i="4"/>
  <c r="AP19" i="4"/>
  <c r="S34" i="4"/>
  <c r="U34" i="4"/>
  <c r="AE34" i="4"/>
  <c r="T34" i="4"/>
  <c r="V34" i="4"/>
  <c r="AK34" i="4"/>
  <c r="AL18" i="4"/>
  <c r="AG32" i="4"/>
  <c r="AH32" i="4"/>
  <c r="T19" i="6"/>
  <c r="V19" i="6"/>
  <c r="S19" i="6"/>
  <c r="U19" i="6"/>
  <c r="AN17" i="6"/>
  <c r="P47" i="6"/>
  <c r="Y20" i="6"/>
  <c r="Z20" i="6"/>
  <c r="K20" i="6"/>
  <c r="P20" i="6"/>
  <c r="R20" i="6"/>
  <c r="AQ16" i="6"/>
  <c r="AF18" i="6"/>
  <c r="AE18" i="6"/>
  <c r="AG18" i="6"/>
  <c r="AH18" i="6"/>
  <c r="AR18" i="6"/>
  <c r="AK18" i="6"/>
  <c r="AL18" i="6"/>
  <c r="AH31" i="6"/>
  <c r="S34" i="6"/>
  <c r="U34" i="6"/>
  <c r="AE34" i="6"/>
  <c r="T34" i="6"/>
  <c r="V34" i="6"/>
  <c r="AK34" i="6"/>
  <c r="AG32" i="6"/>
  <c r="AK33" i="6"/>
  <c r="AM33" i="6"/>
  <c r="AN33" i="6"/>
  <c r="AE33" i="6"/>
  <c r="AG33" i="6"/>
  <c r="AN33" i="8"/>
  <c r="AR19" i="8"/>
  <c r="AP20" i="8"/>
  <c r="AH20" i="8"/>
  <c r="AN20" i="8"/>
  <c r="AG33" i="8"/>
  <c r="AH33" i="8"/>
  <c r="AQ19" i="8"/>
  <c r="AL34" i="8"/>
  <c r="AM34" i="8"/>
  <c r="AF34" i="8"/>
  <c r="AG34" i="8"/>
  <c r="AG19" i="7"/>
  <c r="AH19" i="7"/>
  <c r="AR19" i="7"/>
  <c r="AF20" i="7"/>
  <c r="AG20" i="7"/>
  <c r="AL20" i="7"/>
  <c r="AM20" i="7"/>
  <c r="AM19" i="7"/>
  <c r="AN19" i="7"/>
  <c r="AQ19" i="7"/>
  <c r="AM18" i="6"/>
  <c r="AN18" i="6"/>
  <c r="AQ17" i="6"/>
  <c r="AA20" i="6"/>
  <c r="AB20" i="6"/>
  <c r="AP20" i="6"/>
  <c r="AH33" i="4"/>
  <c r="AF34" i="4"/>
  <c r="AM18" i="4"/>
  <c r="AN18" i="4"/>
  <c r="AQ18" i="4"/>
  <c r="AE19" i="4"/>
  <c r="AK19" i="4"/>
  <c r="AL19" i="4"/>
  <c r="AL34" i="4"/>
  <c r="AM34" i="4"/>
  <c r="AN34" i="4"/>
  <c r="AA20" i="4"/>
  <c r="AB20" i="4"/>
  <c r="AP20" i="4"/>
  <c r="AG34" i="4"/>
  <c r="AH34" i="4"/>
  <c r="T20" i="4"/>
  <c r="V20" i="4"/>
  <c r="AK20" i="4"/>
  <c r="S20" i="4"/>
  <c r="U20" i="4"/>
  <c r="AE20" i="4"/>
  <c r="AF19" i="4"/>
  <c r="T20" i="6"/>
  <c r="V20" i="6"/>
  <c r="AK20" i="6"/>
  <c r="S20" i="6"/>
  <c r="U20" i="6"/>
  <c r="AH32" i="6"/>
  <c r="AF19" i="6"/>
  <c r="AE19" i="6"/>
  <c r="AL19" i="6"/>
  <c r="AK19" i="6"/>
  <c r="AF34" i="6"/>
  <c r="AG34" i="6"/>
  <c r="AL34" i="6"/>
  <c r="AM34" i="6"/>
  <c r="AN34" i="6"/>
  <c r="AN34" i="8"/>
  <c r="AR20" i="8"/>
  <c r="AH34" i="8"/>
  <c r="AQ20" i="8"/>
  <c r="AH20" i="7"/>
  <c r="AR20" i="7"/>
  <c r="AN20" i="7"/>
  <c r="AQ20" i="7"/>
  <c r="AG19" i="6"/>
  <c r="AH19" i="6"/>
  <c r="AR19" i="6"/>
  <c r="AM19" i="6"/>
  <c r="AQ18" i="6"/>
  <c r="AH33" i="6"/>
  <c r="AL20" i="6"/>
  <c r="AN19" i="6"/>
  <c r="AQ19" i="6"/>
  <c r="AG19" i="4"/>
  <c r="AH19" i="4"/>
  <c r="AR19" i="4"/>
  <c r="AM19" i="4"/>
  <c r="AN19" i="4"/>
  <c r="AQ19" i="4"/>
  <c r="AL20" i="4"/>
  <c r="AM20" i="4"/>
  <c r="AN20" i="4"/>
  <c r="AQ20" i="4"/>
  <c r="AF20" i="4"/>
  <c r="AG20" i="4"/>
  <c r="AH20" i="4"/>
  <c r="AR20" i="4"/>
  <c r="AE20" i="6"/>
  <c r="AF20" i="6"/>
  <c r="AG20" i="6"/>
  <c r="AM20" i="6"/>
  <c r="AH34" i="6"/>
  <c r="AH20" i="6"/>
  <c r="AR20" i="6"/>
  <c r="AN20" i="6"/>
  <c r="AQ20" i="6"/>
  <c r="E15" i="10"/>
  <c r="G46" i="10"/>
  <c r="I46" i="10"/>
  <c r="F22" i="10"/>
  <c r="H20" i="10"/>
  <c r="E19" i="10"/>
  <c r="L19" i="10"/>
  <c r="N19" i="10"/>
  <c r="F50" i="10"/>
  <c r="L17" i="10"/>
  <c r="N17" i="10"/>
  <c r="E16" i="10"/>
  <c r="H16" i="10"/>
  <c r="L15" i="10"/>
  <c r="F47" i="10"/>
  <c r="N12" i="10"/>
  <c r="O12" i="10"/>
  <c r="J48" i="10"/>
  <c r="K48" i="10"/>
  <c r="P39" i="10"/>
  <c r="K12" i="10"/>
  <c r="N14" i="10"/>
  <c r="O86" i="10"/>
  <c r="I34" i="10"/>
  <c r="E13" i="10"/>
  <c r="T12" i="10"/>
  <c r="V12" i="10"/>
  <c r="S12" i="10"/>
  <c r="U12" i="10"/>
  <c r="H15" i="10"/>
  <c r="H18" i="10"/>
  <c r="G49" i="10"/>
  <c r="I49" i="10"/>
  <c r="H33" i="10"/>
  <c r="H50" i="10"/>
  <c r="H44" i="10"/>
  <c r="E36" i="10"/>
  <c r="H27" i="10"/>
  <c r="O39" i="10"/>
  <c r="V26" i="10"/>
  <c r="U26" i="10"/>
  <c r="K26" i="10"/>
  <c r="I51" i="10"/>
  <c r="H45" i="10"/>
  <c r="H28" i="10"/>
  <c r="H32" i="10"/>
  <c r="H49" i="10"/>
  <c r="M15" i="10"/>
  <c r="N15" i="10"/>
  <c r="L18" i="10"/>
  <c r="L26" i="10"/>
  <c r="N26" i="10"/>
  <c r="O26" i="10"/>
  <c r="E30" i="10"/>
  <c r="E14" i="10"/>
  <c r="M18" i="10"/>
  <c r="H29" i="10"/>
  <c r="L27" i="10"/>
  <c r="M27" i="10"/>
  <c r="L28" i="10"/>
  <c r="N28" i="10"/>
  <c r="L13" i="10"/>
  <c r="M13" i="10"/>
  <c r="L16" i="10"/>
  <c r="N16" i="10"/>
  <c r="M28" i="10"/>
  <c r="H31" i="10"/>
  <c r="H17" i="10"/>
  <c r="L30" i="10"/>
  <c r="N30" i="10"/>
  <c r="H51" i="10"/>
  <c r="S13" i="10"/>
  <c r="H34" i="9"/>
  <c r="O86" i="9"/>
  <c r="F51" i="9"/>
  <c r="L32" i="9"/>
  <c r="N32" i="9"/>
  <c r="N31" i="9"/>
  <c r="F46" i="9"/>
  <c r="L28" i="9"/>
  <c r="L27" i="9"/>
  <c r="N27" i="9"/>
  <c r="O27" i="9"/>
  <c r="N28" i="9"/>
  <c r="N26" i="9"/>
  <c r="O26" i="9"/>
  <c r="F44" i="9"/>
  <c r="E15" i="9"/>
  <c r="H15" i="9"/>
  <c r="F22" i="9"/>
  <c r="N20" i="9"/>
  <c r="L19" i="9"/>
  <c r="N19" i="9"/>
  <c r="F49" i="9"/>
  <c r="M17" i="9"/>
  <c r="N17" i="9"/>
  <c r="M16" i="9"/>
  <c r="N15" i="9"/>
  <c r="L14" i="9"/>
  <c r="N14" i="9"/>
  <c r="L13" i="9"/>
  <c r="E13" i="9"/>
  <c r="G44" i="9"/>
  <c r="N13" i="9"/>
  <c r="O13" i="9"/>
  <c r="T26" i="9"/>
  <c r="S26" i="9"/>
  <c r="U26" i="9"/>
  <c r="T12" i="9"/>
  <c r="V12" i="9"/>
  <c r="S12" i="9"/>
  <c r="U12" i="9"/>
  <c r="H27" i="9"/>
  <c r="H44" i="9"/>
  <c r="H16" i="9"/>
  <c r="G47" i="9"/>
  <c r="H48" i="9"/>
  <c r="H31" i="9"/>
  <c r="O39" i="9"/>
  <c r="V26" i="9"/>
  <c r="K26" i="9"/>
  <c r="H18" i="9"/>
  <c r="G49" i="9"/>
  <c r="H20" i="9"/>
  <c r="G51" i="9"/>
  <c r="I51" i="9"/>
  <c r="S27" i="9"/>
  <c r="T27" i="9"/>
  <c r="E19" i="9"/>
  <c r="H28" i="9"/>
  <c r="K12" i="9"/>
  <c r="L18" i="9"/>
  <c r="E30" i="9"/>
  <c r="L12" i="9"/>
  <c r="N12" i="9"/>
  <c r="O12" i="9"/>
  <c r="E14" i="9"/>
  <c r="M18" i="9"/>
  <c r="H29" i="9"/>
  <c r="E17" i="9"/>
  <c r="L16" i="9"/>
  <c r="E32" i="9"/>
  <c r="L29" i="9"/>
  <c r="N29" i="9"/>
  <c r="E33" i="9"/>
  <c r="L30" i="9"/>
  <c r="N30" i="9"/>
  <c r="S13" i="9"/>
  <c r="F36" i="9"/>
  <c r="L33" i="9"/>
  <c r="N33" i="9"/>
  <c r="I50" i="10"/>
  <c r="K50" i="10"/>
  <c r="G50" i="10"/>
  <c r="H19" i="10"/>
  <c r="P86" i="10"/>
  <c r="R86" i="10"/>
  <c r="I20" i="10"/>
  <c r="N18" i="10"/>
  <c r="G47" i="10"/>
  <c r="I47" i="10"/>
  <c r="P82" i="10"/>
  <c r="I16" i="10"/>
  <c r="O79" i="10"/>
  <c r="I27" i="10"/>
  <c r="J27" i="10"/>
  <c r="I32" i="10"/>
  <c r="O84" i="10"/>
  <c r="I33" i="10"/>
  <c r="O85" i="10"/>
  <c r="I29" i="10"/>
  <c r="O81" i="10"/>
  <c r="K49" i="10"/>
  <c r="J49" i="10"/>
  <c r="L49" i="10"/>
  <c r="O80" i="10"/>
  <c r="I28" i="10"/>
  <c r="K51" i="10"/>
  <c r="J51" i="10"/>
  <c r="G45" i="10"/>
  <c r="I45" i="10"/>
  <c r="H14" i="10"/>
  <c r="K46" i="10"/>
  <c r="J46" i="10"/>
  <c r="L46" i="10"/>
  <c r="N27" i="10"/>
  <c r="O27" i="10"/>
  <c r="O28" i="10"/>
  <c r="O29" i="10"/>
  <c r="O30" i="10"/>
  <c r="O31" i="10"/>
  <c r="O32" i="10"/>
  <c r="O33" i="10"/>
  <c r="O34" i="10"/>
  <c r="P84" i="10"/>
  <c r="R84" i="10"/>
  <c r="I18" i="10"/>
  <c r="H30" i="10"/>
  <c r="H47" i="10"/>
  <c r="H52" i="10"/>
  <c r="I15" i="10"/>
  <c r="P81" i="10"/>
  <c r="R81" i="10"/>
  <c r="N13" i="10"/>
  <c r="O13" i="10"/>
  <c r="O14" i="10"/>
  <c r="O15" i="10"/>
  <c r="O16" i="10"/>
  <c r="O17" i="10"/>
  <c r="O18" i="10"/>
  <c r="O19" i="10"/>
  <c r="O20" i="10"/>
  <c r="I17" i="10"/>
  <c r="P83" i="10"/>
  <c r="R83" i="10"/>
  <c r="I31" i="10"/>
  <c r="O83" i="10"/>
  <c r="G44" i="10"/>
  <c r="E22" i="10"/>
  <c r="H13" i="10"/>
  <c r="L48" i="10"/>
  <c r="I34" i="9"/>
  <c r="O28" i="9"/>
  <c r="O29" i="9"/>
  <c r="G46" i="9"/>
  <c r="I46" i="9"/>
  <c r="K46" i="9"/>
  <c r="N18" i="9"/>
  <c r="N16" i="9"/>
  <c r="E22" i="9"/>
  <c r="I44" i="9"/>
  <c r="J44" i="9"/>
  <c r="O14" i="9"/>
  <c r="O15" i="9"/>
  <c r="O16" i="9"/>
  <c r="O17" i="9"/>
  <c r="O18" i="9"/>
  <c r="O19" i="9"/>
  <c r="O20" i="9"/>
  <c r="H13" i="9"/>
  <c r="P79" i="9"/>
  <c r="O79" i="9"/>
  <c r="I27" i="9"/>
  <c r="J27" i="9"/>
  <c r="O80" i="9"/>
  <c r="I28" i="9"/>
  <c r="J28" i="9"/>
  <c r="P86" i="9"/>
  <c r="R86" i="9"/>
  <c r="I20" i="9"/>
  <c r="I18" i="9"/>
  <c r="P84" i="9"/>
  <c r="G45" i="9"/>
  <c r="H14" i="9"/>
  <c r="H30" i="9"/>
  <c r="H47" i="9"/>
  <c r="I47" i="9"/>
  <c r="O30" i="9"/>
  <c r="O31" i="9"/>
  <c r="O32" i="9"/>
  <c r="O33" i="9"/>
  <c r="O34" i="9"/>
  <c r="H32" i="9"/>
  <c r="H49" i="9"/>
  <c r="I49" i="9"/>
  <c r="I31" i="9"/>
  <c r="O83" i="9"/>
  <c r="H50" i="9"/>
  <c r="H33" i="9"/>
  <c r="G48" i="9"/>
  <c r="I48" i="9"/>
  <c r="H17" i="9"/>
  <c r="G50" i="9"/>
  <c r="H19" i="9"/>
  <c r="O81" i="9"/>
  <c r="I29" i="9"/>
  <c r="P82" i="9"/>
  <c r="I16" i="9"/>
  <c r="P81" i="9"/>
  <c r="R81" i="9"/>
  <c r="I15" i="9"/>
  <c r="K51" i="9"/>
  <c r="J51" i="9"/>
  <c r="E36" i="9"/>
  <c r="L51" i="10"/>
  <c r="J50" i="10"/>
  <c r="L50" i="10"/>
  <c r="P85" i="10"/>
  <c r="I19" i="10"/>
  <c r="R85" i="10"/>
  <c r="G52" i="10"/>
  <c r="I44" i="10"/>
  <c r="P80" i="10"/>
  <c r="R80" i="10"/>
  <c r="I14" i="10"/>
  <c r="O40" i="10"/>
  <c r="V27" i="10"/>
  <c r="U27" i="10"/>
  <c r="K27" i="10"/>
  <c r="Z28" i="10"/>
  <c r="Y27" i="10"/>
  <c r="AA27" i="10"/>
  <c r="AB27" i="10"/>
  <c r="Z27" i="10"/>
  <c r="K47" i="10"/>
  <c r="J47" i="10"/>
  <c r="P79" i="10"/>
  <c r="R79" i="10"/>
  <c r="I13" i="10"/>
  <c r="J13" i="10"/>
  <c r="K45" i="10"/>
  <c r="J45" i="10"/>
  <c r="L45" i="10"/>
  <c r="J28" i="10"/>
  <c r="J29" i="10"/>
  <c r="I30" i="10"/>
  <c r="O82" i="10"/>
  <c r="R82" i="10"/>
  <c r="H52" i="9"/>
  <c r="R79" i="9"/>
  <c r="J46" i="9"/>
  <c r="L46" i="9"/>
  <c r="L51" i="9"/>
  <c r="I13" i="9"/>
  <c r="J13" i="9"/>
  <c r="V13" i="9"/>
  <c r="K44" i="9"/>
  <c r="L44" i="9"/>
  <c r="K47" i="9"/>
  <c r="J47" i="9"/>
  <c r="K49" i="9"/>
  <c r="J49" i="9"/>
  <c r="J48" i="9"/>
  <c r="K48" i="9"/>
  <c r="I17" i="9"/>
  <c r="P83" i="9"/>
  <c r="R83" i="9"/>
  <c r="I32" i="9"/>
  <c r="O84" i="9"/>
  <c r="R84" i="9"/>
  <c r="Y27" i="9"/>
  <c r="O40" i="9"/>
  <c r="V27" i="9"/>
  <c r="U27" i="9"/>
  <c r="K27" i="9"/>
  <c r="Z28" i="9"/>
  <c r="Z27" i="9"/>
  <c r="K28" i="9"/>
  <c r="P28" i="9"/>
  <c r="R28" i="9"/>
  <c r="O41" i="9"/>
  <c r="Y28" i="9"/>
  <c r="P85" i="9"/>
  <c r="I19" i="9"/>
  <c r="I30" i="9"/>
  <c r="O82" i="9"/>
  <c r="R82" i="9"/>
  <c r="P80" i="9"/>
  <c r="R80" i="9"/>
  <c r="I14" i="9"/>
  <c r="J14" i="9"/>
  <c r="J15" i="9"/>
  <c r="J16" i="9"/>
  <c r="I33" i="9"/>
  <c r="O85" i="9"/>
  <c r="J29" i="9"/>
  <c r="Z29" i="9"/>
  <c r="I50" i="9"/>
  <c r="P40" i="9"/>
  <c r="I45" i="9"/>
  <c r="G52" i="9"/>
  <c r="J14" i="10"/>
  <c r="J15" i="10"/>
  <c r="Y15" i="10"/>
  <c r="K29" i="10"/>
  <c r="P29" i="10"/>
  <c r="R29" i="10"/>
  <c r="O42" i="10"/>
  <c r="Y29" i="10"/>
  <c r="AK27" i="10"/>
  <c r="AM27" i="10"/>
  <c r="AN27" i="10"/>
  <c r="AL27" i="10"/>
  <c r="J30" i="10"/>
  <c r="I52" i="10"/>
  <c r="J44" i="10"/>
  <c r="K44" i="10"/>
  <c r="K52" i="10"/>
  <c r="F54" i="10"/>
  <c r="AE27" i="10"/>
  <c r="AG27" i="10"/>
  <c r="AH27" i="10"/>
  <c r="AF27" i="10"/>
  <c r="Y14" i="10"/>
  <c r="P41" i="10"/>
  <c r="V13" i="10"/>
  <c r="U13" i="10"/>
  <c r="K13" i="10"/>
  <c r="Y13" i="10"/>
  <c r="P40" i="10"/>
  <c r="Z13" i="10"/>
  <c r="L47" i="10"/>
  <c r="Z29" i="10"/>
  <c r="K28" i="10"/>
  <c r="P28" i="10"/>
  <c r="R28" i="10"/>
  <c r="O41" i="10"/>
  <c r="Y28" i="10"/>
  <c r="AA28" i="10"/>
  <c r="AB28" i="10"/>
  <c r="R85" i="9"/>
  <c r="AA28" i="9"/>
  <c r="AA27" i="9"/>
  <c r="AB27" i="9"/>
  <c r="L47" i="9"/>
  <c r="L49" i="9"/>
  <c r="Z13" i="9"/>
  <c r="K13" i="9"/>
  <c r="U13" i="9"/>
  <c r="AF13" i="9"/>
  <c r="Y13" i="9"/>
  <c r="AA13" i="9"/>
  <c r="AB13" i="9"/>
  <c r="P43" i="9"/>
  <c r="K16" i="9"/>
  <c r="P16" i="9"/>
  <c r="R16" i="9"/>
  <c r="Y16" i="9"/>
  <c r="AB28" i="9"/>
  <c r="J17" i="9"/>
  <c r="K50" i="9"/>
  <c r="J50" i="9"/>
  <c r="L50" i="9"/>
  <c r="L48" i="9"/>
  <c r="T28" i="9"/>
  <c r="V28" i="9"/>
  <c r="AL28" i="9"/>
  <c r="S28" i="9"/>
  <c r="U28" i="9"/>
  <c r="AE13" i="9"/>
  <c r="AK13" i="9"/>
  <c r="AL13" i="9"/>
  <c r="K14" i="9"/>
  <c r="P14" i="9"/>
  <c r="R14" i="9"/>
  <c r="Y14" i="9"/>
  <c r="Z15" i="9"/>
  <c r="P41" i="9"/>
  <c r="K45" i="9"/>
  <c r="J45" i="9"/>
  <c r="I52" i="9"/>
  <c r="AE27" i="9"/>
  <c r="AF27" i="9"/>
  <c r="K15" i="9"/>
  <c r="P15" i="9"/>
  <c r="R15" i="9"/>
  <c r="Y15" i="9"/>
  <c r="P42" i="9"/>
  <c r="Z16" i="9"/>
  <c r="K29" i="9"/>
  <c r="P29" i="9"/>
  <c r="R29" i="9"/>
  <c r="O42" i="9"/>
  <c r="Y29" i="9"/>
  <c r="AA29" i="9"/>
  <c r="Z14" i="9"/>
  <c r="J30" i="9"/>
  <c r="Z30" i="9"/>
  <c r="AK27" i="9"/>
  <c r="AL27" i="9"/>
  <c r="Z15" i="10"/>
  <c r="K15" i="10"/>
  <c r="P15" i="10"/>
  <c r="R15" i="10"/>
  <c r="T15" i="10"/>
  <c r="V15" i="10"/>
  <c r="J16" i="10"/>
  <c r="Z16" i="10"/>
  <c r="AA15" i="10"/>
  <c r="AA13" i="10"/>
  <c r="AB13" i="10"/>
  <c r="AP13" i="10"/>
  <c r="P42" i="10"/>
  <c r="Z14" i="10"/>
  <c r="AA14" i="10"/>
  <c r="K14" i="10"/>
  <c r="P14" i="10"/>
  <c r="R14" i="10"/>
  <c r="S14" i="10"/>
  <c r="U14" i="10"/>
  <c r="K30" i="10"/>
  <c r="P30" i="10"/>
  <c r="R30" i="10"/>
  <c r="O43" i="10"/>
  <c r="Y30" i="10"/>
  <c r="AA30" i="10"/>
  <c r="J31" i="10"/>
  <c r="AE13" i="10"/>
  <c r="AF13" i="10"/>
  <c r="AK13" i="10"/>
  <c r="AL13" i="10"/>
  <c r="T28" i="10"/>
  <c r="V28" i="10"/>
  <c r="S28" i="10"/>
  <c r="U28" i="10"/>
  <c r="AA29" i="10"/>
  <c r="AB29" i="10"/>
  <c r="L44" i="10"/>
  <c r="J52" i="10"/>
  <c r="S29" i="10"/>
  <c r="U29" i="10"/>
  <c r="T29" i="10"/>
  <c r="V29" i="10"/>
  <c r="Z30" i="10"/>
  <c r="AP13" i="9"/>
  <c r="AB29" i="9"/>
  <c r="K52" i="9"/>
  <c r="F54" i="9"/>
  <c r="AA14" i="9"/>
  <c r="AB14" i="9"/>
  <c r="AP14" i="9"/>
  <c r="L45" i="9"/>
  <c r="J52" i="9"/>
  <c r="AE28" i="9"/>
  <c r="S14" i="9"/>
  <c r="U14" i="9"/>
  <c r="T14" i="9"/>
  <c r="V14" i="9"/>
  <c r="K17" i="9"/>
  <c r="P17" i="9"/>
  <c r="R17" i="9"/>
  <c r="Y17" i="9"/>
  <c r="P44" i="9"/>
  <c r="J18" i="9"/>
  <c r="Z18" i="9"/>
  <c r="S29" i="9"/>
  <c r="U29" i="9"/>
  <c r="AF29" i="9"/>
  <c r="T29" i="9"/>
  <c r="V29" i="9"/>
  <c r="AL29" i="9"/>
  <c r="AA16" i="9"/>
  <c r="T16" i="9"/>
  <c r="V16" i="9"/>
  <c r="S16" i="9"/>
  <c r="U16" i="9"/>
  <c r="T15" i="9"/>
  <c r="V15" i="9"/>
  <c r="S15" i="9"/>
  <c r="U15" i="9"/>
  <c r="AG13" i="9"/>
  <c r="AH13" i="9"/>
  <c r="Z17" i="9"/>
  <c r="AM13" i="9"/>
  <c r="AN13" i="9"/>
  <c r="AG27" i="9"/>
  <c r="AH27" i="9"/>
  <c r="AK28" i="9"/>
  <c r="AM28" i="9"/>
  <c r="AA15" i="9"/>
  <c r="AM27" i="9"/>
  <c r="AN27" i="9"/>
  <c r="K30" i="9"/>
  <c r="P30" i="9"/>
  <c r="R30" i="9"/>
  <c r="O43" i="9"/>
  <c r="Y30" i="9"/>
  <c r="AA30" i="9"/>
  <c r="J31" i="9"/>
  <c r="Z31" i="9"/>
  <c r="AF28" i="9"/>
  <c r="K16" i="10"/>
  <c r="P16" i="10"/>
  <c r="R16" i="10"/>
  <c r="S16" i="10"/>
  <c r="U16" i="10"/>
  <c r="P43" i="10"/>
  <c r="J17" i="10"/>
  <c r="Z17" i="10"/>
  <c r="AB14" i="10"/>
  <c r="AP14" i="10"/>
  <c r="Y16" i="10"/>
  <c r="AA16" i="10"/>
  <c r="S15" i="10"/>
  <c r="U15" i="10"/>
  <c r="AE15" i="10"/>
  <c r="T14" i="10"/>
  <c r="V14" i="10"/>
  <c r="AL15" i="10"/>
  <c r="L52" i="10"/>
  <c r="K56" i="10"/>
  <c r="D54" i="10"/>
  <c r="H54" i="10"/>
  <c r="L54" i="10"/>
  <c r="AK15" i="10"/>
  <c r="K31" i="10"/>
  <c r="P31" i="10"/>
  <c r="R31" i="10"/>
  <c r="Y31" i="10"/>
  <c r="O44" i="10"/>
  <c r="J32" i="10"/>
  <c r="Z32" i="10"/>
  <c r="AB30" i="10"/>
  <c r="AL29" i="10"/>
  <c r="AK28" i="10"/>
  <c r="AL28" i="10"/>
  <c r="P44" i="10"/>
  <c r="AE14" i="10"/>
  <c r="AG14" i="10"/>
  <c r="AG13" i="10"/>
  <c r="AH13" i="10"/>
  <c r="AR13" i="10"/>
  <c r="S30" i="10"/>
  <c r="U30" i="10"/>
  <c r="AF30" i="10"/>
  <c r="T30" i="10"/>
  <c r="V30" i="10"/>
  <c r="AL30" i="10"/>
  <c r="AE29" i="10"/>
  <c r="AG29" i="10"/>
  <c r="AF14" i="10"/>
  <c r="AM13" i="10"/>
  <c r="AN13" i="10"/>
  <c r="AQ13" i="10"/>
  <c r="Z31" i="10"/>
  <c r="AF29" i="10"/>
  <c r="AE28" i="10"/>
  <c r="AF28" i="10"/>
  <c r="AB15" i="10"/>
  <c r="AP15" i="10"/>
  <c r="AK29" i="10"/>
  <c r="T16" i="10"/>
  <c r="V16" i="10"/>
  <c r="AN28" i="9"/>
  <c r="AB30" i="9"/>
  <c r="AB15" i="9"/>
  <c r="AP15" i="9"/>
  <c r="AA17" i="9"/>
  <c r="S30" i="9"/>
  <c r="U30" i="9"/>
  <c r="AF30" i="9"/>
  <c r="T30" i="9"/>
  <c r="V30" i="9"/>
  <c r="AL30" i="9"/>
  <c r="AK14" i="9"/>
  <c r="AL15" i="9"/>
  <c r="AL14" i="9"/>
  <c r="AE14" i="9"/>
  <c r="AF15" i="9"/>
  <c r="AF14" i="9"/>
  <c r="AF16" i="9"/>
  <c r="AE15" i="9"/>
  <c r="AG15" i="9"/>
  <c r="AG28" i="9"/>
  <c r="AH28" i="9"/>
  <c r="AR13" i="9"/>
  <c r="AL16" i="9"/>
  <c r="AK15" i="9"/>
  <c r="AM15" i="9"/>
  <c r="AK29" i="9"/>
  <c r="AM29" i="9"/>
  <c r="AN29" i="9"/>
  <c r="AE16" i="9"/>
  <c r="P45" i="9"/>
  <c r="Y18" i="9"/>
  <c r="AA18" i="9"/>
  <c r="K18" i="9"/>
  <c r="P18" i="9"/>
  <c r="R18" i="9"/>
  <c r="J19" i="9"/>
  <c r="AQ13" i="9"/>
  <c r="AK16" i="9"/>
  <c r="L52" i="9"/>
  <c r="D54" i="9"/>
  <c r="H54" i="9"/>
  <c r="L54" i="9"/>
  <c r="K56" i="9"/>
  <c r="AE29" i="9"/>
  <c r="AG29" i="9"/>
  <c r="T17" i="9"/>
  <c r="V17" i="9"/>
  <c r="AL17" i="9"/>
  <c r="S17" i="9"/>
  <c r="U17" i="9"/>
  <c r="K31" i="9"/>
  <c r="P31" i="9"/>
  <c r="R31" i="9"/>
  <c r="Y31" i="9"/>
  <c r="AA31" i="9"/>
  <c r="AB31" i="9"/>
  <c r="O44" i="9"/>
  <c r="J32" i="9"/>
  <c r="AB16" i="9"/>
  <c r="Y17" i="10"/>
  <c r="AA17" i="10"/>
  <c r="K17" i="10"/>
  <c r="P17" i="10"/>
  <c r="R17" i="10"/>
  <c r="T17" i="10"/>
  <c r="V17" i="10"/>
  <c r="AL17" i="10"/>
  <c r="AF15" i="10"/>
  <c r="AG15" i="10"/>
  <c r="AH15" i="10"/>
  <c r="J18" i="10"/>
  <c r="Z18" i="10"/>
  <c r="AH14" i="10"/>
  <c r="AL14" i="10"/>
  <c r="AM15" i="10"/>
  <c r="AK14" i="10"/>
  <c r="AK30" i="10"/>
  <c r="AM30" i="10"/>
  <c r="AM29" i="10"/>
  <c r="AE16" i="10"/>
  <c r="AA31" i="10"/>
  <c r="AB31" i="10"/>
  <c r="T31" i="10"/>
  <c r="V31" i="10"/>
  <c r="AL31" i="10"/>
  <c r="S31" i="10"/>
  <c r="U31" i="10"/>
  <c r="AK16" i="10"/>
  <c r="AG28" i="10"/>
  <c r="AH28" i="10"/>
  <c r="AH29" i="10"/>
  <c r="AF31" i="10"/>
  <c r="AE30" i="10"/>
  <c r="AG30" i="10"/>
  <c r="Y18" i="10"/>
  <c r="AA18" i="10"/>
  <c r="K18" i="10"/>
  <c r="P18" i="10"/>
  <c r="R18" i="10"/>
  <c r="K32" i="10"/>
  <c r="P32" i="10"/>
  <c r="R32" i="10"/>
  <c r="Y32" i="10"/>
  <c r="AA32" i="10"/>
  <c r="AB32" i="10"/>
  <c r="O45" i="10"/>
  <c r="J33" i="10"/>
  <c r="AB16" i="10"/>
  <c r="AP16" i="10"/>
  <c r="AL16" i="10"/>
  <c r="AF16" i="10"/>
  <c r="AM28" i="10"/>
  <c r="AN28" i="10"/>
  <c r="AR14" i="10"/>
  <c r="AP16" i="9"/>
  <c r="AM16" i="9"/>
  <c r="O45" i="9"/>
  <c r="K32" i="9"/>
  <c r="P32" i="9"/>
  <c r="R32" i="9"/>
  <c r="Y32" i="9"/>
  <c r="J33" i="9"/>
  <c r="AG14" i="9"/>
  <c r="AH14" i="9"/>
  <c r="AR14" i="9"/>
  <c r="T18" i="9"/>
  <c r="V18" i="9"/>
  <c r="AL18" i="9"/>
  <c r="S18" i="9"/>
  <c r="U18" i="9"/>
  <c r="AF18" i="9"/>
  <c r="Z32" i="9"/>
  <c r="AE17" i="9"/>
  <c r="AB17" i="9"/>
  <c r="AP17" i="9"/>
  <c r="AG16" i="9"/>
  <c r="P46" i="9"/>
  <c r="K19" i="9"/>
  <c r="P19" i="9"/>
  <c r="R19" i="9"/>
  <c r="Y19" i="9"/>
  <c r="J20" i="9"/>
  <c r="AH29" i="9"/>
  <c r="AF17" i="9"/>
  <c r="AM14" i="9"/>
  <c r="AN14" i="9"/>
  <c r="AQ14" i="9"/>
  <c r="Z19" i="9"/>
  <c r="AK17" i="9"/>
  <c r="AM17" i="9"/>
  <c r="AK30" i="9"/>
  <c r="AM30" i="9"/>
  <c r="AN30" i="9"/>
  <c r="T31" i="9"/>
  <c r="V31" i="9"/>
  <c r="AL31" i="9"/>
  <c r="S31" i="9"/>
  <c r="U31" i="9"/>
  <c r="AF31" i="9"/>
  <c r="AE30" i="9"/>
  <c r="AG30" i="9"/>
  <c r="S17" i="10"/>
  <c r="U17" i="10"/>
  <c r="AE17" i="10"/>
  <c r="J19" i="10"/>
  <c r="J20" i="10"/>
  <c r="P45" i="10"/>
  <c r="AM14" i="10"/>
  <c r="AN14" i="10"/>
  <c r="AN15" i="10"/>
  <c r="AQ15" i="10"/>
  <c r="AM16" i="10"/>
  <c r="AE31" i="10"/>
  <c r="AG31" i="10"/>
  <c r="K33" i="10"/>
  <c r="P33" i="10"/>
  <c r="R33" i="10"/>
  <c r="O46" i="10"/>
  <c r="Y33" i="10"/>
  <c r="J34" i="10"/>
  <c r="Z34" i="10"/>
  <c r="T32" i="10"/>
  <c r="V32" i="10"/>
  <c r="S32" i="10"/>
  <c r="U32" i="10"/>
  <c r="Z33" i="10"/>
  <c r="T18" i="10"/>
  <c r="V18" i="10"/>
  <c r="AL18" i="10"/>
  <c r="S18" i="10"/>
  <c r="U18" i="10"/>
  <c r="AG16" i="10"/>
  <c r="AH16" i="10"/>
  <c r="AK17" i="10"/>
  <c r="AM17" i="10"/>
  <c r="AN29" i="10"/>
  <c r="AR15" i="10"/>
  <c r="AH30" i="10"/>
  <c r="AK31" i="10"/>
  <c r="AM31" i="10"/>
  <c r="AB17" i="10"/>
  <c r="AP17" i="10"/>
  <c r="AG17" i="9"/>
  <c r="K33" i="9"/>
  <c r="P33" i="9"/>
  <c r="R33" i="9"/>
  <c r="O46" i="9"/>
  <c r="Y33" i="9"/>
  <c r="J34" i="9"/>
  <c r="AH30" i="9"/>
  <c r="AE18" i="9"/>
  <c r="AG18" i="9"/>
  <c r="AA19" i="9"/>
  <c r="AA32" i="9"/>
  <c r="AB32" i="9"/>
  <c r="AK18" i="9"/>
  <c r="AM18" i="9"/>
  <c r="K20" i="9"/>
  <c r="P20" i="9"/>
  <c r="R20" i="9"/>
  <c r="Y20" i="9"/>
  <c r="P47" i="9"/>
  <c r="AE31" i="9"/>
  <c r="AG31" i="9"/>
  <c r="T32" i="9"/>
  <c r="V32" i="9"/>
  <c r="S32" i="9"/>
  <c r="U32" i="9"/>
  <c r="AF32" i="9"/>
  <c r="T19" i="9"/>
  <c r="V19" i="9"/>
  <c r="S19" i="9"/>
  <c r="U19" i="9"/>
  <c r="AF19" i="9"/>
  <c r="Z33" i="9"/>
  <c r="AH15" i="9"/>
  <c r="AR15" i="9"/>
  <c r="AB18" i="9"/>
  <c r="AN15" i="9"/>
  <c r="AK31" i="9"/>
  <c r="AM31" i="9"/>
  <c r="AN31" i="9"/>
  <c r="Z20" i="9"/>
  <c r="Y19" i="10"/>
  <c r="K19" i="10"/>
  <c r="P19" i="10"/>
  <c r="R19" i="10"/>
  <c r="S19" i="10"/>
  <c r="U19" i="10"/>
  <c r="P46" i="10"/>
  <c r="Z19" i="10"/>
  <c r="AA19" i="10"/>
  <c r="AF17" i="10"/>
  <c r="AG17" i="10"/>
  <c r="AH17" i="10"/>
  <c r="AQ14" i="10"/>
  <c r="AN16" i="10"/>
  <c r="AQ16" i="10"/>
  <c r="AB18" i="10"/>
  <c r="AP18" i="10"/>
  <c r="AE18" i="10"/>
  <c r="AE32" i="10"/>
  <c r="AF33" i="10"/>
  <c r="AA33" i="10"/>
  <c r="AB33" i="10"/>
  <c r="K20" i="10"/>
  <c r="P20" i="10"/>
  <c r="R20" i="10"/>
  <c r="Y20" i="10"/>
  <c r="P47" i="10"/>
  <c r="AN30" i="10"/>
  <c r="AR16" i="10"/>
  <c r="AK32" i="10"/>
  <c r="AM32" i="10"/>
  <c r="T33" i="10"/>
  <c r="V33" i="10"/>
  <c r="AL33" i="10"/>
  <c r="S33" i="10"/>
  <c r="U33" i="10"/>
  <c r="AK18" i="10"/>
  <c r="AM18" i="10"/>
  <c r="AF32" i="10"/>
  <c r="Z20" i="10"/>
  <c r="AH31" i="10"/>
  <c r="Y34" i="10"/>
  <c r="AA34" i="10"/>
  <c r="AB34" i="10"/>
  <c r="O47" i="10"/>
  <c r="K34" i="10"/>
  <c r="P34" i="10"/>
  <c r="R34" i="10"/>
  <c r="AN31" i="10"/>
  <c r="AL32" i="10"/>
  <c r="AF18" i="10"/>
  <c r="AP18" i="9"/>
  <c r="AK19" i="9"/>
  <c r="AL19" i="9"/>
  <c r="K34" i="9"/>
  <c r="P34" i="9"/>
  <c r="R34" i="9"/>
  <c r="Y34" i="9"/>
  <c r="O47" i="9"/>
  <c r="AA33" i="9"/>
  <c r="AB33" i="9"/>
  <c r="AH31" i="9"/>
  <c r="AQ15" i="9"/>
  <c r="AN16" i="9"/>
  <c r="AE19" i="9"/>
  <c r="AG19" i="9"/>
  <c r="AH16" i="9"/>
  <c r="Z34" i="9"/>
  <c r="AE32" i="9"/>
  <c r="AG32" i="9"/>
  <c r="AA20" i="9"/>
  <c r="T33" i="9"/>
  <c r="V33" i="9"/>
  <c r="S33" i="9"/>
  <c r="U33" i="9"/>
  <c r="AB19" i="9"/>
  <c r="AK32" i="9"/>
  <c r="AL32" i="9"/>
  <c r="T20" i="9"/>
  <c r="V20" i="9"/>
  <c r="AK20" i="9"/>
  <c r="S20" i="9"/>
  <c r="U20" i="9"/>
  <c r="AE20" i="9"/>
  <c r="T19" i="10"/>
  <c r="V19" i="10"/>
  <c r="AK19" i="10"/>
  <c r="AB19" i="10"/>
  <c r="AP19" i="10"/>
  <c r="AN17" i="10"/>
  <c r="AQ17" i="10"/>
  <c r="AR17" i="10"/>
  <c r="T34" i="10"/>
  <c r="V34" i="10"/>
  <c r="AK34" i="10"/>
  <c r="S34" i="10"/>
  <c r="U34" i="10"/>
  <c r="AE34" i="10"/>
  <c r="AA20" i="10"/>
  <c r="T20" i="10"/>
  <c r="V20" i="10"/>
  <c r="AK20" i="10"/>
  <c r="S20" i="10"/>
  <c r="U20" i="10"/>
  <c r="AE20" i="10"/>
  <c r="AE19" i="10"/>
  <c r="AN32" i="10"/>
  <c r="AL34" i="10"/>
  <c r="AK33" i="10"/>
  <c r="AM33" i="10"/>
  <c r="AN33" i="10"/>
  <c r="AL19" i="10"/>
  <c r="AG32" i="10"/>
  <c r="AH32" i="10"/>
  <c r="AG18" i="10"/>
  <c r="AH18" i="10"/>
  <c r="AE33" i="10"/>
  <c r="AG33" i="10"/>
  <c r="AF34" i="10"/>
  <c r="AF19" i="10"/>
  <c r="AA34" i="9"/>
  <c r="AB34" i="9"/>
  <c r="AF20" i="9"/>
  <c r="AG20" i="9"/>
  <c r="AM32" i="9"/>
  <c r="AN32" i="9"/>
  <c r="AQ16" i="9"/>
  <c r="AN17" i="9"/>
  <c r="AK33" i="9"/>
  <c r="AP19" i="9"/>
  <c r="AB20" i="9"/>
  <c r="AE33" i="9"/>
  <c r="AL20" i="9"/>
  <c r="AM20" i="9"/>
  <c r="AL33" i="9"/>
  <c r="T34" i="9"/>
  <c r="V34" i="9"/>
  <c r="AK34" i="9"/>
  <c r="S34" i="9"/>
  <c r="U34" i="9"/>
  <c r="AE34" i="9"/>
  <c r="AF33" i="9"/>
  <c r="AM19" i="9"/>
  <c r="AR16" i="9"/>
  <c r="AH17" i="9"/>
  <c r="AH32" i="9"/>
  <c r="AN18" i="10"/>
  <c r="AQ18" i="10"/>
  <c r="AB20" i="10"/>
  <c r="AP20" i="10"/>
  <c r="AG19" i="10"/>
  <c r="AH19" i="10"/>
  <c r="AR19" i="10"/>
  <c r="AF20" i="10"/>
  <c r="AG20" i="10"/>
  <c r="AL20" i="10"/>
  <c r="AM20" i="10"/>
  <c r="AM19" i="10"/>
  <c r="AH33" i="10"/>
  <c r="AG34" i="10"/>
  <c r="AH34" i="10"/>
  <c r="AR18" i="10"/>
  <c r="AM34" i="10"/>
  <c r="AN34" i="10"/>
  <c r="AF34" i="9"/>
  <c r="AG34" i="9"/>
  <c r="AG33" i="9"/>
  <c r="AH33" i="9"/>
  <c r="AL34" i="9"/>
  <c r="AM34" i="9"/>
  <c r="AR17" i="9"/>
  <c r="AH18" i="9"/>
  <c r="AQ17" i="9"/>
  <c r="AN18" i="9"/>
  <c r="AQ18" i="9"/>
  <c r="AP20" i="9"/>
  <c r="AM33" i="9"/>
  <c r="AN33" i="9"/>
  <c r="AH20" i="10"/>
  <c r="AR20" i="10"/>
  <c r="AN19" i="10"/>
  <c r="AQ19" i="10"/>
  <c r="AH34" i="9"/>
  <c r="AN19" i="9"/>
  <c r="AQ19" i="9"/>
  <c r="AN34" i="9"/>
  <c r="AR18" i="9"/>
  <c r="AH19" i="9"/>
  <c r="AN20" i="10"/>
  <c r="AQ20" i="10"/>
  <c r="AN20" i="9"/>
  <c r="AQ20" i="9"/>
  <c r="AR19" i="9"/>
  <c r="AH20" i="9"/>
  <c r="AR20" i="9"/>
</calcChain>
</file>

<file path=xl/sharedStrings.xml><?xml version="1.0" encoding="utf-8"?>
<sst xmlns="http://schemas.openxmlformats.org/spreadsheetml/2006/main" count="816" uniqueCount="80">
  <si>
    <t>Grupo de intervención</t>
  </si>
  <si>
    <r>
      <t>S</t>
    </r>
    <r>
      <rPr>
        <vertAlign val="subscript"/>
        <sz val="9"/>
        <rFont val="Calibri"/>
        <family val="2"/>
      </rPr>
      <t>i</t>
    </r>
    <r>
      <rPr>
        <sz val="9"/>
        <rFont val="Calibri"/>
        <family val="2"/>
      </rPr>
      <t xml:space="preserve"> = Supervivencia de cada tramo temporal</t>
    </r>
  </si>
  <si>
    <r>
      <t>EE</t>
    </r>
    <r>
      <rPr>
        <vertAlign val="subscript"/>
        <sz val="10"/>
        <rFont val="Calibri"/>
        <family val="2"/>
      </rPr>
      <t>t</t>
    </r>
  </si>
  <si>
    <r>
      <t xml:space="preserve">Z </t>
    </r>
    <r>
      <rPr>
        <vertAlign val="subscript"/>
        <sz val="9"/>
        <rFont val="Calibri"/>
        <family val="2"/>
      </rPr>
      <t>α/2</t>
    </r>
    <r>
      <rPr>
        <sz val="9"/>
        <rFont val="Calibri"/>
        <family val="2"/>
      </rPr>
      <t xml:space="preserve"> (0,05) * EE</t>
    </r>
    <r>
      <rPr>
        <vertAlign val="subscript"/>
        <sz val="9"/>
        <rFont val="Calibri"/>
        <family val="2"/>
      </rPr>
      <t>t</t>
    </r>
  </si>
  <si>
    <r>
      <t xml:space="preserve">EXP (+ Z </t>
    </r>
    <r>
      <rPr>
        <vertAlign val="subscript"/>
        <sz val="9"/>
        <rFont val="Calibri"/>
        <family val="2"/>
      </rPr>
      <t>α/2</t>
    </r>
    <r>
      <rPr>
        <sz val="9"/>
        <rFont val="Calibri"/>
        <family val="2"/>
      </rPr>
      <t xml:space="preserve"> (0,05) * EE</t>
    </r>
    <r>
      <rPr>
        <vertAlign val="subscript"/>
        <sz val="9"/>
        <rFont val="Calibri"/>
        <family val="2"/>
      </rPr>
      <t>t</t>
    </r>
    <r>
      <rPr>
        <sz val="9"/>
        <rFont val="Calibri"/>
        <family val="2"/>
      </rPr>
      <t>)</t>
    </r>
  </si>
  <si>
    <r>
      <t xml:space="preserve">EXP (- Z </t>
    </r>
    <r>
      <rPr>
        <vertAlign val="subscript"/>
        <sz val="9"/>
        <rFont val="Calibri"/>
        <family val="2"/>
      </rPr>
      <t>α/2</t>
    </r>
    <r>
      <rPr>
        <sz val="9"/>
        <rFont val="Calibri"/>
        <family val="2"/>
      </rPr>
      <t xml:space="preserve"> (0,05) * EE</t>
    </r>
    <r>
      <rPr>
        <vertAlign val="subscript"/>
        <sz val="9"/>
        <rFont val="Calibri"/>
        <family val="2"/>
      </rPr>
      <t>t</t>
    </r>
    <r>
      <rPr>
        <sz val="9"/>
        <rFont val="Calibri"/>
        <family val="2"/>
      </rPr>
      <t>)</t>
    </r>
  </si>
  <si>
    <r>
      <t>S</t>
    </r>
    <r>
      <rPr>
        <vertAlign val="subscript"/>
        <sz val="9"/>
        <rFont val="Calibri"/>
        <family val="2"/>
      </rPr>
      <t>t</t>
    </r>
    <r>
      <rPr>
        <vertAlign val="superscript"/>
        <sz val="9"/>
        <rFont val="Calibri"/>
        <family val="2"/>
      </rPr>
      <t>EXP (+  Z α/2 * EEt)</t>
    </r>
    <r>
      <rPr>
        <sz val="9"/>
        <rFont val="Calibri"/>
        <family val="2"/>
      </rPr>
      <t xml:space="preserve"> = Límite inferior del IC 95%</t>
    </r>
  </si>
  <si>
    <r>
      <t>S</t>
    </r>
    <r>
      <rPr>
        <vertAlign val="subscript"/>
        <sz val="9"/>
        <rFont val="Calibri"/>
        <family val="2"/>
      </rPr>
      <t>t</t>
    </r>
    <r>
      <rPr>
        <vertAlign val="superscript"/>
        <sz val="9"/>
        <rFont val="Calibri"/>
        <family val="2"/>
      </rPr>
      <t>EXP ( - Z α/2 * EEt)</t>
    </r>
    <r>
      <rPr>
        <sz val="9"/>
        <rFont val="Calibri"/>
        <family val="2"/>
      </rPr>
      <t xml:space="preserve"> = Límite inferior del IC 95%</t>
    </r>
  </si>
  <si>
    <t>Suma:</t>
  </si>
  <si>
    <t>Grupo de control</t>
  </si>
  <si>
    <t>Tratamiento</t>
  </si>
  <si>
    <t>A</t>
  </si>
  <si>
    <t>B</t>
  </si>
  <si>
    <t>Total</t>
  </si>
  <si>
    <t>χ² cal=</t>
  </si>
  <si>
    <t>OR=</t>
  </si>
  <si>
    <t>UNA INTRODUCCIÓN AL ANÁLISIS DE LA SUPERVIVENCIA DE KAPLAN Y MEIER Y SUS CURVAS</t>
  </si>
  <si>
    <t>Test de log-rank (test de Mantel-Haenszel) para comparar la probabilidad de supervivencia entre grupos. </t>
  </si>
  <si>
    <t>% eventos de cada intervalo / sujetos en riesgo</t>
  </si>
  <si>
    <r>
      <t xml:space="preserve">     </t>
    </r>
    <r>
      <rPr>
        <b/>
        <sz val="10"/>
        <rFont val="Calibri"/>
        <family val="2"/>
      </rPr>
      <t>Primera asunción de Kaplan-Meier:</t>
    </r>
    <r>
      <rPr>
        <sz val="10"/>
        <rFont val="Calibri"/>
        <family val="2"/>
      </rPr>
      <t xml:space="preserve"> Si un paciente de la cohorte decide retirarse del estudio, sabemos que ha sobrevivido hasta ese momento. Sin embargo habremos perdido la información posterior. Entonces debe hacerse una corrección para que el abandono del protocolo no se registre como “muerte”, dado que no sabemos si el paciente sigue o no en la situación inicial (sobreviviendo). Debe haber censura siempre que la falta de datos posteriores a un determinado punto en el tiempo se deba a factores distintos al tratamiento.</t>
    </r>
  </si>
  <si>
    <r>
      <t xml:space="preserve">     </t>
    </r>
    <r>
      <rPr>
        <b/>
        <sz val="10"/>
        <rFont val="Calibri"/>
        <family val="2"/>
      </rPr>
      <t>Tercera y última asunción:</t>
    </r>
    <r>
      <rPr>
        <sz val="10"/>
        <rFont val="Calibri"/>
        <family val="2"/>
      </rPr>
      <t xml:space="preserve"> Los eventos y las censuras suceden al final del intervalo (los intervalos deben ser similares). Es importante usar los intervalos más cortos posibles para el análisis numérico y las curvas, porque los intervalos largos producen sesgos hacia supervivencias más grandes.</t>
    </r>
  </si>
  <si>
    <r>
      <t>[ln S</t>
    </r>
    <r>
      <rPr>
        <vertAlign val="subscript"/>
        <sz val="10"/>
        <rFont val="Calibri"/>
        <family val="2"/>
      </rPr>
      <t>t</t>
    </r>
    <r>
      <rPr>
        <sz val="10"/>
        <rFont val="Calibri"/>
        <family val="2"/>
      </rPr>
      <t>]</t>
    </r>
    <r>
      <rPr>
        <vertAlign val="superscript"/>
        <sz val="10"/>
        <rFont val="Calibri"/>
        <family val="2"/>
      </rPr>
      <t>2</t>
    </r>
  </si>
  <si>
    <r>
      <t>n</t>
    </r>
    <r>
      <rPr>
        <vertAlign val="subscript"/>
        <sz val="10"/>
        <rFont val="Calibri"/>
        <family val="2"/>
      </rPr>
      <t>i</t>
    </r>
    <r>
      <rPr>
        <sz val="10"/>
        <rFont val="Calibri"/>
        <family val="2"/>
      </rPr>
      <t xml:space="preserve"> - s</t>
    </r>
    <r>
      <rPr>
        <vertAlign val="subscript"/>
        <sz val="10"/>
        <rFont val="Calibri"/>
        <family val="2"/>
      </rPr>
      <t>i</t>
    </r>
  </si>
  <si>
    <r>
      <t>n</t>
    </r>
    <r>
      <rPr>
        <vertAlign val="subscript"/>
        <sz val="10"/>
        <rFont val="Calibri"/>
        <family val="2"/>
      </rPr>
      <t>i</t>
    </r>
    <r>
      <rPr>
        <sz val="10"/>
        <rFont val="Calibri"/>
        <family val="2"/>
      </rPr>
      <t xml:space="preserve"> * s</t>
    </r>
    <r>
      <rPr>
        <vertAlign val="subscript"/>
        <sz val="10"/>
        <rFont val="Calibri"/>
        <family val="2"/>
      </rPr>
      <t>i</t>
    </r>
  </si>
  <si>
    <r>
      <t>n</t>
    </r>
    <r>
      <rPr>
        <vertAlign val="subscript"/>
        <sz val="10"/>
        <rFont val="Calibri"/>
        <family val="2"/>
      </rPr>
      <t>i</t>
    </r>
    <r>
      <rPr>
        <sz val="10"/>
        <rFont val="Calibri"/>
        <family val="2"/>
      </rPr>
      <t xml:space="preserve"> - s</t>
    </r>
    <r>
      <rPr>
        <vertAlign val="subscript"/>
        <sz val="10"/>
        <rFont val="Calibri"/>
        <family val="2"/>
      </rPr>
      <t>i</t>
    </r>
    <r>
      <rPr>
        <sz val="10"/>
        <rFont val="Calibri"/>
        <family val="2"/>
      </rPr>
      <t xml:space="preserve"> / n</t>
    </r>
    <r>
      <rPr>
        <vertAlign val="subscript"/>
        <sz val="10"/>
        <rFont val="Calibri"/>
        <family val="2"/>
      </rPr>
      <t>i</t>
    </r>
    <r>
      <rPr>
        <sz val="10"/>
        <rFont val="Calibri"/>
        <family val="2"/>
      </rPr>
      <t xml:space="preserve"> * s</t>
    </r>
    <r>
      <rPr>
        <vertAlign val="subscript"/>
        <sz val="10"/>
        <rFont val="Calibri"/>
        <family val="2"/>
      </rPr>
      <t>i</t>
    </r>
  </si>
  <si>
    <r>
      <t>Sumat (n</t>
    </r>
    <r>
      <rPr>
        <vertAlign val="subscript"/>
        <sz val="10"/>
        <rFont val="Calibri"/>
        <family val="2"/>
      </rPr>
      <t>i</t>
    </r>
    <r>
      <rPr>
        <sz val="10"/>
        <rFont val="Calibri"/>
        <family val="2"/>
      </rPr>
      <t xml:space="preserve"> - s</t>
    </r>
    <r>
      <rPr>
        <vertAlign val="subscript"/>
        <sz val="10"/>
        <rFont val="Calibri"/>
        <family val="2"/>
      </rPr>
      <t>i</t>
    </r>
    <r>
      <rPr>
        <sz val="10"/>
        <rFont val="Calibri"/>
        <family val="2"/>
      </rPr>
      <t xml:space="preserve"> / n</t>
    </r>
    <r>
      <rPr>
        <vertAlign val="subscript"/>
        <sz val="10"/>
        <rFont val="Calibri"/>
        <family val="2"/>
      </rPr>
      <t>i</t>
    </r>
    <r>
      <rPr>
        <sz val="10"/>
        <rFont val="Calibri"/>
        <family val="2"/>
      </rPr>
      <t xml:space="preserve"> * s</t>
    </r>
    <r>
      <rPr>
        <vertAlign val="subscript"/>
        <sz val="10"/>
        <rFont val="Calibri"/>
        <family val="2"/>
      </rPr>
      <t>i</t>
    </r>
    <r>
      <rPr>
        <sz val="10"/>
        <rFont val="Calibri"/>
        <family val="2"/>
      </rPr>
      <t>)</t>
    </r>
  </si>
  <si>
    <r>
      <t xml:space="preserve">Z </t>
    </r>
    <r>
      <rPr>
        <vertAlign val="subscript"/>
        <sz val="10"/>
        <rFont val="Calibri"/>
        <family val="2"/>
      </rPr>
      <t>α/2</t>
    </r>
    <r>
      <rPr>
        <sz val="10"/>
        <rFont val="Calibri"/>
        <family val="2"/>
      </rPr>
      <t xml:space="preserve"> (0,05)</t>
    </r>
  </si>
  <si>
    <t>g. l. = 1</t>
  </si>
  <si>
    <r>
      <t>Corresponde a</t>
    </r>
    <r>
      <rPr>
        <b/>
        <i/>
        <sz val="10"/>
        <rFont val="Calibri"/>
        <family val="2"/>
      </rPr>
      <t xml:space="preserve"> p</t>
    </r>
    <r>
      <rPr>
        <sz val="10"/>
        <rFont val="Calibri"/>
        <family val="2"/>
      </rPr>
      <t>=</t>
    </r>
  </si>
  <si>
    <r>
      <t xml:space="preserve">    En el análisis de la supervivencia, el estimador de Kaplan–Meier es un estimador no paramétrico de la función de supervivencia. Fue introducido por Edward L Kaplan y Paul Meier en 1958. La función de supervivencia es la probabilidad de que uno de los integrantes sobreviva más allá de un tiempo </t>
    </r>
    <r>
      <rPr>
        <b/>
        <i/>
        <sz val="10"/>
        <rFont val="Calibri"/>
        <family val="2"/>
      </rPr>
      <t>t</t>
    </r>
    <r>
      <rPr>
        <sz val="10"/>
        <rFont val="Calibri"/>
        <family val="2"/>
      </rPr>
      <t>.</t>
    </r>
  </si>
  <si>
    <r>
      <t>n</t>
    </r>
    <r>
      <rPr>
        <vertAlign val="subscript"/>
        <sz val="10"/>
        <rFont val="Calibri"/>
        <family val="2"/>
      </rPr>
      <t>i</t>
    </r>
    <r>
      <rPr>
        <sz val="10"/>
        <rFont val="Calibri"/>
        <family val="2"/>
      </rPr>
      <t xml:space="preserve"> = sujetos en riesgo (al comienzo del intervalo)</t>
    </r>
  </si>
  <si>
    <t>Eventos (al final del intervalo)</t>
  </si>
  <si>
    <r>
      <t>s</t>
    </r>
    <r>
      <rPr>
        <vertAlign val="subscript"/>
        <sz val="10"/>
        <rFont val="Calibri"/>
        <family val="2"/>
      </rPr>
      <t>i</t>
    </r>
    <r>
      <rPr>
        <sz val="10"/>
        <rFont val="Calibri"/>
        <family val="2"/>
      </rPr>
      <t xml:space="preserve"> = supervivientes (al final del intervalo)</t>
    </r>
  </si>
  <si>
    <t>Censurados (al final del intervalo)</t>
  </si>
  <si>
    <r>
      <t>S</t>
    </r>
    <r>
      <rPr>
        <vertAlign val="subscript"/>
        <sz val="9"/>
        <rFont val="Calibri"/>
        <family val="2"/>
      </rPr>
      <t>t</t>
    </r>
    <r>
      <rPr>
        <sz val="9"/>
        <rFont val="Calibri"/>
        <family val="2"/>
      </rPr>
      <t xml:space="preserve"> = condicionada a la S anterior (al final del ntervalo)</t>
    </r>
  </si>
  <si>
    <t>Meses</t>
  </si>
  <si>
    <t>% Supervivencia control</t>
  </si>
  <si>
    <t>% Supervivencia intervención</t>
  </si>
  <si>
    <r>
      <t xml:space="preserve">   </t>
    </r>
    <r>
      <rPr>
        <b/>
        <sz val="10"/>
        <rFont val="Calibri"/>
        <family val="2"/>
      </rPr>
      <t xml:space="preserve">  Segunda asunción: </t>
    </r>
    <r>
      <rPr>
        <sz val="10"/>
        <rFont val="Calibri"/>
        <family val="2"/>
      </rPr>
      <t>Los sujetos censurados siguen teniendo la misma probabilidad de supervivencia que los que siguen en el estudio. A esto se le denomina censura NO informativa, es decir que la censura no está relacionada con el tratamiento (como por ejemplo, los efectos adversos).</t>
    </r>
  </si>
  <si>
    <r>
      <t>HR</t>
    </r>
    <r>
      <rPr>
        <b/>
        <vertAlign val="subscript"/>
        <sz val="9"/>
        <color indexed="12"/>
        <rFont val="Calibri"/>
        <family val="2"/>
      </rPr>
      <t>i</t>
    </r>
  </si>
  <si>
    <t>Ponderado</t>
  </si>
  <si>
    <t>En los siguientes meses de seguimiento</t>
  </si>
  <si>
    <t>ABC de los cuadrados, en meses</t>
  </si>
  <si>
    <t>ABC de los triángulos en meses</t>
  </si>
  <si>
    <t>ABC en cada intervalo, en meses</t>
  </si>
  <si>
    <t>ABC acumulada, en meses</t>
  </si>
  <si>
    <t>PtSLEv, meses</t>
  </si>
  <si>
    <t>RESTAMOS EL ABC ACUMULADA DE LA INTERVENCIÓN MENOS EL CONTROL</t>
  </si>
  <si>
    <t>ESTIMACIÓN PUNTUAL</t>
  </si>
  <si>
    <t>Límite inferior del IC</t>
  </si>
  <si>
    <t>Límite superior del IC</t>
  </si>
  <si>
    <t>Estimac puntual</t>
  </si>
  <si>
    <t>LS IC 95%</t>
  </si>
  <si>
    <t>LI IC 95%</t>
  </si>
  <si>
    <t>Cens Acum</t>
  </si>
  <si>
    <t xml:space="preserve">Janjigian YY, Shitara K, Moehler M, et al. First-line nivolumab plus chemotherapy versus chemotherapy alone for advanced gastric, gastro-oesophageal junction, and oesophageal adenocarcinoma (CheckMate 649): a randomised, open-label, phase 3 trial. Lancet. 2021 Jul 3;398(10294):27-40. </t>
  </si>
  <si>
    <r>
      <t>% Ev/t</t>
    </r>
    <r>
      <rPr>
        <b/>
        <vertAlign val="subscript"/>
        <sz val="9"/>
        <color indexed="60"/>
        <rFont val="Calibri"/>
        <family val="2"/>
      </rPr>
      <t>i</t>
    </r>
    <r>
      <rPr>
        <sz val="9"/>
        <color indexed="60"/>
        <rFont val="Calibri"/>
        <family val="2"/>
      </rPr>
      <t>, control</t>
    </r>
  </si>
  <si>
    <r>
      <t>% Ev/t</t>
    </r>
    <r>
      <rPr>
        <b/>
        <vertAlign val="subscript"/>
        <sz val="9"/>
        <color indexed="19"/>
        <rFont val="Calibri"/>
        <family val="2"/>
      </rPr>
      <t>i</t>
    </r>
    <r>
      <rPr>
        <sz val="9"/>
        <color indexed="19"/>
        <rFont val="Calibri"/>
        <family val="2"/>
      </rPr>
      <t>, interv</t>
    </r>
  </si>
  <si>
    <t>tiempo final del intervalo (meses)</t>
  </si>
  <si>
    <t>tiempo inicial del intervalo (meses)</t>
  </si>
  <si>
    <r>
      <t>% Ev/t</t>
    </r>
    <r>
      <rPr>
        <b/>
        <vertAlign val="subscript"/>
        <sz val="9"/>
        <color indexed="17"/>
        <rFont val="Calibri"/>
        <family val="2"/>
      </rPr>
      <t>i</t>
    </r>
    <r>
      <rPr>
        <sz val="9"/>
        <color indexed="17"/>
        <rFont val="Calibri"/>
        <family val="2"/>
      </rPr>
      <t>, interv</t>
    </r>
  </si>
  <si>
    <t>Funciones de supervivencia condicionadas</t>
  </si>
  <si>
    <t>Funciones de riesgo independientes en cada intervalo</t>
  </si>
  <si>
    <r>
      <t>S</t>
    </r>
    <r>
      <rPr>
        <vertAlign val="subscript"/>
        <sz val="10"/>
        <rFont val="Calibri"/>
        <family val="2"/>
      </rPr>
      <t>i</t>
    </r>
    <r>
      <rPr>
        <sz val="10"/>
        <rFont val="Calibri"/>
        <family val="2"/>
      </rPr>
      <t xml:space="preserve"> = S</t>
    </r>
    <r>
      <rPr>
        <vertAlign val="subscript"/>
        <sz val="10"/>
        <rFont val="Calibri"/>
        <family val="2"/>
      </rPr>
      <t>c</t>
    </r>
    <r>
      <rPr>
        <vertAlign val="superscript"/>
        <sz val="10"/>
        <rFont val="Calibri"/>
        <family val="2"/>
      </rPr>
      <t>HR</t>
    </r>
    <r>
      <rPr>
        <sz val="10"/>
        <rFont val="Calibri"/>
        <family val="2"/>
      </rPr>
      <t xml:space="preserve"> =&gt; Log </t>
    </r>
    <r>
      <rPr>
        <vertAlign val="subscript"/>
        <sz val="10"/>
        <rFont val="Calibri"/>
        <family val="2"/>
      </rPr>
      <t>Sc</t>
    </r>
    <r>
      <rPr>
        <sz val="10"/>
        <rFont val="Calibri"/>
        <family val="2"/>
      </rPr>
      <t xml:space="preserve"> S</t>
    </r>
    <r>
      <rPr>
        <vertAlign val="subscript"/>
        <sz val="10"/>
        <rFont val="Calibri"/>
        <family val="2"/>
      </rPr>
      <t>i</t>
    </r>
    <r>
      <rPr>
        <sz val="10"/>
        <rFont val="Calibri"/>
        <family val="2"/>
      </rPr>
      <t xml:space="preserve"> = HR</t>
    </r>
  </si>
  <si>
    <r>
      <t>En excel así: HR = LOG(S</t>
    </r>
    <r>
      <rPr>
        <vertAlign val="subscript"/>
        <sz val="10"/>
        <rFont val="Calibri"/>
        <family val="2"/>
      </rPr>
      <t>i</t>
    </r>
    <r>
      <rPr>
        <sz val="10"/>
        <rFont val="Calibri"/>
        <family val="2"/>
      </rPr>
      <t>;S</t>
    </r>
    <r>
      <rPr>
        <vertAlign val="subscript"/>
        <sz val="10"/>
        <rFont val="Calibri"/>
        <family val="2"/>
      </rPr>
      <t>c</t>
    </r>
    <r>
      <rPr>
        <sz val="10"/>
        <rFont val="Calibri"/>
        <family val="2"/>
      </rPr>
      <t>)</t>
    </r>
  </si>
  <si>
    <r>
      <t>HR</t>
    </r>
    <r>
      <rPr>
        <b/>
        <vertAlign val="subscript"/>
        <sz val="9"/>
        <color indexed="22"/>
        <rFont val="Calibri"/>
        <family val="2"/>
      </rPr>
      <t>i</t>
    </r>
  </si>
  <si>
    <t>obtenido dividiendo</t>
  </si>
  <si>
    <t>obtenidos exponencialmente</t>
  </si>
  <si>
    <t>VARIABLE: Supervivencia Global, Cohorte completa (Figura 2C del artículo)</t>
  </si>
  <si>
    <t>obtenidos dividiendo</t>
  </si>
  <si>
    <t>VARIABLE: Supervivencia Libre de Progresión, Cohorte completa (Figura 3C del artículo)</t>
  </si>
  <si>
    <t>20210604-ECA ChM 649 13m, CáGástr ó Esóf-ava QMT [Nivol vs no] +OS PFS. Janjigian</t>
  </si>
  <si>
    <t>VARIABLE: Supervivencia Global, Subgrupo PD-L1 "CPS" &gt; 5 (Figura 2A del artículo)</t>
  </si>
  <si>
    <t>VARIABLE: Supervivencia Global, Subgrupo PD-L1 "CPS"&gt; 1 (Figura 2B del artículo)</t>
  </si>
  <si>
    <t>VARIABLE: Supervivencia Libre de Progresión, Subgrupo PD-L1 "CPS" &gt; 5 (Figura 3A del artículo)</t>
  </si>
  <si>
    <t>VARIABLE: Supervivencia Libre de Progresión, Subgrupo PD-L1 "CPS" &gt; 1 (Figura 3B del artículo)</t>
  </si>
  <si>
    <t>Mes</t>
  </si>
  <si>
    <t>Pacientes en riesgo comienzo intervalo</t>
  </si>
  <si>
    <t>Observados Pacientes con evento final intervalo</t>
  </si>
  <si>
    <t>Esperados Pacientes con evento final intervalo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</si>
</sst>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_-* #,##0\ _€_-;\-* #,##0\ _€_-;_-* &quot;-&quot;??\ _€_-;_-@_-"/>
    <numFmt numFmtId="166" formatCode="0.0%"/>
    <numFmt numFmtId="167" formatCode="_-* #,##0.000\ _€_-;\-* #,##0.000\ _€_-;_-* &quot;-&quot;??\ _€_-;_-@_-"/>
    <numFmt numFmtId="168" formatCode="_-* #,##0.0000\ _€_-;\-* #,##0.0000\ _€_-;_-* &quot;-&quot;??\ _€_-;_-@_-"/>
    <numFmt numFmtId="169" formatCode="0.000"/>
    <numFmt numFmtId="170" formatCode="0.0"/>
  </numFmts>
  <fonts count="46" x14ac:knownFonts="1">
    <font>
      <sz val="10"/>
      <name val="Arial"/>
    </font>
    <font>
      <sz val="10"/>
      <name val="Arial"/>
      <family val="2"/>
    </font>
    <font>
      <sz val="10"/>
      <name val="Calibri"/>
      <family val="2"/>
    </font>
    <font>
      <b/>
      <sz val="10"/>
      <name val="Calibri"/>
      <family val="2"/>
    </font>
    <font>
      <vertAlign val="subscript"/>
      <sz val="9"/>
      <name val="Calibri"/>
      <family val="2"/>
    </font>
    <font>
      <sz val="9"/>
      <name val="Calibri"/>
      <family val="2"/>
    </font>
    <font>
      <vertAlign val="subscript"/>
      <sz val="10"/>
      <name val="Calibri"/>
      <family val="2"/>
    </font>
    <font>
      <vertAlign val="superscript"/>
      <sz val="10"/>
      <name val="Calibri"/>
      <family val="2"/>
    </font>
    <font>
      <vertAlign val="superscript"/>
      <sz val="9"/>
      <name val="Calibri"/>
      <family val="2"/>
    </font>
    <font>
      <b/>
      <sz val="9"/>
      <name val="Calibri"/>
      <family val="2"/>
    </font>
    <font>
      <b/>
      <i/>
      <sz val="10"/>
      <name val="Calibri"/>
      <family val="2"/>
    </font>
    <font>
      <b/>
      <sz val="12"/>
      <name val="Calibri"/>
      <family val="2"/>
    </font>
    <font>
      <b/>
      <vertAlign val="subscript"/>
      <sz val="9"/>
      <color indexed="12"/>
      <name val="Calibri"/>
      <family val="2"/>
    </font>
    <font>
      <b/>
      <vertAlign val="subscript"/>
      <sz val="9"/>
      <color indexed="60"/>
      <name val="Calibri"/>
      <family val="2"/>
    </font>
    <font>
      <sz val="9"/>
      <color indexed="60"/>
      <name val="Calibri"/>
      <family val="2"/>
    </font>
    <font>
      <b/>
      <vertAlign val="subscript"/>
      <sz val="9"/>
      <color indexed="19"/>
      <name val="Calibri"/>
      <family val="2"/>
    </font>
    <font>
      <sz val="9"/>
      <color indexed="19"/>
      <name val="Calibri"/>
      <family val="2"/>
    </font>
    <font>
      <b/>
      <vertAlign val="subscript"/>
      <sz val="9"/>
      <color indexed="17"/>
      <name val="Calibri"/>
      <family val="2"/>
    </font>
    <font>
      <sz val="9"/>
      <color indexed="17"/>
      <name val="Calibri"/>
      <family val="2"/>
    </font>
    <font>
      <b/>
      <vertAlign val="subscript"/>
      <sz val="9"/>
      <color indexed="22"/>
      <name val="Calibri"/>
      <family val="2"/>
    </font>
    <font>
      <sz val="10"/>
      <name val="Calibri"/>
      <family val="2"/>
      <scheme val="minor"/>
    </font>
    <font>
      <b/>
      <sz val="10"/>
      <name val="Calibri"/>
      <family val="2"/>
      <scheme val="minor"/>
    </font>
    <font>
      <sz val="10"/>
      <color indexed="52"/>
      <name val="Calibri"/>
      <family val="2"/>
      <scheme val="minor"/>
    </font>
    <font>
      <sz val="10"/>
      <color indexed="12"/>
      <name val="Calibri"/>
      <family val="2"/>
      <scheme val="minor"/>
    </font>
    <font>
      <sz val="10"/>
      <color indexed="61"/>
      <name val="Calibri"/>
      <family val="2"/>
      <scheme val="minor"/>
    </font>
    <font>
      <sz val="9"/>
      <name val="Calibri"/>
      <family val="2"/>
      <scheme val="minor"/>
    </font>
    <font>
      <b/>
      <sz val="10"/>
      <color indexed="17"/>
      <name val="Calibri"/>
      <family val="2"/>
      <scheme val="minor"/>
    </font>
    <font>
      <sz val="10"/>
      <color rgb="FF0000FF"/>
      <name val="Calibri"/>
      <family val="2"/>
      <scheme val="minor"/>
    </font>
    <font>
      <b/>
      <sz val="10"/>
      <color rgb="FF0000FF"/>
      <name val="Calibri"/>
      <family val="2"/>
      <scheme val="minor"/>
    </font>
    <font>
      <sz val="9"/>
      <color rgb="FF0000FF"/>
      <name val="Calibri"/>
      <family val="2"/>
      <scheme val="minor"/>
    </font>
    <font>
      <b/>
      <u/>
      <sz val="10"/>
      <name val="Calibri"/>
      <family val="2"/>
      <scheme val="minor"/>
    </font>
    <font>
      <sz val="8"/>
      <name val="Calibri"/>
      <family val="2"/>
      <scheme val="minor"/>
    </font>
    <font>
      <sz val="10"/>
      <color rgb="FF993300"/>
      <name val="Calibri"/>
      <family val="2"/>
      <scheme val="minor"/>
    </font>
    <font>
      <sz val="8"/>
      <color rgb="FF993300"/>
      <name val="Calibri"/>
      <family val="2"/>
      <scheme val="minor"/>
    </font>
    <font>
      <sz val="8"/>
      <color rgb="FF669900"/>
      <name val="Calibri"/>
      <family val="2"/>
      <scheme val="minor"/>
    </font>
    <font>
      <sz val="10"/>
      <color rgb="FF669900"/>
      <name val="Calibri"/>
      <family val="2"/>
      <scheme val="minor"/>
    </font>
    <font>
      <sz val="9"/>
      <color rgb="FF993300"/>
      <name val="Calibri"/>
      <family val="2"/>
      <scheme val="minor"/>
    </font>
    <font>
      <sz val="9"/>
      <color rgb="FF669900"/>
      <name val="Calibri"/>
      <family val="2"/>
      <scheme val="minor"/>
    </font>
    <font>
      <sz val="8"/>
      <color rgb="FF008000"/>
      <name val="Calibri"/>
      <family val="2"/>
      <scheme val="minor"/>
    </font>
    <font>
      <sz val="10"/>
      <color rgb="FF008000"/>
      <name val="Calibri"/>
      <family val="2"/>
      <scheme val="minor"/>
    </font>
    <font>
      <sz val="9"/>
      <color rgb="FF008000"/>
      <name val="Calibri"/>
      <family val="2"/>
      <scheme val="minor"/>
    </font>
    <font>
      <sz val="10"/>
      <color theme="2" tint="-0.249977111117893"/>
      <name val="Calibri"/>
      <family val="2"/>
      <scheme val="minor"/>
    </font>
    <font>
      <b/>
      <sz val="9"/>
      <name val="Calibri"/>
      <family val="2"/>
      <scheme val="minor"/>
    </font>
    <font>
      <sz val="9"/>
      <color theme="2" tint="-0.249977111117893"/>
      <name val="Calibri"/>
      <family val="2"/>
      <scheme val="minor"/>
    </font>
    <font>
      <b/>
      <sz val="9"/>
      <color theme="2" tint="-0.249977111117893"/>
      <name val="Calibri"/>
      <family val="2"/>
      <scheme val="minor"/>
    </font>
    <font>
      <sz val="8"/>
      <color theme="2" tint="-0.249977111117893"/>
      <name val="Calibri"/>
      <family val="2"/>
      <scheme val="minor"/>
    </font>
  </fonts>
  <fills count="8">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theme="7" tint="0.79998168889431442"/>
        <bgColor indexed="64"/>
      </patternFill>
    </fill>
    <fill>
      <patternFill patternType="solid">
        <fgColor rgb="FF66FF33"/>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right style="thin">
        <color indexed="21"/>
      </right>
      <top style="thin">
        <color indexed="21"/>
      </top>
      <bottom style="thin">
        <color indexed="21"/>
      </bottom>
      <diagonal/>
    </border>
    <border>
      <left/>
      <right/>
      <top style="thin">
        <color indexed="64"/>
      </top>
      <bottom style="thin">
        <color indexed="64"/>
      </bottom>
      <diagonal/>
    </border>
    <border>
      <left style="thin">
        <color indexed="21"/>
      </left>
      <right/>
      <top style="thin">
        <color indexed="21"/>
      </top>
      <bottom style="thin">
        <color indexed="21"/>
      </bottom>
      <diagonal/>
    </border>
    <border>
      <left style="thin">
        <color indexed="21"/>
      </left>
      <right style="thin">
        <color indexed="21"/>
      </right>
      <top/>
      <bottom/>
      <diagonal/>
    </border>
    <border>
      <left style="thin">
        <color indexed="21"/>
      </left>
      <right style="thin">
        <color indexed="21"/>
      </right>
      <top/>
      <bottom style="thin">
        <color indexed="21"/>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21"/>
      </top>
      <bottom style="thin">
        <color indexed="2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8">
    <xf numFmtId="0" fontId="0" fillId="0" borderId="0" xfId="0"/>
    <xf numFmtId="0" fontId="20" fillId="0" borderId="0" xfId="0" applyFont="1"/>
    <xf numFmtId="0" fontId="20" fillId="0" borderId="0" xfId="0" applyFont="1" applyBorder="1"/>
    <xf numFmtId="0" fontId="21" fillId="0" borderId="0" xfId="0" applyFont="1"/>
    <xf numFmtId="0" fontId="22" fillId="0" borderId="0" xfId="0" applyFont="1"/>
    <xf numFmtId="0" fontId="20" fillId="0" borderId="0" xfId="0" applyFont="1" applyBorder="1" applyAlignment="1">
      <alignment horizontal="center"/>
    </xf>
    <xf numFmtId="0" fontId="23" fillId="0" borderId="0" xfId="0" applyFont="1" applyBorder="1" applyAlignment="1">
      <alignment horizontal="center"/>
    </xf>
    <xf numFmtId="0" fontId="24" fillId="0" borderId="0" xfId="0" applyFont="1"/>
    <xf numFmtId="0" fontId="20"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0" fillId="0" borderId="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25" fillId="3" borderId="1" xfId="0" applyFont="1" applyFill="1" applyBorder="1" applyAlignment="1">
      <alignment horizontal="center" vertical="center" wrapText="1"/>
    </xf>
    <xf numFmtId="1" fontId="20" fillId="4" borderId="1" xfId="1" applyNumberFormat="1" applyFont="1" applyFill="1" applyBorder="1" applyAlignment="1">
      <alignment horizontal="center"/>
    </xf>
    <xf numFmtId="10" fontId="20" fillId="0" borderId="1" xfId="2" applyNumberFormat="1" applyFont="1" applyBorder="1" applyAlignment="1">
      <alignment horizontal="center"/>
    </xf>
    <xf numFmtId="2" fontId="20" fillId="0" borderId="1" xfId="1" applyNumberFormat="1" applyFont="1" applyBorder="1" applyAlignment="1">
      <alignment horizontal="center"/>
    </xf>
    <xf numFmtId="1" fontId="20" fillId="0" borderId="1" xfId="0" applyNumberFormat="1" applyFont="1" applyBorder="1" applyAlignment="1">
      <alignment horizontal="center"/>
    </xf>
    <xf numFmtId="169" fontId="20" fillId="0" borderId="1" xfId="0" applyNumberFormat="1" applyFont="1" applyBorder="1" applyAlignment="1">
      <alignment horizontal="center"/>
    </xf>
    <xf numFmtId="2" fontId="20" fillId="0" borderId="1" xfId="0" applyNumberFormat="1" applyFont="1" applyBorder="1" applyAlignment="1">
      <alignment horizontal="center"/>
    </xf>
    <xf numFmtId="164" fontId="20" fillId="0" borderId="1" xfId="1" applyFont="1" applyFill="1" applyBorder="1" applyAlignment="1">
      <alignment horizontal="center"/>
    </xf>
    <xf numFmtId="2" fontId="20" fillId="0" borderId="1" xfId="2" applyNumberFormat="1" applyFont="1" applyBorder="1" applyAlignment="1">
      <alignment horizontal="center"/>
    </xf>
    <xf numFmtId="9" fontId="20" fillId="3" borderId="1" xfId="2" applyFont="1" applyFill="1" applyBorder="1" applyAlignment="1">
      <alignment horizontal="center"/>
    </xf>
    <xf numFmtId="168" fontId="20" fillId="0" borderId="0" xfId="0" applyNumberFormat="1" applyFont="1" applyBorder="1"/>
    <xf numFmtId="1" fontId="20" fillId="0" borderId="0" xfId="0" applyNumberFormat="1" applyFont="1" applyAlignment="1">
      <alignment horizontal="center"/>
    </xf>
    <xf numFmtId="1" fontId="21" fillId="0" borderId="0" xfId="0" applyNumberFormat="1" applyFont="1" applyAlignment="1">
      <alignment horizontal="center"/>
    </xf>
    <xf numFmtId="164" fontId="20" fillId="0" borderId="0" xfId="1" applyFont="1"/>
    <xf numFmtId="164" fontId="20" fillId="0" borderId="0" xfId="1" applyFont="1" applyBorder="1"/>
    <xf numFmtId="1" fontId="20" fillId="0" borderId="0" xfId="0" applyNumberFormat="1" applyFont="1" applyBorder="1" applyAlignment="1">
      <alignment horizontal="center"/>
    </xf>
    <xf numFmtId="1" fontId="20" fillId="0" borderId="0" xfId="1" applyNumberFormat="1" applyFont="1" applyBorder="1" applyAlignment="1">
      <alignment horizontal="center"/>
    </xf>
    <xf numFmtId="0" fontId="20" fillId="0" borderId="1" xfId="0" applyFont="1" applyBorder="1" applyAlignment="1">
      <alignment horizontal="right"/>
    </xf>
    <xf numFmtId="165" fontId="20" fillId="0" borderId="0" xfId="0" applyNumberFormat="1" applyFont="1"/>
    <xf numFmtId="165" fontId="21" fillId="0" borderId="0" xfId="0" applyNumberFormat="1" applyFont="1"/>
    <xf numFmtId="0" fontId="26" fillId="0" borderId="0" xfId="0" applyFont="1"/>
    <xf numFmtId="165" fontId="21" fillId="0" borderId="0" xfId="0" applyNumberFormat="1" applyFont="1" applyBorder="1"/>
    <xf numFmtId="0" fontId="5" fillId="0" borderId="0" xfId="0" applyFont="1"/>
    <xf numFmtId="2" fontId="20" fillId="0" borderId="0" xfId="1" applyNumberFormat="1" applyFont="1"/>
    <xf numFmtId="10" fontId="20" fillId="0" borderId="0" xfId="1" applyNumberFormat="1" applyFont="1" applyBorder="1"/>
    <xf numFmtId="0" fontId="2" fillId="0" borderId="0" xfId="0" applyFont="1"/>
    <xf numFmtId="164" fontId="2" fillId="0" borderId="0" xfId="0" applyNumberFormat="1" applyFont="1" applyFill="1" applyBorder="1"/>
    <xf numFmtId="10" fontId="20" fillId="0" borderId="1" xfId="2" applyNumberFormat="1" applyFont="1" applyFill="1" applyBorder="1" applyAlignment="1">
      <alignment horizontal="center"/>
    </xf>
    <xf numFmtId="0" fontId="20" fillId="3" borderId="1" xfId="0" applyFont="1" applyFill="1" applyBorder="1" applyAlignment="1">
      <alignment horizontal="center" vertical="center" wrapText="1"/>
    </xf>
    <xf numFmtId="166" fontId="20" fillId="0" borderId="1" xfId="2" applyNumberFormat="1" applyFont="1" applyFill="1" applyBorder="1" applyAlignment="1">
      <alignment horizontal="center"/>
    </xf>
    <xf numFmtId="166" fontId="20" fillId="3" borderId="1" xfId="2" applyNumberFormat="1" applyFont="1" applyFill="1" applyBorder="1" applyAlignment="1">
      <alignment horizontal="center"/>
    </xf>
    <xf numFmtId="0" fontId="27" fillId="0" borderId="0" xfId="0" applyFont="1" applyBorder="1"/>
    <xf numFmtId="0" fontId="28" fillId="0" borderId="0" xfId="0" applyFont="1"/>
    <xf numFmtId="0" fontId="29" fillId="0" borderId="0" xfId="0" applyFont="1"/>
    <xf numFmtId="0" fontId="20" fillId="0" borderId="0" xfId="0" applyFont="1" applyBorder="1" applyAlignment="1">
      <alignment horizontal="left" vertical="center" wrapText="1"/>
    </xf>
    <xf numFmtId="0" fontId="20" fillId="0" borderId="0" xfId="0" applyFont="1" applyAlignment="1">
      <alignment horizontal="center"/>
    </xf>
    <xf numFmtId="0" fontId="20" fillId="0" borderId="0" xfId="0" applyFont="1" applyFill="1"/>
    <xf numFmtId="0" fontId="30" fillId="0" borderId="0" xfId="0" applyFont="1" applyAlignment="1">
      <alignment vertical="center"/>
    </xf>
    <xf numFmtId="1" fontId="20" fillId="5" borderId="1" xfId="1" applyNumberFormat="1" applyFont="1" applyFill="1" applyBorder="1" applyAlignment="1">
      <alignment horizontal="center"/>
    </xf>
    <xf numFmtId="1" fontId="21" fillId="0" borderId="1" xfId="1" applyNumberFormat="1" applyFont="1" applyFill="1" applyBorder="1" applyAlignment="1">
      <alignment horizontal="center"/>
    </xf>
    <xf numFmtId="0" fontId="2" fillId="2" borderId="4" xfId="0" applyFont="1" applyFill="1" applyBorder="1" applyAlignment="1">
      <alignment wrapText="1"/>
    </xf>
    <xf numFmtId="0" fontId="3" fillId="2" borderId="4" xfId="0" applyFont="1" applyFill="1" applyBorder="1" applyAlignment="1">
      <alignmen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2" fillId="5" borderId="4" xfId="0" applyFont="1" applyFill="1" applyBorder="1" applyAlignment="1">
      <alignment horizontal="center" wrapText="1"/>
    </xf>
    <xf numFmtId="1" fontId="2" fillId="4" borderId="4" xfId="0" applyNumberFormat="1" applyFont="1" applyFill="1" applyBorder="1" applyAlignment="1">
      <alignment horizontal="center" wrapText="1"/>
    </xf>
    <xf numFmtId="1" fontId="2" fillId="0" borderId="4" xfId="0" applyNumberFormat="1" applyFont="1" applyFill="1" applyBorder="1" applyAlignment="1">
      <alignment horizontal="center" wrapText="1"/>
    </xf>
    <xf numFmtId="170" fontId="2" fillId="3" borderId="1" xfId="1" applyNumberFormat="1" applyFont="1" applyFill="1" applyBorder="1" applyAlignment="1">
      <alignment horizontal="center"/>
    </xf>
    <xf numFmtId="1" fontId="2" fillId="2" borderId="6" xfId="0" applyNumberFormat="1" applyFont="1" applyFill="1" applyBorder="1" applyAlignment="1">
      <alignment horizontal="center" wrapText="1"/>
    </xf>
    <xf numFmtId="0" fontId="2" fillId="2" borderId="4" xfId="0" applyFont="1" applyFill="1" applyBorder="1" applyAlignment="1">
      <alignment horizontal="center" wrapText="1"/>
    </xf>
    <xf numFmtId="1" fontId="2" fillId="2" borderId="4" xfId="0" applyNumberFormat="1" applyFont="1" applyFill="1" applyBorder="1" applyAlignment="1">
      <alignment horizontal="center" wrapText="1"/>
    </xf>
    <xf numFmtId="1" fontId="3" fillId="2" borderId="4" xfId="0" applyNumberFormat="1" applyFont="1" applyFill="1" applyBorder="1" applyAlignment="1">
      <alignment horizontal="center" wrapText="1"/>
    </xf>
    <xf numFmtId="170" fontId="3" fillId="2" borderId="4" xfId="1" applyNumberFormat="1" applyFont="1" applyFill="1" applyBorder="1" applyAlignment="1">
      <alignment horizontal="center" wrapText="1"/>
    </xf>
    <xf numFmtId="1" fontId="3" fillId="2" borderId="6" xfId="0" applyNumberFormat="1" applyFont="1" applyFill="1" applyBorder="1" applyAlignment="1">
      <alignment horizontal="center" wrapText="1"/>
    </xf>
    <xf numFmtId="2" fontId="2" fillId="0" borderId="0" xfId="0" applyNumberFormat="1" applyFont="1"/>
    <xf numFmtId="0" fontId="3" fillId="0" borderId="3" xfId="0" applyFont="1" applyBorder="1" applyAlignment="1">
      <alignment horizontal="right"/>
    </xf>
    <xf numFmtId="167" fontId="2" fillId="0" borderId="7" xfId="0" applyNumberFormat="1" applyFont="1" applyBorder="1"/>
    <xf numFmtId="0" fontId="2" fillId="0" borderId="7" xfId="0" applyFont="1" applyBorder="1"/>
    <xf numFmtId="168" fontId="2" fillId="0" borderId="7" xfId="0" applyNumberFormat="1" applyFont="1" applyBorder="1"/>
    <xf numFmtId="168" fontId="2" fillId="0" borderId="2" xfId="1" applyNumberFormat="1" applyFont="1" applyFill="1" applyBorder="1" applyAlignment="1">
      <alignment horizontal="center"/>
    </xf>
    <xf numFmtId="0" fontId="20" fillId="0" borderId="1" xfId="0" applyFont="1" applyBorder="1" applyAlignment="1">
      <alignment horizontal="center"/>
    </xf>
    <xf numFmtId="0" fontId="2" fillId="0" borderId="2" xfId="0" applyFont="1" applyFill="1" applyBorder="1" applyAlignment="1">
      <alignment horizontal="right"/>
    </xf>
    <xf numFmtId="164" fontId="2" fillId="3" borderId="1" xfId="1" applyFont="1" applyFill="1" applyBorder="1" applyAlignment="1">
      <alignment horizontal="center"/>
    </xf>
    <xf numFmtId="167" fontId="2" fillId="0" borderId="0" xfId="1" applyNumberFormat="1" applyFont="1"/>
    <xf numFmtId="0" fontId="2" fillId="0" borderId="0" xfId="0" applyFont="1" applyBorder="1"/>
    <xf numFmtId="0" fontId="20" fillId="0" borderId="0" xfId="0" applyFont="1" applyBorder="1" applyAlignment="1">
      <alignment horizontal="center" vertical="center"/>
    </xf>
    <xf numFmtId="2" fontId="20" fillId="0" borderId="1" xfId="1" applyNumberFormat="1" applyFont="1" applyFill="1" applyBorder="1" applyAlignment="1">
      <alignment horizontal="center"/>
    </xf>
    <xf numFmtId="0" fontId="31" fillId="0" borderId="0" xfId="0" applyFont="1" applyBorder="1" applyAlignment="1">
      <alignment horizontal="center" vertical="center"/>
    </xf>
    <xf numFmtId="10" fontId="32" fillId="0" borderId="1" xfId="2" applyNumberFormat="1" applyFont="1" applyFill="1" applyBorder="1" applyAlignment="1">
      <alignment horizontal="center"/>
    </xf>
    <xf numFmtId="0" fontId="20" fillId="0" borderId="0" xfId="0" applyFont="1" applyFill="1" applyAlignment="1">
      <alignment horizontal="left" vertical="center"/>
    </xf>
    <xf numFmtId="0" fontId="20" fillId="0" borderId="0" xfId="0" applyFont="1" applyFill="1" applyAlignment="1">
      <alignment vertical="center"/>
    </xf>
    <xf numFmtId="0" fontId="20" fillId="0" borderId="1" xfId="0" applyFont="1" applyBorder="1"/>
    <xf numFmtId="2" fontId="20" fillId="0" borderId="1" xfId="0" applyNumberFormat="1" applyFont="1" applyBorder="1" applyAlignment="1">
      <alignment horizontal="center" vertical="center"/>
    </xf>
    <xf numFmtId="170" fontId="20" fillId="3" borderId="1" xfId="0" applyNumberFormat="1" applyFont="1" applyFill="1" applyBorder="1" applyAlignment="1">
      <alignment horizontal="center"/>
    </xf>
    <xf numFmtId="9" fontId="20" fillId="0" borderId="1" xfId="2" applyFont="1" applyFill="1" applyBorder="1" applyAlignment="1">
      <alignment horizontal="center"/>
    </xf>
    <xf numFmtId="0" fontId="20" fillId="0" borderId="1" xfId="0" applyFont="1" applyFill="1" applyBorder="1" applyAlignment="1">
      <alignment horizontal="center" vertical="center" wrapText="1"/>
    </xf>
    <xf numFmtId="1" fontId="20" fillId="0" borderId="1" xfId="0" applyNumberFormat="1" applyFont="1" applyFill="1" applyBorder="1" applyAlignment="1">
      <alignment horizontal="center"/>
    </xf>
    <xf numFmtId="166" fontId="25" fillId="0" borderId="2" xfId="0" applyNumberFormat="1" applyFont="1" applyFill="1" applyBorder="1" applyAlignment="1">
      <alignment horizontal="center" vertical="center" wrapText="1"/>
    </xf>
    <xf numFmtId="169" fontId="20" fillId="0" borderId="1" xfId="0" applyNumberFormat="1" applyFont="1" applyFill="1" applyBorder="1" applyAlignment="1">
      <alignment horizontal="center"/>
    </xf>
    <xf numFmtId="2" fontId="20" fillId="0" borderId="1" xfId="0" applyNumberFormat="1" applyFont="1" applyFill="1" applyBorder="1" applyAlignment="1">
      <alignment horizontal="center"/>
    </xf>
    <xf numFmtId="2" fontId="20" fillId="0" borderId="1" xfId="2" applyNumberFormat="1" applyFont="1" applyFill="1" applyBorder="1" applyAlignment="1">
      <alignment horizontal="center"/>
    </xf>
    <xf numFmtId="2" fontId="20" fillId="0" borderId="1" xfId="0" applyNumberFormat="1" applyFont="1" applyBorder="1"/>
    <xf numFmtId="0" fontId="20" fillId="0" borderId="1" xfId="0" applyFont="1" applyBorder="1" applyAlignment="1">
      <alignment horizontal="right" vertical="center" wrapText="1"/>
    </xf>
    <xf numFmtId="0" fontId="21" fillId="0" borderId="0" xfId="0" applyFont="1" applyAlignment="1">
      <alignment horizontal="right"/>
    </xf>
    <xf numFmtId="0" fontId="21" fillId="0" borderId="0" xfId="0" applyFont="1" applyAlignment="1">
      <alignment horizontal="center"/>
    </xf>
    <xf numFmtId="0" fontId="20" fillId="0" borderId="0" xfId="0" applyFont="1" applyFill="1" applyBorder="1" applyAlignment="1">
      <alignment horizontal="center" vertical="center" wrapText="1"/>
    </xf>
    <xf numFmtId="0" fontId="20" fillId="0" borderId="0" xfId="0" applyFont="1" applyFill="1" applyBorder="1"/>
    <xf numFmtId="170" fontId="20" fillId="0" borderId="0" xfId="0" applyNumberFormat="1" applyFont="1" applyFill="1" applyBorder="1" applyAlignment="1">
      <alignment horizontal="center"/>
    </xf>
    <xf numFmtId="1" fontId="20" fillId="0" borderId="0" xfId="0" applyNumberFormat="1" applyFont="1"/>
    <xf numFmtId="170" fontId="20" fillId="0" borderId="0" xfId="0" applyNumberFormat="1" applyFont="1"/>
    <xf numFmtId="0" fontId="3" fillId="2" borderId="8" xfId="0" applyFont="1" applyFill="1" applyBorder="1" applyAlignment="1">
      <alignment horizontal="center" wrapText="1"/>
    </xf>
    <xf numFmtId="0" fontId="3" fillId="2" borderId="6" xfId="0" applyFont="1" applyFill="1" applyBorder="1" applyAlignment="1">
      <alignment horizont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1" fontId="20" fillId="3" borderId="1" xfId="0" applyNumberFormat="1" applyFont="1" applyFill="1" applyBorder="1" applyAlignment="1">
      <alignment horizontal="center" vertical="center" wrapText="1"/>
    </xf>
    <xf numFmtId="1" fontId="20" fillId="4" borderId="1" xfId="0" applyNumberFormat="1" applyFont="1" applyFill="1" applyBorder="1" applyAlignment="1">
      <alignment horizontal="center"/>
    </xf>
    <xf numFmtId="0" fontId="33"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10" fontId="35" fillId="0" borderId="1" xfId="2" applyNumberFormat="1" applyFont="1" applyFill="1" applyBorder="1" applyAlignment="1">
      <alignment horizontal="center"/>
    </xf>
    <xf numFmtId="168" fontId="2" fillId="3" borderId="1" xfId="1" applyNumberFormat="1" applyFont="1" applyFill="1" applyBorder="1" applyAlignment="1"/>
    <xf numFmtId="0" fontId="25" fillId="0" borderId="0" xfId="0" applyFont="1" applyAlignment="1">
      <alignment horizontal="center" vertical="center" wrapText="1"/>
    </xf>
    <xf numFmtId="0" fontId="36"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166" fontId="32" fillId="0" borderId="1" xfId="2" applyNumberFormat="1" applyFont="1" applyFill="1" applyBorder="1" applyAlignment="1">
      <alignment horizontal="center"/>
    </xf>
    <xf numFmtId="0" fontId="38" fillId="0" borderId="2" xfId="0" applyFont="1" applyFill="1" applyBorder="1" applyAlignment="1">
      <alignment horizontal="center" vertical="center" wrapText="1"/>
    </xf>
    <xf numFmtId="10" fontId="39" fillId="0" borderId="1" xfId="2" applyNumberFormat="1" applyFont="1" applyFill="1" applyBorder="1" applyAlignment="1">
      <alignment horizontal="center"/>
    </xf>
    <xf numFmtId="0" fontId="40" fillId="0" borderId="1" xfId="0" applyFont="1" applyFill="1" applyBorder="1" applyAlignment="1">
      <alignment horizontal="center" vertical="center" wrapText="1"/>
    </xf>
    <xf numFmtId="166" fontId="39" fillId="0" borderId="1" xfId="2" applyNumberFormat="1" applyFont="1" applyFill="1" applyBorder="1" applyAlignment="1">
      <alignment horizontal="center"/>
    </xf>
    <xf numFmtId="2" fontId="20" fillId="0" borderId="1" xfId="1" applyNumberFormat="1" applyFont="1" applyFill="1" applyBorder="1" applyAlignment="1">
      <alignment horizontal="center" vertical="center"/>
    </xf>
    <xf numFmtId="2" fontId="20" fillId="0" borderId="0" xfId="0" applyNumberFormat="1" applyFont="1"/>
    <xf numFmtId="2" fontId="20" fillId="3" borderId="1" xfId="1" applyNumberFormat="1" applyFont="1" applyFill="1" applyBorder="1" applyAlignment="1">
      <alignment horizontal="center" vertical="center"/>
    </xf>
    <xf numFmtId="0" fontId="20" fillId="3" borderId="0" xfId="0" applyFont="1" applyFill="1" applyBorder="1" applyAlignment="1">
      <alignment horizontal="center"/>
    </xf>
    <xf numFmtId="10" fontId="32" fillId="3" borderId="1" xfId="2" applyNumberFormat="1" applyFont="1" applyFill="1" applyBorder="1" applyAlignment="1">
      <alignment horizontal="center"/>
    </xf>
    <xf numFmtId="10" fontId="39" fillId="3" borderId="1" xfId="2" applyNumberFormat="1" applyFont="1" applyFill="1" applyBorder="1" applyAlignment="1">
      <alignment horizontal="center"/>
    </xf>
    <xf numFmtId="166" fontId="32" fillId="3" borderId="1" xfId="2" applyNumberFormat="1" applyFont="1" applyFill="1" applyBorder="1" applyAlignment="1">
      <alignment horizontal="center"/>
    </xf>
    <xf numFmtId="166" fontId="39" fillId="3" borderId="1" xfId="2" applyNumberFormat="1" applyFont="1" applyFill="1" applyBorder="1" applyAlignment="1">
      <alignment horizontal="center"/>
    </xf>
    <xf numFmtId="2" fontId="41" fillId="0" borderId="1" xfId="1" applyNumberFormat="1" applyFont="1" applyFill="1" applyBorder="1" applyAlignment="1">
      <alignment horizontal="center" vertical="center"/>
    </xf>
    <xf numFmtId="2" fontId="41" fillId="3" borderId="1" xfId="1" applyNumberFormat="1" applyFont="1" applyFill="1" applyBorder="1" applyAlignment="1">
      <alignment horizontal="center" vertical="center"/>
    </xf>
    <xf numFmtId="2" fontId="41" fillId="0" borderId="11" xfId="1" applyNumberFormat="1" applyFont="1" applyFill="1" applyBorder="1" applyAlignment="1">
      <alignment horizontal="center" vertical="center"/>
    </xf>
    <xf numFmtId="0" fontId="25" fillId="0" borderId="3" xfId="0" applyFont="1" applyBorder="1" applyAlignment="1">
      <alignment horizontal="center" vertical="center" wrapText="1"/>
    </xf>
    <xf numFmtId="0" fontId="42" fillId="0" borderId="1" xfId="0" applyFont="1" applyFill="1" applyBorder="1" applyAlignment="1">
      <alignment horizontal="center" vertical="center" wrapText="1"/>
    </xf>
    <xf numFmtId="2" fontId="43" fillId="0" borderId="1" xfId="1" applyNumberFormat="1" applyFont="1" applyBorder="1" applyAlignment="1">
      <alignment horizontal="center" vertical="center" wrapText="1"/>
    </xf>
    <xf numFmtId="0" fontId="44" fillId="0" borderId="1" xfId="0" applyFont="1" applyFill="1" applyBorder="1" applyAlignment="1">
      <alignment horizontal="center" vertical="center" wrapText="1"/>
    </xf>
    <xf numFmtId="0" fontId="3" fillId="0" borderId="1" xfId="0" applyFont="1" applyBorder="1" applyAlignment="1">
      <alignment horizontal="right" vertical="center"/>
    </xf>
    <xf numFmtId="164" fontId="2" fillId="3" borderId="1" xfId="1" applyFont="1" applyFill="1" applyBorder="1" applyAlignment="1">
      <alignment horizontal="center" vertical="center"/>
    </xf>
    <xf numFmtId="167" fontId="2" fillId="3" borderId="1" xfId="1" applyNumberFormat="1" applyFont="1" applyFill="1" applyBorder="1" applyAlignment="1">
      <alignment horizontal="center" vertical="center"/>
    </xf>
    <xf numFmtId="0" fontId="31" fillId="0" borderId="0" xfId="0" applyFont="1" applyBorder="1" applyAlignment="1">
      <alignment horizontal="right" vertical="center"/>
    </xf>
    <xf numFmtId="0" fontId="20" fillId="0" borderId="12" xfId="0" applyFont="1" applyBorder="1"/>
    <xf numFmtId="0" fontId="41" fillId="0" borderId="13" xfId="0" applyFont="1" applyBorder="1"/>
    <xf numFmtId="2" fontId="31" fillId="0" borderId="1" xfId="1" applyNumberFormat="1" applyFont="1" applyBorder="1" applyAlignment="1">
      <alignment horizontal="center" wrapText="1"/>
    </xf>
    <xf numFmtId="2" fontId="45" fillId="0" borderId="1" xfId="1" applyNumberFormat="1" applyFont="1" applyBorder="1" applyAlignment="1">
      <alignment horizontal="center" vertical="center" wrapText="1"/>
    </xf>
    <xf numFmtId="2" fontId="31" fillId="0" borderId="1" xfId="1" applyNumberFormat="1" applyFont="1" applyBorder="1" applyAlignment="1">
      <alignment horizontal="center" vertical="center" wrapText="1"/>
    </xf>
    <xf numFmtId="166" fontId="35" fillId="0" borderId="1" xfId="2" applyNumberFormat="1" applyFont="1" applyFill="1" applyBorder="1" applyAlignment="1">
      <alignment horizontal="center"/>
    </xf>
    <xf numFmtId="2" fontId="20" fillId="6" borderId="1" xfId="0" applyNumberFormat="1" applyFont="1" applyFill="1" applyBorder="1"/>
    <xf numFmtId="2" fontId="20" fillId="7" borderId="1" xfId="0" applyNumberFormat="1" applyFont="1" applyFill="1" applyBorder="1"/>
    <xf numFmtId="0" fontId="20" fillId="0" borderId="3" xfId="0" applyFont="1" applyBorder="1" applyAlignment="1">
      <alignment horizontal="left" vertical="center" wrapText="1"/>
    </xf>
    <xf numFmtId="0" fontId="20" fillId="0" borderId="7" xfId="0" applyFont="1" applyBorder="1" applyAlignment="1">
      <alignment horizontal="left" vertical="center" wrapText="1"/>
    </xf>
    <xf numFmtId="0" fontId="20" fillId="0" borderId="2" xfId="0" applyFont="1" applyBorder="1" applyAlignment="1">
      <alignment horizontal="left" vertical="center" wrapText="1"/>
    </xf>
    <xf numFmtId="0" fontId="25" fillId="0" borderId="3"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11" fillId="0" borderId="8" xfId="0" applyFont="1" applyFill="1" applyBorder="1" applyAlignment="1">
      <alignment horizontal="left" wrapText="1"/>
    </xf>
    <xf numFmtId="0" fontId="11" fillId="0" borderId="14" xfId="0" applyFont="1" applyFill="1" applyBorder="1" applyAlignment="1">
      <alignment horizontal="left" wrapText="1"/>
    </xf>
    <xf numFmtId="0" fontId="11" fillId="0" borderId="6" xfId="0" applyFont="1" applyFill="1" applyBorder="1" applyAlignment="1">
      <alignment horizontal="left" wrapText="1"/>
    </xf>
    <xf numFmtId="0" fontId="3" fillId="2" borderId="8" xfId="0" applyFont="1" applyFill="1" applyBorder="1" applyAlignment="1">
      <alignment horizontal="center" wrapText="1"/>
    </xf>
    <xf numFmtId="0" fontId="3" fillId="2" borderId="6" xfId="0" applyFont="1" applyFill="1" applyBorder="1" applyAlignment="1">
      <alignment horizontal="center" wrapText="1"/>
    </xf>
    <xf numFmtId="0" fontId="3" fillId="2" borderId="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6"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s-ES" sz="1200" b="1">
                <a:solidFill>
                  <a:srgbClr val="993300"/>
                </a:solidFill>
              </a:rPr>
              <a:t>Gráfico ...: </a:t>
            </a:r>
            <a:r>
              <a:rPr lang="es-ES" sz="1200"/>
              <a:t>Funciones de supervivencia condicionadas al intervalo</a:t>
            </a:r>
            <a:r>
              <a:rPr lang="es-ES" sz="1200" baseline="0"/>
              <a:t> anterior</a:t>
            </a:r>
            <a:r>
              <a:rPr lang="es-ES"/>
              <a:t>
</a:t>
            </a:r>
          </a:p>
        </c:rich>
      </c:tx>
      <c:overlay val="0"/>
      <c:spPr>
        <a:noFill/>
        <a:ln w="25400">
          <a:noFill/>
        </a:ln>
      </c:spPr>
    </c:title>
    <c:autoTitleDeleted val="0"/>
    <c:plotArea>
      <c:layout>
        <c:manualLayout>
          <c:layoutTarget val="inner"/>
          <c:xMode val="edge"/>
          <c:yMode val="edge"/>
          <c:x val="0.16133736127968576"/>
          <c:y val="0.19302323422186921"/>
          <c:w val="0.81341885389326329"/>
          <c:h val="0.60037052291540471"/>
        </c:manualLayout>
      </c:layout>
      <c:lineChart>
        <c:grouping val="standard"/>
        <c:varyColors val="0"/>
        <c:ser>
          <c:idx val="0"/>
          <c:order val="0"/>
          <c:tx>
            <c:strRef>
              <c:f>'OS, PDL1&gt;5, 2A'!$O$38</c:f>
              <c:strCache>
                <c:ptCount val="1"/>
                <c:pt idx="0">
                  <c:v>% Supervivencia control</c:v>
                </c:pt>
              </c:strCache>
            </c:strRef>
          </c:tx>
          <c:spPr>
            <a:ln w="6350" cap="rnd">
              <a:solidFill>
                <a:srgbClr val="C00000"/>
              </a:solidFill>
              <a:round/>
            </a:ln>
            <a:effectLst/>
          </c:spPr>
          <c:marker>
            <c:spPr>
              <a:solidFill>
                <a:srgbClr val="C00000"/>
              </a:solidFill>
              <a:ln w="6350">
                <a:solidFill>
                  <a:srgbClr val="C00000"/>
                </a:solidFill>
              </a:ln>
            </c:spPr>
          </c:marker>
          <c:dPt>
            <c:idx val="3"/>
            <c:marker>
              <c:spPr>
                <a:solidFill>
                  <a:srgbClr val="C00000"/>
                </a:solidFill>
                <a:ln w="9525">
                  <a:solidFill>
                    <a:srgbClr val="C00000"/>
                  </a:solidFill>
                </a:ln>
              </c:spPr>
            </c:marker>
            <c:bubble3D val="0"/>
            <c:spPr>
              <a:ln w="9525" cap="rnd">
                <a:solidFill>
                  <a:srgbClr val="C00000"/>
                </a:solidFill>
                <a:round/>
              </a:ln>
              <a:effectLst/>
            </c:spPr>
            <c:extLst>
              <c:ext xmlns:c16="http://schemas.microsoft.com/office/drawing/2014/chart" uri="{C3380CC4-5D6E-409C-BE32-E72D297353CC}">
                <c16:uniqueId val="{00000001-E03B-4C70-ACB4-060F916A49EC}"/>
              </c:ext>
            </c:extLst>
          </c:dPt>
          <c:dLbls>
            <c:dLbl>
              <c:idx val="8"/>
              <c:layout>
                <c:manualLayout>
                  <c:x val="-5.5573362855770711E-3"/>
                  <c:y val="3.7045836038305829E-2"/>
                </c:manualLayout>
              </c:layout>
              <c:numFmt formatCode="0.0%" sourceLinked="0"/>
              <c:spPr>
                <a:noFill/>
                <a:ln w="25400">
                  <a:noFill/>
                </a:ln>
              </c:spPr>
              <c:txPr>
                <a:bodyPr/>
                <a:lstStyle/>
                <a:p>
                  <a:pPr>
                    <a:defRPr sz="900" b="0" i="0" u="none" strike="noStrike" baseline="0">
                      <a:solidFill>
                        <a:srgbClr val="FF0000"/>
                      </a:solidFill>
                      <a:latin typeface="Calibri"/>
                      <a:ea typeface="Calibri"/>
                      <a:cs typeface="Calibri"/>
                    </a:defRPr>
                  </a:pPr>
                  <a:endParaRPr lang="es-E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3B-4C70-ACB4-060F916A49EC}"/>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FF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'OS, PDL1&gt;5, 2A'!$N$39:$N$47</c:f>
              <c:numCache>
                <c:formatCode>General</c:formatCode>
                <c:ptCount val="9"/>
                <c:pt idx="0">
                  <c:v>0</c:v>
                </c:pt>
                <c:pt idx="1">
                  <c:v>3</c:v>
                </c:pt>
                <c:pt idx="2">
                  <c:v>6</c:v>
                </c:pt>
                <c:pt idx="3">
                  <c:v>9</c:v>
                </c:pt>
                <c:pt idx="4">
                  <c:v>12</c:v>
                </c:pt>
                <c:pt idx="5">
                  <c:v>15</c:v>
                </c:pt>
                <c:pt idx="6">
                  <c:v>18</c:v>
                </c:pt>
                <c:pt idx="7">
                  <c:v>21</c:v>
                </c:pt>
                <c:pt idx="8">
                  <c:v>24</c:v>
                </c:pt>
              </c:numCache>
            </c:numRef>
          </c:cat>
          <c:val>
            <c:numRef>
              <c:f>'OS, PDL1&gt;5, 2A'!$O$39:$O$47</c:f>
              <c:numCache>
                <c:formatCode>0.00%</c:formatCode>
                <c:ptCount val="9"/>
                <c:pt idx="0">
                  <c:v>1</c:v>
                </c:pt>
                <c:pt idx="1">
                  <c:v>0.89419087136929465</c:v>
                </c:pt>
                <c:pt idx="2">
                  <c:v>0.74976099190822099</c:v>
                </c:pt>
                <c:pt idx="3">
                  <c:v>0.59338227073879202</c:v>
                </c:pt>
                <c:pt idx="4">
                  <c:v>0.46638532718584025</c:v>
                </c:pt>
                <c:pt idx="5">
                  <c:v>0.34039497813563696</c:v>
                </c:pt>
                <c:pt idx="6">
                  <c:v>0.27379596067431672</c:v>
                </c:pt>
                <c:pt idx="7">
                  <c:v>0.23468225200655721</c:v>
                </c:pt>
                <c:pt idx="8">
                  <c:v>0.20534697050573755</c:v>
                </c:pt>
              </c:numCache>
            </c:numRef>
          </c:val>
          <c:smooth val="0"/>
          <c:extLst>
            <c:ext xmlns:c16="http://schemas.microsoft.com/office/drawing/2014/chart" uri="{C3380CC4-5D6E-409C-BE32-E72D297353CC}">
              <c16:uniqueId val="{00000003-E03B-4C70-ACB4-060F916A49EC}"/>
            </c:ext>
          </c:extLst>
        </c:ser>
        <c:ser>
          <c:idx val="1"/>
          <c:order val="1"/>
          <c:tx>
            <c:strRef>
              <c:f>'OS, PDL1&gt;5, 2A'!$P$38</c:f>
              <c:strCache>
                <c:ptCount val="1"/>
                <c:pt idx="0">
                  <c:v>% Supervivencia intervención</c:v>
                </c:pt>
              </c:strCache>
            </c:strRef>
          </c:tx>
          <c:spPr>
            <a:ln w="3175">
              <a:solidFill>
                <a:srgbClr val="808000"/>
              </a:solidFill>
              <a:prstDash val="solid"/>
            </a:ln>
          </c:spPr>
          <c:marker>
            <c:symbol val="square"/>
            <c:size val="4"/>
            <c:spPr>
              <a:solidFill>
                <a:srgbClr val="808000"/>
              </a:solidFill>
              <a:ln w="6350">
                <a:solidFill>
                  <a:srgbClr val="808000"/>
                </a:solidFill>
              </a:ln>
            </c:spPr>
          </c:marker>
          <c:dLbls>
            <c:dLbl>
              <c:idx val="0"/>
              <c:layout>
                <c:manualLayout>
                  <c:x val="2.6558347644170003E-3"/>
                  <c:y val="-1.9264666175190154E-2"/>
                </c:manualLayout>
              </c:layout>
              <c:numFmt formatCode="0.0%" sourceLinked="0"/>
              <c:spPr>
                <a:noFill/>
                <a:ln w="25400">
                  <a:noFill/>
                </a:ln>
              </c:spPr>
              <c:txPr>
                <a:bodyPr/>
                <a:lstStyle/>
                <a:p>
                  <a:pPr>
                    <a:defRPr sz="900" b="0" i="0" u="none" strike="noStrike" baseline="0">
                      <a:solidFill>
                        <a:srgbClr val="008000"/>
                      </a:solidFill>
                      <a:latin typeface="Calibri"/>
                      <a:ea typeface="Calibri"/>
                      <a:cs typeface="Calibri"/>
                    </a:defRPr>
                  </a:pPr>
                  <a:endParaRPr lang="es-E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3B-4C70-ACB4-060F916A49EC}"/>
                </c:ext>
              </c:extLst>
            </c:dLbl>
            <c:dLbl>
              <c:idx val="8"/>
              <c:layout>
                <c:manualLayout>
                  <c:x val="0"/>
                  <c:y val="2.8813428029793538E-2"/>
                </c:manualLayout>
              </c:layout>
              <c:numFmt formatCode="0.0%" sourceLinked="0"/>
              <c:spPr>
                <a:noFill/>
                <a:ln w="25400">
                  <a:noFill/>
                </a:ln>
              </c:spPr>
              <c:txPr>
                <a:bodyPr/>
                <a:lstStyle/>
                <a:p>
                  <a:pPr>
                    <a:defRPr sz="900" b="0" i="0" u="none" strike="noStrike" baseline="0">
                      <a:solidFill>
                        <a:srgbClr val="008000"/>
                      </a:solidFill>
                      <a:latin typeface="Calibri"/>
                      <a:ea typeface="Calibri"/>
                      <a:cs typeface="Calibri"/>
                    </a:defRPr>
                  </a:pPr>
                  <a:endParaRPr lang="es-E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3B-4C70-ACB4-060F916A49EC}"/>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8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'OS, PDL1&gt;5, 2A'!$N$39:$N$47</c:f>
              <c:numCache>
                <c:formatCode>General</c:formatCode>
                <c:ptCount val="9"/>
                <c:pt idx="0">
                  <c:v>0</c:v>
                </c:pt>
                <c:pt idx="1">
                  <c:v>3</c:v>
                </c:pt>
                <c:pt idx="2">
                  <c:v>6</c:v>
                </c:pt>
                <c:pt idx="3">
                  <c:v>9</c:v>
                </c:pt>
                <c:pt idx="4">
                  <c:v>12</c:v>
                </c:pt>
                <c:pt idx="5">
                  <c:v>15</c:v>
                </c:pt>
                <c:pt idx="6">
                  <c:v>18</c:v>
                </c:pt>
                <c:pt idx="7">
                  <c:v>21</c:v>
                </c:pt>
                <c:pt idx="8">
                  <c:v>24</c:v>
                </c:pt>
              </c:numCache>
            </c:numRef>
          </c:cat>
          <c:val>
            <c:numRef>
              <c:f>'OS, PDL1&gt;5, 2A'!$P$39:$P$47</c:f>
              <c:numCache>
                <c:formatCode>0.00%</c:formatCode>
                <c:ptCount val="9"/>
                <c:pt idx="0">
                  <c:v>1</c:v>
                </c:pt>
                <c:pt idx="1">
                  <c:v>0.93234672304439747</c:v>
                </c:pt>
                <c:pt idx="2">
                  <c:v>0.81527122129224705</c:v>
                </c:pt>
                <c:pt idx="3">
                  <c:v>0.68119478702137359</c:v>
                </c:pt>
                <c:pt idx="4">
                  <c:v>0.5745540695643534</c:v>
                </c:pt>
                <c:pt idx="5">
                  <c:v>0.49090251920632494</c:v>
                </c:pt>
                <c:pt idx="6">
                  <c:v>0.40908543267193748</c:v>
                </c:pt>
                <c:pt idx="7">
                  <c:v>0.36241125578990435</c:v>
                </c:pt>
                <c:pt idx="8">
                  <c:v>0.31710984881616633</c:v>
                </c:pt>
              </c:numCache>
            </c:numRef>
          </c:val>
          <c:smooth val="0"/>
          <c:extLst>
            <c:ext xmlns:c16="http://schemas.microsoft.com/office/drawing/2014/chart" uri="{C3380CC4-5D6E-409C-BE32-E72D297353CC}">
              <c16:uniqueId val="{00000006-E03B-4C70-ACB4-060F916A49EC}"/>
            </c:ext>
          </c:extLst>
        </c:ser>
        <c:dLbls>
          <c:showLegendKey val="0"/>
          <c:showVal val="0"/>
          <c:showCatName val="0"/>
          <c:showSerName val="0"/>
          <c:showPercent val="0"/>
          <c:showBubbleSize val="0"/>
        </c:dLbls>
        <c:marker val="1"/>
        <c:smooth val="0"/>
        <c:axId val="486201680"/>
        <c:axId val="1"/>
      </c:lineChart>
      <c:catAx>
        <c:axId val="486201680"/>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s-ES"/>
                  <a:t>Meses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0" i="0" u="none" strike="noStrike" baseline="0">
                <a:solidFill>
                  <a:srgbClr val="000000"/>
                </a:solidFill>
                <a:latin typeface="Calibri"/>
                <a:ea typeface="Calibri"/>
                <a:cs typeface="Calibri"/>
              </a:defRPr>
            </a:pPr>
            <a:endParaRPr lang="es-ES"/>
          </a:p>
        </c:txPr>
        <c:crossAx val="1"/>
        <c:crosses val="autoZero"/>
        <c:auto val="0"/>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Calibri"/>
                    <a:ea typeface="Calibri"/>
                    <a:cs typeface="Calibri"/>
                  </a:defRPr>
                </a:pPr>
                <a:r>
                  <a:rPr lang="es-ES"/>
                  <a:t>%Supervivencia</a:t>
                </a:r>
              </a:p>
            </c:rich>
          </c:tx>
          <c:layout>
            <c:manualLayout>
              <c:xMode val="edge"/>
              <c:yMode val="edge"/>
              <c:x val="2.8744345786563916E-2"/>
              <c:y val="0.3296149414250048"/>
            </c:manualLayout>
          </c:layout>
          <c:overlay val="0"/>
          <c:spPr>
            <a:noFill/>
            <a:ln w="25400">
              <a:noFill/>
            </a:ln>
          </c:spPr>
        </c:title>
        <c:numFmt formatCode="0%" sourceLinked="0"/>
        <c:majorTickMark val="none"/>
        <c:minorTickMark val="none"/>
        <c:tickLblPos val="nextTo"/>
        <c:spPr>
          <a:ln w="6350">
            <a:noFill/>
          </a:ln>
        </c:spPr>
        <c:txPr>
          <a:bodyPr rot="0" vert="horz"/>
          <a:lstStyle/>
          <a:p>
            <a:pPr>
              <a:defRPr sz="900" b="0" i="0" u="none" strike="noStrike" baseline="0">
                <a:solidFill>
                  <a:srgbClr val="000000"/>
                </a:solidFill>
                <a:latin typeface="Calibri"/>
                <a:ea typeface="Calibri"/>
                <a:cs typeface="Calibri"/>
              </a:defRPr>
            </a:pPr>
            <a:endParaRPr lang="es-ES"/>
          </a:p>
        </c:txPr>
        <c:crossAx val="486201680"/>
        <c:crosses val="autoZero"/>
        <c:crossBetween val="between"/>
        <c:majorUnit val="0.1"/>
      </c:valAx>
      <c:spPr>
        <a:noFill/>
        <a:ln w="25400">
          <a:noFill/>
        </a:ln>
      </c:spPr>
    </c:plotArea>
    <c:legend>
      <c:legendPos val="r"/>
      <c:layout>
        <c:manualLayout>
          <c:xMode val="edge"/>
          <c:yMode val="edge"/>
          <c:x val="0.13413029820740491"/>
          <c:y val="0.90405223737276741"/>
          <c:w val="0.72244513318813874"/>
          <c:h val="6.6098201139491719E-2"/>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solidFill>
                  <a:sysClr val="windowText" lastClr="000000"/>
                </a:solidFill>
              </a:rPr>
              <a:t>Hazards</a:t>
            </a:r>
            <a:r>
              <a:rPr lang="en-US" sz="1200" baseline="0">
                <a:solidFill>
                  <a:sysClr val="windowText" lastClr="000000"/>
                </a:solidFill>
              </a:rPr>
              <a:t> Ratio (obtenidos exponencialmente) al final de cada intervalo, condicionado al anterior</a:t>
            </a:r>
            <a:endParaRPr lang="en-US" sz="1200">
              <a:solidFill>
                <a:sysClr val="windowText" lastClr="000000"/>
              </a:solidFill>
            </a:endParaRPr>
          </a:p>
        </c:rich>
      </c:tx>
      <c:overlay val="0"/>
      <c:spPr>
        <a:noFill/>
        <a:ln w="25400">
          <a:noFill/>
        </a:ln>
      </c:spPr>
    </c:title>
    <c:autoTitleDeleted val="0"/>
    <c:plotArea>
      <c:layout/>
      <c:scatterChart>
        <c:scatterStyle val="lineMarker"/>
        <c:varyColors val="0"/>
        <c:ser>
          <c:idx val="0"/>
          <c:order val="0"/>
          <c:tx>
            <c:strRef>
              <c:f>'PFS, PDL1&gt;1, 3B'!$R$38</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'PFS, PDL1&gt;1, 3B'!$Q$39:$Q$47</c:f>
              <c:numCache>
                <c:formatCode>General</c:formatCode>
                <c:ptCount val="9"/>
                <c:pt idx="0">
                  <c:v>0</c:v>
                </c:pt>
                <c:pt idx="1">
                  <c:v>3</c:v>
                </c:pt>
                <c:pt idx="2">
                  <c:v>6</c:v>
                </c:pt>
                <c:pt idx="3">
                  <c:v>9</c:v>
                </c:pt>
                <c:pt idx="4">
                  <c:v>12</c:v>
                </c:pt>
                <c:pt idx="5">
                  <c:v>15</c:v>
                </c:pt>
                <c:pt idx="6">
                  <c:v>18</c:v>
                </c:pt>
                <c:pt idx="7">
                  <c:v>21</c:v>
                </c:pt>
                <c:pt idx="8">
                  <c:v>24</c:v>
                </c:pt>
              </c:numCache>
            </c:numRef>
          </c:xVal>
          <c:yVal>
            <c:numRef>
              <c:f>'PFS, PDL1&gt;1, 3B'!$R$39:$R$47</c:f>
              <c:numCache>
                <c:formatCode>0.00</c:formatCode>
                <c:ptCount val="9"/>
                <c:pt idx="0">
                  <c:v>1</c:v>
                </c:pt>
                <c:pt idx="1">
                  <c:v>0.63116985158636829</c:v>
                </c:pt>
                <c:pt idx="2">
                  <c:v>0.7070222056390002</c:v>
                </c:pt>
                <c:pt idx="3">
                  <c:v>0.70317341141917322</c:v>
                </c:pt>
                <c:pt idx="4">
                  <c:v>0.71897661321715434</c:v>
                </c:pt>
                <c:pt idx="5">
                  <c:v>0.73008562654103215</c:v>
                </c:pt>
                <c:pt idx="6">
                  <c:v>0.78394984216070318</c:v>
                </c:pt>
                <c:pt idx="7">
                  <c:v>0.76790439117132048</c:v>
                </c:pt>
                <c:pt idx="8">
                  <c:v>0.81340917641475308</c:v>
                </c:pt>
              </c:numCache>
            </c:numRef>
          </c:yVal>
          <c:smooth val="0"/>
          <c:extLst>
            <c:ext xmlns:c16="http://schemas.microsoft.com/office/drawing/2014/chart" uri="{C3380CC4-5D6E-409C-BE32-E72D297353CC}">
              <c16:uniqueId val="{00000000-21A7-4AE9-BEC5-B37C75EA4ABF}"/>
            </c:ext>
          </c:extLst>
        </c:ser>
        <c:dLbls>
          <c:showLegendKey val="0"/>
          <c:showVal val="0"/>
          <c:showCatName val="0"/>
          <c:showSerName val="0"/>
          <c:showPercent val="0"/>
          <c:showBubbleSize val="0"/>
        </c:dLbls>
        <c:axId val="483551232"/>
        <c:axId val="1"/>
      </c:scatterChart>
      <c:valAx>
        <c:axId val="483551232"/>
        <c:scaling>
          <c:orientation val="minMax"/>
          <c:max val="2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tiempo (meses)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es-ES"/>
          </a:p>
        </c:txPr>
        <c:crossAx val="1"/>
        <c:crosses val="autoZero"/>
        <c:crossBetween val="midCat"/>
        <c:majorUnit val="3"/>
      </c:val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solidFill>
                      <a:sysClr val="windowText" lastClr="000000"/>
                    </a:solidFill>
                  </a:rPr>
                  <a:t>% Supervivencia</a:t>
                </a:r>
              </a:p>
            </c:rich>
          </c:tx>
          <c:layout>
            <c:manualLayout>
              <c:xMode val="edge"/>
              <c:yMode val="edge"/>
              <c:x val="1.3888773337295102E-2"/>
              <c:y val="0.35428624363131078"/>
            </c:manualLayout>
          </c:layout>
          <c:overlay val="0"/>
          <c:spPr>
            <a:noFill/>
            <a:ln w="25400">
              <a:noFill/>
            </a:ln>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483551232"/>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200">
                <a:solidFill>
                  <a:srgbClr val="993300"/>
                </a:solidFill>
              </a:rPr>
              <a:t>Gráfico...:</a:t>
            </a:r>
            <a:r>
              <a:rPr lang="es-ES" sz="1200" baseline="0">
                <a:solidFill>
                  <a:srgbClr val="993300"/>
                </a:solidFill>
              </a:rPr>
              <a:t> </a:t>
            </a:r>
            <a:r>
              <a:rPr lang="es-ES" sz="1200" baseline="0">
                <a:solidFill>
                  <a:sysClr val="windowText" lastClr="000000"/>
                </a:solidFill>
              </a:rPr>
              <a:t>Funciones de supervivencia condicionadas al intervalo anterior</a:t>
            </a:r>
            <a:endParaRPr lang="es-ES" sz="1200">
              <a:solidFill>
                <a:sysClr val="windowText" lastClr="000000"/>
              </a:solidFill>
            </a:endParaRPr>
          </a:p>
        </c:rich>
      </c:tx>
      <c:overlay val="0"/>
      <c:spPr>
        <a:noFill/>
        <a:ln w="25400">
          <a:noFill/>
        </a:ln>
      </c:spPr>
    </c:title>
    <c:autoTitleDeleted val="0"/>
    <c:plotArea>
      <c:layout/>
      <c:lineChart>
        <c:grouping val="standard"/>
        <c:varyColors val="0"/>
        <c:ser>
          <c:idx val="0"/>
          <c:order val="0"/>
          <c:tx>
            <c:strRef>
              <c:f>'PFS, CohCom, 3C'!$O$38</c:f>
              <c:strCache>
                <c:ptCount val="1"/>
                <c:pt idx="0">
                  <c:v>% Supervivencia control</c:v>
                </c:pt>
              </c:strCache>
            </c:strRef>
          </c:tx>
          <c:spPr>
            <a:ln w="28575" cap="rnd">
              <a:solidFill>
                <a:srgbClr val="C00000"/>
              </a:solidFill>
              <a:round/>
            </a:ln>
            <a:effectLst/>
          </c:spPr>
          <c:marker>
            <c:symbol val="none"/>
          </c:marker>
          <c:dLbls>
            <c:dLbl>
              <c:idx val="0"/>
              <c:layout>
                <c:manualLayout>
                  <c:x val="-5.0000000000000024E-2"/>
                  <c:y val="6.13675986810315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6F-4B0B-9216-661167A51248}"/>
                </c:ext>
              </c:extLst>
            </c:dLbl>
            <c:dLbl>
              <c:idx val="1"/>
              <c:layout>
                <c:manualLayout>
                  <c:x val="-6.9870622184747835E-2"/>
                  <c:y val="6.1367598681031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6F-4B0B-9216-661167A51248}"/>
                </c:ext>
              </c:extLst>
            </c:dLbl>
            <c:dLbl>
              <c:idx val="2"/>
              <c:layout>
                <c:manualLayout>
                  <c:x val="-8.0221825471377087E-2"/>
                  <c:y val="2.45470394724126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6F-4B0B-9216-661167A51248}"/>
                </c:ext>
              </c:extLst>
            </c:dLbl>
            <c:dLbl>
              <c:idx val="3"/>
              <c:layout>
                <c:manualLayout>
                  <c:x val="-5.6931618076461209E-2"/>
                  <c:y val="4.09117324540209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6F-4B0B-9216-661167A51248}"/>
                </c:ext>
              </c:extLst>
            </c:dLbl>
            <c:dLbl>
              <c:idx val="4"/>
              <c:layout>
                <c:manualLayout>
                  <c:x val="-2.5878008216573253E-2"/>
                  <c:y val="4.09117324540210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6F-4B0B-9216-661167A51248}"/>
                </c:ext>
              </c:extLst>
            </c:dLbl>
            <c:dLbl>
              <c:idx val="5"/>
              <c:layout>
                <c:manualLayout>
                  <c:x val="-1.0351203286629397E-2"/>
                  <c:y val="4.09117324540210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6F-4B0B-9216-661167A51248}"/>
                </c:ext>
              </c:extLst>
            </c:dLbl>
            <c:dLbl>
              <c:idx val="6"/>
              <c:layout>
                <c:manualLayout>
                  <c:x val="-1.5526804929943953E-2"/>
                  <c:y val="4.09117324540210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E6F-4B0B-9216-661167A51248}"/>
                </c:ext>
              </c:extLst>
            </c:dLbl>
            <c:dLbl>
              <c:idx val="7"/>
              <c:layout>
                <c:manualLayout>
                  <c:x val="9.4884934008580753E-17"/>
                  <c:y val="2.8638212717814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E6F-4B0B-9216-661167A51248}"/>
                </c:ext>
              </c:extLst>
            </c:dLbl>
            <c:dLbl>
              <c:idx val="8"/>
              <c:layout>
                <c:manualLayout>
                  <c:x val="-7.7634024649719767E-3"/>
                  <c:y val="3.68205592086187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6F-4B0B-9216-661167A51248}"/>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'PFS, CohCom, 3C'!$N$39:$N$47</c:f>
              <c:numCache>
                <c:formatCode>General</c:formatCode>
                <c:ptCount val="9"/>
                <c:pt idx="0">
                  <c:v>0</c:v>
                </c:pt>
                <c:pt idx="1">
                  <c:v>3</c:v>
                </c:pt>
                <c:pt idx="2">
                  <c:v>6</c:v>
                </c:pt>
                <c:pt idx="3">
                  <c:v>9</c:v>
                </c:pt>
                <c:pt idx="4">
                  <c:v>12</c:v>
                </c:pt>
                <c:pt idx="5">
                  <c:v>15</c:v>
                </c:pt>
                <c:pt idx="6">
                  <c:v>18</c:v>
                </c:pt>
                <c:pt idx="7">
                  <c:v>21</c:v>
                </c:pt>
                <c:pt idx="8">
                  <c:v>24</c:v>
                </c:pt>
              </c:numCache>
            </c:numRef>
          </c:cat>
          <c:val>
            <c:numRef>
              <c:f>'PFS, CohCom, 3C'!$O$39:$O$47</c:f>
              <c:numCache>
                <c:formatCode>0.00%</c:formatCode>
                <c:ptCount val="9"/>
                <c:pt idx="0">
                  <c:v>1</c:v>
                </c:pt>
                <c:pt idx="1">
                  <c:v>0.80303030303030298</c:v>
                </c:pt>
                <c:pt idx="2">
                  <c:v>0.57865418894830656</c:v>
                </c:pt>
                <c:pt idx="3">
                  <c:v>0.36928358496985947</c:v>
                </c:pt>
                <c:pt idx="4">
                  <c:v>0.25228284517742872</c:v>
                </c:pt>
                <c:pt idx="5">
                  <c:v>0.19131449092621677</c:v>
                </c:pt>
                <c:pt idx="6">
                  <c:v>0.14716499302016672</c:v>
                </c:pt>
                <c:pt idx="7">
                  <c:v>0.12780117814909217</c:v>
                </c:pt>
                <c:pt idx="8">
                  <c:v>0.10954386698493615</c:v>
                </c:pt>
              </c:numCache>
            </c:numRef>
          </c:val>
          <c:smooth val="0"/>
          <c:extLst>
            <c:ext xmlns:c16="http://schemas.microsoft.com/office/drawing/2014/chart" uri="{C3380CC4-5D6E-409C-BE32-E72D297353CC}">
              <c16:uniqueId val="{00000009-3E6F-4B0B-9216-661167A51248}"/>
            </c:ext>
          </c:extLst>
        </c:ser>
        <c:ser>
          <c:idx val="1"/>
          <c:order val="1"/>
          <c:tx>
            <c:strRef>
              <c:f>'PFS, CohCom, 3C'!$P$38</c:f>
              <c:strCache>
                <c:ptCount val="1"/>
                <c:pt idx="0">
                  <c:v>% Supervivencia intervención</c:v>
                </c:pt>
              </c:strCache>
            </c:strRef>
          </c:tx>
          <c:spPr>
            <a:ln w="28575" cap="rnd">
              <a:solidFill>
                <a:srgbClr val="669900"/>
              </a:solidFill>
              <a:round/>
            </a:ln>
            <a:effectLst/>
          </c:spPr>
          <c:marker>
            <c:symbol val="none"/>
          </c:marker>
          <c:dLbls>
            <c:dLbl>
              <c:idx val="8"/>
              <c:layout>
                <c:manualLayout>
                  <c:x val="-1.8976986801716151E-16"/>
                  <c:y val="-2.04558662270105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E6F-4B0B-9216-661167A51248}"/>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rgbClr val="008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'PFS, CohCom, 3C'!$N$39:$N$47</c:f>
              <c:numCache>
                <c:formatCode>General</c:formatCode>
                <c:ptCount val="9"/>
                <c:pt idx="0">
                  <c:v>0</c:v>
                </c:pt>
                <c:pt idx="1">
                  <c:v>3</c:v>
                </c:pt>
                <c:pt idx="2">
                  <c:v>6</c:v>
                </c:pt>
                <c:pt idx="3">
                  <c:v>9</c:v>
                </c:pt>
                <c:pt idx="4">
                  <c:v>12</c:v>
                </c:pt>
                <c:pt idx="5">
                  <c:v>15</c:v>
                </c:pt>
                <c:pt idx="6">
                  <c:v>18</c:v>
                </c:pt>
                <c:pt idx="7">
                  <c:v>21</c:v>
                </c:pt>
                <c:pt idx="8">
                  <c:v>24</c:v>
                </c:pt>
              </c:numCache>
            </c:numRef>
          </c:cat>
          <c:val>
            <c:numRef>
              <c:f>'PFS, CohCom, 3C'!$P$39:$P$47</c:f>
              <c:numCache>
                <c:formatCode>0.00%</c:formatCode>
                <c:ptCount val="9"/>
                <c:pt idx="0">
                  <c:v>1</c:v>
                </c:pt>
                <c:pt idx="1">
                  <c:v>0.85804816223067171</c:v>
                </c:pt>
                <c:pt idx="2">
                  <c:v>0.6378292285752255</c:v>
                </c:pt>
                <c:pt idx="3">
                  <c:v>0.45792867692580291</c:v>
                </c:pt>
                <c:pt idx="4">
                  <c:v>0.34623875572438756</c:v>
                </c:pt>
                <c:pt idx="5">
                  <c:v>0.28120914170508632</c:v>
                </c:pt>
                <c:pt idx="6">
                  <c:v>0.22124542766503114</c:v>
                </c:pt>
                <c:pt idx="7">
                  <c:v>0.18925813691827964</c:v>
                </c:pt>
                <c:pt idx="8">
                  <c:v>0.1669924737514232</c:v>
                </c:pt>
              </c:numCache>
            </c:numRef>
          </c:val>
          <c:smooth val="0"/>
          <c:extLst>
            <c:ext xmlns:c16="http://schemas.microsoft.com/office/drawing/2014/chart" uri="{C3380CC4-5D6E-409C-BE32-E72D297353CC}">
              <c16:uniqueId val="{0000000B-3E6F-4B0B-9216-661167A51248}"/>
            </c:ext>
          </c:extLst>
        </c:ser>
        <c:dLbls>
          <c:showLegendKey val="0"/>
          <c:showVal val="0"/>
          <c:showCatName val="0"/>
          <c:showSerName val="0"/>
          <c:showPercent val="0"/>
          <c:showBubbleSize val="0"/>
        </c:dLbls>
        <c:smooth val="0"/>
        <c:axId val="482627544"/>
        <c:axId val="1"/>
      </c:lineChart>
      <c:catAx>
        <c:axId val="48262754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a:t>
                </a:r>
                <a:r>
                  <a:rPr lang="es-ES" baseline="0">
                    <a:solidFill>
                      <a:sysClr val="windowText" lastClr="000000"/>
                    </a:solidFill>
                  </a:rPr>
                  <a:t> (meses)</a:t>
                </a:r>
                <a:endParaRPr lang="es-ES">
                  <a:solidFill>
                    <a:sysClr val="windowText" lastClr="000000"/>
                  </a:solidFill>
                </a:endParaRP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 de Supervivencia</a:t>
                </a:r>
              </a:p>
            </c:rich>
          </c:tx>
          <c:overlay val="0"/>
          <c:spPr>
            <a:noFill/>
            <a:ln w="25400">
              <a:noFill/>
            </a:ln>
          </c:spPr>
        </c:title>
        <c:numFmt formatCode="0%" sourceLinked="0"/>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48262754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200">
                <a:solidFill>
                  <a:sysClr val="windowText" lastClr="000000"/>
                </a:solidFill>
              </a:rPr>
              <a:t>Hazards</a:t>
            </a:r>
            <a:r>
              <a:rPr lang="es-ES" sz="1200" baseline="0">
                <a:solidFill>
                  <a:sysClr val="windowText" lastClr="000000"/>
                </a:solidFill>
              </a:rPr>
              <a:t> Ratio (obternidos exponencialmente) al final de cada intervalo, condicionado al anterior</a:t>
            </a:r>
            <a:endParaRPr lang="es-ES">
              <a:solidFill>
                <a:sysClr val="windowText" lastClr="000000"/>
              </a:solidFill>
            </a:endParaRPr>
          </a:p>
        </c:rich>
      </c:tx>
      <c:overlay val="0"/>
      <c:spPr>
        <a:noFill/>
        <a:ln w="25400">
          <a:noFill/>
        </a:ln>
      </c:spPr>
    </c:title>
    <c:autoTitleDeleted val="0"/>
    <c:plotArea>
      <c:layout/>
      <c:scatterChart>
        <c:scatterStyle val="lineMarker"/>
        <c:varyColors val="0"/>
        <c:ser>
          <c:idx val="0"/>
          <c:order val="0"/>
          <c:tx>
            <c:strRef>
              <c:f>'PFS, CohCom, 3C'!$R$38</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'PFS, CohCom, 3C'!$Q$39:$Q$47</c:f>
              <c:numCache>
                <c:formatCode>General</c:formatCode>
                <c:ptCount val="9"/>
                <c:pt idx="0">
                  <c:v>0</c:v>
                </c:pt>
                <c:pt idx="1">
                  <c:v>3</c:v>
                </c:pt>
                <c:pt idx="2">
                  <c:v>6</c:v>
                </c:pt>
                <c:pt idx="3">
                  <c:v>9</c:v>
                </c:pt>
                <c:pt idx="4">
                  <c:v>12</c:v>
                </c:pt>
                <c:pt idx="5">
                  <c:v>15</c:v>
                </c:pt>
                <c:pt idx="6">
                  <c:v>18</c:v>
                </c:pt>
                <c:pt idx="7">
                  <c:v>21</c:v>
                </c:pt>
                <c:pt idx="8">
                  <c:v>24</c:v>
                </c:pt>
              </c:numCache>
            </c:numRef>
          </c:xVal>
          <c:yVal>
            <c:numRef>
              <c:f>'PFS, CohCom, 3C'!$R$39:$R$47</c:f>
              <c:numCache>
                <c:formatCode>0.00</c:formatCode>
                <c:ptCount val="9"/>
                <c:pt idx="0">
                  <c:v>1</c:v>
                </c:pt>
                <c:pt idx="1">
                  <c:v>0.69790788621023314</c:v>
                </c:pt>
                <c:pt idx="2">
                  <c:v>0.82201719158896103</c:v>
                </c:pt>
                <c:pt idx="3">
                  <c:v>0.78402866422387951</c:v>
                </c:pt>
                <c:pt idx="4">
                  <c:v>0.77013018656760202</c:v>
                </c:pt>
                <c:pt idx="5">
                  <c:v>0.76709909990967162</c:v>
                </c:pt>
                <c:pt idx="6">
                  <c:v>0.78722572637539123</c:v>
                </c:pt>
                <c:pt idx="7">
                  <c:v>0.80914789512349727</c:v>
                </c:pt>
                <c:pt idx="8">
                  <c:v>0.80934344497185917</c:v>
                </c:pt>
              </c:numCache>
            </c:numRef>
          </c:yVal>
          <c:smooth val="0"/>
          <c:extLst>
            <c:ext xmlns:c16="http://schemas.microsoft.com/office/drawing/2014/chart" uri="{C3380CC4-5D6E-409C-BE32-E72D297353CC}">
              <c16:uniqueId val="{00000000-23B4-41D3-996B-D88CB4EBA774}"/>
            </c:ext>
          </c:extLst>
        </c:ser>
        <c:dLbls>
          <c:showLegendKey val="0"/>
          <c:showVal val="0"/>
          <c:showCatName val="0"/>
          <c:showSerName val="0"/>
          <c:showPercent val="0"/>
          <c:showBubbleSize val="0"/>
        </c:dLbls>
        <c:axId val="484307440"/>
        <c:axId val="1"/>
      </c:scatterChart>
      <c:valAx>
        <c:axId val="484307440"/>
        <c:scaling>
          <c:orientation val="minMax"/>
          <c:max val="2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 (meses)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es-ES"/>
          </a:p>
        </c:txPr>
        <c:crossAx val="1"/>
        <c:crosses val="autoZero"/>
        <c:crossBetween val="midCat"/>
        <c:majorUnit val="3"/>
      </c:val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ES" b="1"/>
                  <a:t>HR</a:t>
                </a:r>
                <a:r>
                  <a:rPr lang="es-ES" b="1" baseline="-25000">
                    <a:solidFill>
                      <a:srgbClr val="0000FF"/>
                    </a:solidFill>
                  </a:rPr>
                  <a:t>i</a:t>
                </a:r>
              </a:p>
            </c:rich>
          </c:tx>
          <c:layout>
            <c:manualLayout>
              <c:xMode val="edge"/>
              <c:yMode val="edge"/>
              <c:x val="9.1720477573940806E-3"/>
              <c:y val="0.33833702238833047"/>
            </c:manualLayout>
          </c:layout>
          <c:overlay val="0"/>
          <c:spPr>
            <a:noFill/>
            <a:ln w="25400">
              <a:noFill/>
            </a:ln>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484307440"/>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solidFill>
                  <a:sysClr val="windowText" lastClr="000000"/>
                </a:solidFill>
              </a:rPr>
              <a:t>Hazards Ratio (obtenidos exponencialmente) al final de cada intervalo, condicionado al anterior </a:t>
            </a:r>
          </a:p>
        </c:rich>
      </c:tx>
      <c:overlay val="0"/>
      <c:spPr>
        <a:noFill/>
        <a:ln w="25400">
          <a:noFill/>
        </a:ln>
      </c:spPr>
    </c:title>
    <c:autoTitleDeleted val="0"/>
    <c:plotArea>
      <c:layout/>
      <c:scatterChart>
        <c:scatterStyle val="lineMarker"/>
        <c:varyColors val="0"/>
        <c:ser>
          <c:idx val="0"/>
          <c:order val="0"/>
          <c:tx>
            <c:strRef>
              <c:f>'OS, PDL1&gt;5, 2A'!$R$38</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'OS, PDL1&gt;5, 2A'!$Q$39:$Q$47</c:f>
              <c:numCache>
                <c:formatCode>General</c:formatCode>
                <c:ptCount val="9"/>
                <c:pt idx="0">
                  <c:v>0</c:v>
                </c:pt>
                <c:pt idx="1">
                  <c:v>3</c:v>
                </c:pt>
                <c:pt idx="2">
                  <c:v>6</c:v>
                </c:pt>
                <c:pt idx="3">
                  <c:v>9</c:v>
                </c:pt>
                <c:pt idx="4">
                  <c:v>12</c:v>
                </c:pt>
                <c:pt idx="5">
                  <c:v>15</c:v>
                </c:pt>
                <c:pt idx="6">
                  <c:v>18</c:v>
                </c:pt>
                <c:pt idx="7">
                  <c:v>21</c:v>
                </c:pt>
                <c:pt idx="8">
                  <c:v>24</c:v>
                </c:pt>
              </c:numCache>
            </c:numRef>
          </c:xVal>
          <c:yVal>
            <c:numRef>
              <c:f>'OS, PDL1&gt;5, 2A'!$R$39:$R$47</c:f>
              <c:numCache>
                <c:formatCode>0.00</c:formatCode>
                <c:ptCount val="9"/>
                <c:pt idx="0">
                  <c:v>1</c:v>
                </c:pt>
                <c:pt idx="1">
                  <c:v>0.62636805720468813</c:v>
                </c:pt>
                <c:pt idx="2">
                  <c:v>0.70914536955232987</c:v>
                </c:pt>
                <c:pt idx="3">
                  <c:v>0.73557172533013382</c:v>
                </c:pt>
                <c:pt idx="4">
                  <c:v>0.72653697848333543</c:v>
                </c:pt>
                <c:pt idx="5">
                  <c:v>0.66024275711282576</c:v>
                </c:pt>
                <c:pt idx="6">
                  <c:v>0.69001891406740801</c:v>
                </c:pt>
                <c:pt idx="7">
                  <c:v>0.70021364758465698</c:v>
                </c:pt>
                <c:pt idx="8">
                  <c:v>0.72550077252469103</c:v>
                </c:pt>
              </c:numCache>
            </c:numRef>
          </c:yVal>
          <c:smooth val="0"/>
          <c:extLst>
            <c:ext xmlns:c16="http://schemas.microsoft.com/office/drawing/2014/chart" uri="{C3380CC4-5D6E-409C-BE32-E72D297353CC}">
              <c16:uniqueId val="{00000000-D2E4-4B79-99C9-6DC2E7E7BF3C}"/>
            </c:ext>
          </c:extLst>
        </c:ser>
        <c:dLbls>
          <c:showLegendKey val="0"/>
          <c:showVal val="0"/>
          <c:showCatName val="0"/>
          <c:showSerName val="0"/>
          <c:showPercent val="0"/>
          <c:showBubbleSize val="0"/>
        </c:dLbls>
        <c:axId val="482626888"/>
        <c:axId val="1"/>
      </c:scatterChart>
      <c:valAx>
        <c:axId val="482626888"/>
        <c:scaling>
          <c:orientation val="minMax"/>
          <c:max val="2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a:t>
                </a:r>
                <a:r>
                  <a:rPr lang="es-ES" baseline="0">
                    <a:solidFill>
                      <a:sysClr val="windowText" lastClr="000000"/>
                    </a:solidFill>
                  </a:rPr>
                  <a:t> (meses</a:t>
                </a:r>
                <a:endParaRPr lang="es-ES">
                  <a:solidFill>
                    <a:sysClr val="windowText" lastClr="000000"/>
                  </a:solidFill>
                </a:endParaRP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es-ES"/>
          </a:p>
        </c:txPr>
        <c:crossAx val="1"/>
        <c:crosses val="autoZero"/>
        <c:crossBetween val="midCat"/>
        <c:majorUnit val="3"/>
      </c:valAx>
      <c:valAx>
        <c:axId val="1"/>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HR</a:t>
                </a:r>
                <a:r>
                  <a:rPr lang="es-ES" baseline="-25000">
                    <a:solidFill>
                      <a:srgbClr val="0000FF"/>
                    </a:solidFill>
                  </a:rPr>
                  <a:t>i</a:t>
                </a:r>
              </a:p>
            </c:rich>
          </c:tx>
          <c:layout>
            <c:manualLayout>
              <c:xMode val="edge"/>
              <c:yMode val="edge"/>
              <c:x val="3.0555555555555555E-2"/>
              <c:y val="0.46514246286224531"/>
            </c:manualLayout>
          </c:layout>
          <c:overlay val="0"/>
          <c:spPr>
            <a:noFill/>
            <a:ln w="25400">
              <a:noFill/>
            </a:ln>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82626888"/>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200" b="1">
                <a:solidFill>
                  <a:srgbClr val="993300"/>
                </a:solidFill>
              </a:rPr>
              <a:t>Gráfico</a:t>
            </a:r>
            <a:r>
              <a:rPr lang="es-ES" sz="1200" b="1" baseline="0">
                <a:solidFill>
                  <a:srgbClr val="993300"/>
                </a:solidFill>
              </a:rPr>
              <a:t> ...: </a:t>
            </a:r>
            <a:r>
              <a:rPr lang="es-ES" sz="1200" baseline="0">
                <a:solidFill>
                  <a:sysClr val="windowText" lastClr="000000"/>
                </a:solidFill>
              </a:rPr>
              <a:t>Funciones de supervivencia condicionadas al intervalo anterior</a:t>
            </a:r>
            <a:endParaRPr lang="es-ES" sz="1200">
              <a:solidFill>
                <a:sysClr val="windowText" lastClr="000000"/>
              </a:solidFill>
            </a:endParaRPr>
          </a:p>
        </c:rich>
      </c:tx>
      <c:overlay val="0"/>
      <c:spPr>
        <a:noFill/>
        <a:ln w="25400">
          <a:noFill/>
        </a:ln>
      </c:spPr>
    </c:title>
    <c:autoTitleDeleted val="0"/>
    <c:plotArea>
      <c:layout/>
      <c:lineChart>
        <c:grouping val="standard"/>
        <c:varyColors val="0"/>
        <c:ser>
          <c:idx val="0"/>
          <c:order val="0"/>
          <c:tx>
            <c:strRef>
              <c:f>'OS, PDL1&gt;1, 2B'!$O$38</c:f>
              <c:strCache>
                <c:ptCount val="1"/>
                <c:pt idx="0">
                  <c:v>% Supervivencia control</c:v>
                </c:pt>
              </c:strCache>
            </c:strRef>
          </c:tx>
          <c:spPr>
            <a:ln w="28575" cap="rnd">
              <a:solidFill>
                <a:srgbClr val="C00000"/>
              </a:solidFill>
              <a:round/>
            </a:ln>
            <a:effectLst/>
          </c:spPr>
          <c:marker>
            <c:symbol val="none"/>
          </c:marker>
          <c:dLbls>
            <c:dLbl>
              <c:idx val="0"/>
              <c:layout>
                <c:manualLayout>
                  <c:x val="-5.5619179420027719E-2"/>
                  <c:y val="6.50984696733763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1-4AA1-A5D5-D4F7B6336D2C}"/>
                </c:ext>
              </c:extLst>
            </c:dLbl>
            <c:dLbl>
              <c:idx val="1"/>
              <c:layout>
                <c:manualLayout>
                  <c:x val="-7.7866851188038835E-2"/>
                  <c:y val="4.64989069095544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F1-4AA1-A5D5-D4F7B6336D2C}"/>
                </c:ext>
              </c:extLst>
            </c:dLbl>
            <c:dLbl>
              <c:idx val="2"/>
              <c:layout>
                <c:manualLayout>
                  <c:x val="-7.5085892217037473E-2"/>
                  <c:y val="5.11487976005098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F1-4AA1-A5D5-D4F7B6336D2C}"/>
                </c:ext>
              </c:extLst>
            </c:dLbl>
            <c:dLbl>
              <c:idx val="3"/>
              <c:layout>
                <c:manualLayout>
                  <c:x val="-7.5085892217037431E-2"/>
                  <c:y val="4.6498906909554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F1-4AA1-A5D5-D4F7B6336D2C}"/>
                </c:ext>
              </c:extLst>
            </c:dLbl>
            <c:dLbl>
              <c:idx val="4"/>
              <c:layout>
                <c:manualLayout>
                  <c:x val="-6.674301530403326E-2"/>
                  <c:y val="6.04485789824208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F1-4AA1-A5D5-D4F7B6336D2C}"/>
                </c:ext>
              </c:extLst>
            </c:dLbl>
            <c:dLbl>
              <c:idx val="5"/>
              <c:layout>
                <c:manualLayout>
                  <c:x val="-5.2838220449026335E-2"/>
                  <c:y val="4.64989069095544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F1-4AA1-A5D5-D4F7B6336D2C}"/>
                </c:ext>
              </c:extLst>
            </c:dLbl>
            <c:dLbl>
              <c:idx val="6"/>
              <c:layout>
                <c:manualLayout>
                  <c:x val="-5.5619179420027823E-2"/>
                  <c:y val="5.114879760050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F1-4AA1-A5D5-D4F7B6336D2C}"/>
                </c:ext>
              </c:extLst>
            </c:dLbl>
            <c:dLbl>
              <c:idx val="7"/>
              <c:layout>
                <c:manualLayout>
                  <c:x val="-5.0057261478025153E-2"/>
                  <c:y val="4.6498906909554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5F1-4AA1-A5D5-D4F7B6336D2C}"/>
                </c:ext>
              </c:extLst>
            </c:dLbl>
            <c:dLbl>
              <c:idx val="8"/>
              <c:layout>
                <c:manualLayout>
                  <c:x val="-4.4495343536022074E-2"/>
                  <c:y val="3.71991255276436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5F1-4AA1-A5D5-D4F7B6336D2C}"/>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'OS, PDL1&gt;1, 2B'!$N$39:$N$47</c:f>
              <c:numCache>
                <c:formatCode>General</c:formatCode>
                <c:ptCount val="9"/>
                <c:pt idx="0">
                  <c:v>0</c:v>
                </c:pt>
                <c:pt idx="1">
                  <c:v>3</c:v>
                </c:pt>
                <c:pt idx="2">
                  <c:v>6</c:v>
                </c:pt>
                <c:pt idx="3">
                  <c:v>9</c:v>
                </c:pt>
                <c:pt idx="4">
                  <c:v>12</c:v>
                </c:pt>
                <c:pt idx="5">
                  <c:v>15</c:v>
                </c:pt>
                <c:pt idx="6">
                  <c:v>18</c:v>
                </c:pt>
                <c:pt idx="7">
                  <c:v>21</c:v>
                </c:pt>
                <c:pt idx="8">
                  <c:v>24</c:v>
                </c:pt>
              </c:numCache>
            </c:numRef>
          </c:cat>
          <c:val>
            <c:numRef>
              <c:f>'OS, PDL1&gt;1, 2B'!$O$39:$O$47</c:f>
              <c:numCache>
                <c:formatCode>0.00%</c:formatCode>
                <c:ptCount val="9"/>
                <c:pt idx="0">
                  <c:v>1</c:v>
                </c:pt>
                <c:pt idx="1">
                  <c:v>0.89923664122137403</c:v>
                </c:pt>
                <c:pt idx="2">
                  <c:v>0.76005044805841349</c:v>
                </c:pt>
                <c:pt idx="3">
                  <c:v>0.61370533073039601</c:v>
                </c:pt>
                <c:pt idx="4">
                  <c:v>0.47269731740330762</c:v>
                </c:pt>
                <c:pt idx="5">
                  <c:v>0.35776064091140747</c:v>
                </c:pt>
                <c:pt idx="6">
                  <c:v>0.27846317926609548</c:v>
                </c:pt>
                <c:pt idx="7">
                  <c:v>0.23594971678272211</c:v>
                </c:pt>
                <c:pt idx="8">
                  <c:v>0.19917833234905113</c:v>
                </c:pt>
              </c:numCache>
            </c:numRef>
          </c:val>
          <c:smooth val="0"/>
          <c:extLst>
            <c:ext xmlns:c16="http://schemas.microsoft.com/office/drawing/2014/chart" uri="{C3380CC4-5D6E-409C-BE32-E72D297353CC}">
              <c16:uniqueId val="{00000009-F5F1-4AA1-A5D5-D4F7B6336D2C}"/>
            </c:ext>
          </c:extLst>
        </c:ser>
        <c:ser>
          <c:idx val="1"/>
          <c:order val="1"/>
          <c:tx>
            <c:strRef>
              <c:f>'OS, PDL1&gt;1, 2B'!$P$38</c:f>
              <c:strCache>
                <c:ptCount val="1"/>
                <c:pt idx="0">
                  <c:v>% Supervivencia intervención</c:v>
                </c:pt>
              </c:strCache>
            </c:strRef>
          </c:tx>
          <c:spPr>
            <a:ln w="28575" cap="rnd">
              <a:solidFill>
                <a:srgbClr val="669900"/>
              </a:solidFill>
              <a:round/>
            </a:ln>
            <a:effectLst/>
          </c:spPr>
          <c:marker>
            <c:symbol val="none"/>
          </c:marker>
          <c:dLbls>
            <c:dLbl>
              <c:idx val="3"/>
              <c:layout>
                <c:manualLayout>
                  <c:x val="-3.615246662301802E-2"/>
                  <c:y val="-2.789934414573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5F1-4AA1-A5D5-D4F7B6336D2C}"/>
                </c:ext>
              </c:extLst>
            </c:dLbl>
            <c:dLbl>
              <c:idx val="4"/>
              <c:layout>
                <c:manualLayout>
                  <c:x val="-3.615246662301802E-2"/>
                  <c:y val="-5.57986882914654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5F1-4AA1-A5D5-D4F7B6336D2C}"/>
                </c:ext>
              </c:extLst>
            </c:dLbl>
            <c:dLbl>
              <c:idx val="5"/>
              <c:layout>
                <c:manualLayout>
                  <c:x val="-3.8933425594019404E-2"/>
                  <c:y val="-4.64989069095545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5F1-4AA1-A5D5-D4F7B6336D2C}"/>
                </c:ext>
              </c:extLst>
            </c:dLbl>
            <c:dLbl>
              <c:idx val="6"/>
              <c:layout>
                <c:manualLayout>
                  <c:x val="-5.8400138391029213E-2"/>
                  <c:y val="-5.114879760050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5F1-4AA1-A5D5-D4F7B6336D2C}"/>
                </c:ext>
              </c:extLst>
            </c:dLbl>
            <c:dLbl>
              <c:idx val="7"/>
              <c:layout>
                <c:manualLayout>
                  <c:x val="-5.2838220449026439E-2"/>
                  <c:y val="-4.6498906909554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5F1-4AA1-A5D5-D4F7B6336D2C}"/>
                </c:ext>
              </c:extLst>
            </c:dLbl>
            <c:dLbl>
              <c:idx val="8"/>
              <c:layout>
                <c:manualLayout>
                  <c:x val="-3.3371507652016533E-2"/>
                  <c:y val="-4.3645839173066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5F1-4AA1-A5D5-D4F7B6336D2C}"/>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rgbClr val="6699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'OS, PDL1&gt;1, 2B'!$N$39:$N$47</c:f>
              <c:numCache>
                <c:formatCode>General</c:formatCode>
                <c:ptCount val="9"/>
                <c:pt idx="0">
                  <c:v>0</c:v>
                </c:pt>
                <c:pt idx="1">
                  <c:v>3</c:v>
                </c:pt>
                <c:pt idx="2">
                  <c:v>6</c:v>
                </c:pt>
                <c:pt idx="3">
                  <c:v>9</c:v>
                </c:pt>
                <c:pt idx="4">
                  <c:v>12</c:v>
                </c:pt>
                <c:pt idx="5">
                  <c:v>15</c:v>
                </c:pt>
                <c:pt idx="6">
                  <c:v>18</c:v>
                </c:pt>
                <c:pt idx="7">
                  <c:v>21</c:v>
                </c:pt>
                <c:pt idx="8">
                  <c:v>24</c:v>
                </c:pt>
              </c:numCache>
            </c:numRef>
          </c:cat>
          <c:val>
            <c:numRef>
              <c:f>'OS, PDL1&gt;1, 2B'!$P$39:$P$47</c:f>
              <c:numCache>
                <c:formatCode>0.00%</c:formatCode>
                <c:ptCount val="9"/>
                <c:pt idx="0">
                  <c:v>1</c:v>
                </c:pt>
                <c:pt idx="1">
                  <c:v>0.93291731669266775</c:v>
                </c:pt>
                <c:pt idx="2">
                  <c:v>0.79964341430800101</c:v>
                </c:pt>
                <c:pt idx="3">
                  <c:v>0.65946687952890914</c:v>
                </c:pt>
                <c:pt idx="4">
                  <c:v>0.55702542251470966</c:v>
                </c:pt>
                <c:pt idx="5">
                  <c:v>0.46634686536115222</c:v>
                </c:pt>
                <c:pt idx="6">
                  <c:v>0.38189034643747899</c:v>
                </c:pt>
                <c:pt idx="7">
                  <c:v>0.33389319907101989</c:v>
                </c:pt>
                <c:pt idx="8">
                  <c:v>0.29427875172361073</c:v>
                </c:pt>
              </c:numCache>
            </c:numRef>
          </c:val>
          <c:smooth val="0"/>
          <c:extLst>
            <c:ext xmlns:c16="http://schemas.microsoft.com/office/drawing/2014/chart" uri="{C3380CC4-5D6E-409C-BE32-E72D297353CC}">
              <c16:uniqueId val="{00000010-F5F1-4AA1-A5D5-D4F7B6336D2C}"/>
            </c:ext>
          </c:extLst>
        </c:ser>
        <c:dLbls>
          <c:showLegendKey val="0"/>
          <c:showVal val="0"/>
          <c:showCatName val="0"/>
          <c:showSerName val="0"/>
          <c:showPercent val="0"/>
          <c:showBubbleSize val="0"/>
        </c:dLbls>
        <c:smooth val="0"/>
        <c:axId val="485561048"/>
        <c:axId val="1"/>
      </c:lineChart>
      <c:catAx>
        <c:axId val="485561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tiempo (meses)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s-ES">
                    <a:solidFill>
                      <a:schemeClr val="tx1"/>
                    </a:solidFill>
                  </a:rPr>
                  <a:t>%</a:t>
                </a:r>
                <a:r>
                  <a:rPr lang="es-ES" baseline="0">
                    <a:solidFill>
                      <a:schemeClr val="tx1"/>
                    </a:solidFill>
                  </a:rPr>
                  <a:t> Supervivencia</a:t>
                </a:r>
                <a:endParaRPr lang="es-ES">
                  <a:solidFill>
                    <a:schemeClr val="tx1"/>
                  </a:solidFill>
                </a:endParaRPr>
              </a:p>
            </c:rich>
          </c:tx>
          <c:overlay val="0"/>
          <c:spPr>
            <a:noFill/>
            <a:ln w="25400">
              <a:noFill/>
            </a:ln>
          </c:spPr>
        </c:title>
        <c:numFmt formatCode="0%" sourceLinked="0"/>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85561048"/>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en-US" sz="1200">
                <a:solidFill>
                  <a:schemeClr val="tx1"/>
                </a:solidFill>
              </a:rPr>
              <a:t>Hazards</a:t>
            </a:r>
            <a:r>
              <a:rPr lang="en-US" sz="1200" baseline="0">
                <a:solidFill>
                  <a:schemeClr val="tx1"/>
                </a:solidFill>
              </a:rPr>
              <a:t> Ratio (obtenidos exponencialmente) al final de cada intervalo, condicionado al anterior</a:t>
            </a:r>
            <a:endParaRPr lang="en-US" sz="1200">
              <a:solidFill>
                <a:schemeClr val="tx1"/>
              </a:solidFill>
            </a:endParaRPr>
          </a:p>
        </c:rich>
      </c:tx>
      <c:layout>
        <c:manualLayout>
          <c:xMode val="edge"/>
          <c:yMode val="edge"/>
          <c:x val="0.10737507255264858"/>
          <c:y val="3.2407576959856764E-2"/>
        </c:manualLayout>
      </c:layout>
      <c:overlay val="0"/>
      <c:spPr>
        <a:noFill/>
        <a:ln w="25400">
          <a:noFill/>
        </a:ln>
      </c:spPr>
    </c:title>
    <c:autoTitleDeleted val="0"/>
    <c:plotArea>
      <c:layout/>
      <c:scatterChart>
        <c:scatterStyle val="lineMarker"/>
        <c:varyColors val="0"/>
        <c:ser>
          <c:idx val="0"/>
          <c:order val="0"/>
          <c:tx>
            <c:strRef>
              <c:f>'OS, PDL1&gt;1, 2B'!$R$38</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'OS, PDL1&gt;1, 2B'!$Q$39:$Q$47</c:f>
              <c:numCache>
                <c:formatCode>General</c:formatCode>
                <c:ptCount val="9"/>
                <c:pt idx="0">
                  <c:v>0</c:v>
                </c:pt>
                <c:pt idx="1">
                  <c:v>3</c:v>
                </c:pt>
                <c:pt idx="2">
                  <c:v>6</c:v>
                </c:pt>
                <c:pt idx="3">
                  <c:v>9</c:v>
                </c:pt>
                <c:pt idx="4">
                  <c:v>12</c:v>
                </c:pt>
                <c:pt idx="5">
                  <c:v>15</c:v>
                </c:pt>
                <c:pt idx="6">
                  <c:v>18</c:v>
                </c:pt>
                <c:pt idx="7">
                  <c:v>21</c:v>
                </c:pt>
                <c:pt idx="8">
                  <c:v>24</c:v>
                </c:pt>
              </c:numCache>
            </c:numRef>
          </c:xVal>
          <c:yVal>
            <c:numRef>
              <c:f>'OS, PDL1&gt;1, 2B'!$R$39:$R$47</c:f>
              <c:numCache>
                <c:formatCode>0.00</c:formatCode>
                <c:ptCount val="9"/>
                <c:pt idx="0">
                  <c:v>1</c:v>
                </c:pt>
                <c:pt idx="1">
                  <c:v>0.65379270102813647</c:v>
                </c:pt>
                <c:pt idx="2">
                  <c:v>0.81491781425887067</c:v>
                </c:pt>
                <c:pt idx="3">
                  <c:v>0.85270195340358212</c:v>
                </c:pt>
                <c:pt idx="4">
                  <c:v>0.78092137401389627</c:v>
                </c:pt>
                <c:pt idx="5">
                  <c:v>0.74212682925214313</c:v>
                </c:pt>
                <c:pt idx="6">
                  <c:v>0.75294859090161537</c:v>
                </c:pt>
                <c:pt idx="7">
                  <c:v>0.75957781966038229</c:v>
                </c:pt>
                <c:pt idx="8">
                  <c:v>0.75809504059409238</c:v>
                </c:pt>
              </c:numCache>
            </c:numRef>
          </c:yVal>
          <c:smooth val="0"/>
          <c:extLst>
            <c:ext xmlns:c16="http://schemas.microsoft.com/office/drawing/2014/chart" uri="{C3380CC4-5D6E-409C-BE32-E72D297353CC}">
              <c16:uniqueId val="{00000000-CD18-4BC9-8F8A-C37F8003B3CB}"/>
            </c:ext>
          </c:extLst>
        </c:ser>
        <c:dLbls>
          <c:showLegendKey val="0"/>
          <c:showVal val="0"/>
          <c:showCatName val="0"/>
          <c:showSerName val="0"/>
          <c:showPercent val="0"/>
          <c:showBubbleSize val="0"/>
        </c:dLbls>
        <c:axId val="486198728"/>
        <c:axId val="1"/>
      </c:scatterChart>
      <c:valAx>
        <c:axId val="486198728"/>
        <c:scaling>
          <c:orientation val="minMax"/>
          <c:max val="2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s-ES">
                    <a:solidFill>
                      <a:schemeClr val="tx1"/>
                    </a:solidFill>
                  </a:rPr>
                  <a:t>tiempo (meses)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es-ES"/>
          </a:p>
        </c:txPr>
        <c:crossAx val="1"/>
        <c:crosses val="autoZero"/>
        <c:crossBetween val="midCat"/>
        <c:majorUnit val="3"/>
      </c:val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HR</a:t>
                </a:r>
                <a:r>
                  <a:rPr lang="es-ES" baseline="-25000">
                    <a:solidFill>
                      <a:srgbClr val="0070C0"/>
                    </a:solidFill>
                  </a:rPr>
                  <a:t>i</a:t>
                </a:r>
              </a:p>
            </c:rich>
          </c:tx>
          <c:overlay val="0"/>
          <c:spPr>
            <a:noFill/>
            <a:ln w="25400">
              <a:noFill/>
            </a:ln>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486198728"/>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100" b="1" i="0" u="none" strike="noStrike" baseline="0">
                <a:solidFill>
                  <a:srgbClr val="993300"/>
                </a:solidFill>
                <a:latin typeface="Calibri"/>
                <a:cs typeface="Calibri"/>
              </a:rPr>
              <a:t>Gráfico...: </a:t>
            </a:r>
            <a:r>
              <a:rPr lang="es-ES" sz="1100" b="0" i="0" u="none" strike="noStrike" baseline="0">
                <a:solidFill>
                  <a:srgbClr val="000000"/>
                </a:solidFill>
                <a:latin typeface="Calibri"/>
                <a:cs typeface="Calibri"/>
              </a:rPr>
              <a:t>Funciones de supervivencia condicionadas al intervalo anterior</a:t>
            </a:r>
          </a:p>
        </c:rich>
      </c:tx>
      <c:overlay val="0"/>
      <c:spPr>
        <a:noFill/>
        <a:ln w="25400">
          <a:noFill/>
        </a:ln>
      </c:spPr>
    </c:title>
    <c:autoTitleDeleted val="0"/>
    <c:plotArea>
      <c:layout>
        <c:manualLayout>
          <c:layoutTarget val="inner"/>
          <c:xMode val="edge"/>
          <c:yMode val="edge"/>
          <c:x val="0.17256446323259222"/>
          <c:y val="0.16497030822718087"/>
          <c:w val="0.79952996500437445"/>
          <c:h val="0.63090798493737887"/>
        </c:manualLayout>
      </c:layout>
      <c:lineChart>
        <c:grouping val="standard"/>
        <c:varyColors val="0"/>
        <c:ser>
          <c:idx val="0"/>
          <c:order val="0"/>
          <c:tx>
            <c:strRef>
              <c:f>'OS, CohCom, 2C'!$O$38</c:f>
              <c:strCache>
                <c:ptCount val="1"/>
                <c:pt idx="0">
                  <c:v>% Supervivencia control</c:v>
                </c:pt>
              </c:strCache>
            </c:strRef>
          </c:tx>
          <c:spPr>
            <a:ln w="25400">
              <a:solidFill>
                <a:srgbClr val="993300"/>
              </a:solidFill>
              <a:prstDash val="solid"/>
            </a:ln>
          </c:spPr>
          <c:marker>
            <c:symbol val="none"/>
          </c:marker>
          <c:dLbls>
            <c:numFmt formatCode="0.0%" sourceLinked="0"/>
            <c:spPr>
              <a:noFill/>
              <a:ln w="25400">
                <a:noFill/>
              </a:ln>
            </c:spPr>
            <c:txPr>
              <a:bodyPr wrap="square" lIns="38100" tIns="19050" rIns="38100" bIns="19050" anchor="ctr">
                <a:spAutoFit/>
              </a:bodyPr>
              <a:lstStyle/>
              <a:p>
                <a:pPr>
                  <a:defRPr sz="800">
                    <a:solidFill>
                      <a:srgbClr val="FF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'OS, CohCom, 2C'!$N$39:$N$47</c:f>
              <c:numCache>
                <c:formatCode>General</c:formatCode>
                <c:ptCount val="9"/>
                <c:pt idx="0">
                  <c:v>0</c:v>
                </c:pt>
                <c:pt idx="1">
                  <c:v>3</c:v>
                </c:pt>
                <c:pt idx="2">
                  <c:v>6</c:v>
                </c:pt>
                <c:pt idx="3">
                  <c:v>9</c:v>
                </c:pt>
                <c:pt idx="4">
                  <c:v>12</c:v>
                </c:pt>
                <c:pt idx="5">
                  <c:v>15</c:v>
                </c:pt>
                <c:pt idx="6">
                  <c:v>18</c:v>
                </c:pt>
                <c:pt idx="7">
                  <c:v>21</c:v>
                </c:pt>
                <c:pt idx="8">
                  <c:v>24</c:v>
                </c:pt>
              </c:numCache>
            </c:numRef>
          </c:cat>
          <c:val>
            <c:numRef>
              <c:f>'OS, CohCom, 2C'!$O$39:$O$47</c:f>
              <c:numCache>
                <c:formatCode>0.00%</c:formatCode>
                <c:ptCount val="9"/>
                <c:pt idx="0">
                  <c:v>1</c:v>
                </c:pt>
                <c:pt idx="1">
                  <c:v>0.90151515151515149</c:v>
                </c:pt>
                <c:pt idx="2">
                  <c:v>0.76441241685144123</c:v>
                </c:pt>
                <c:pt idx="3">
                  <c:v>0.62092203143564162</c:v>
                </c:pt>
                <c:pt idx="4">
                  <c:v>0.4819096363381099</c:v>
                </c:pt>
                <c:pt idx="5">
                  <c:v>0.3664661022849694</c:v>
                </c:pt>
                <c:pt idx="6">
                  <c:v>0.2851995607740766</c:v>
                </c:pt>
                <c:pt idx="7">
                  <c:v>0.2424196266579651</c:v>
                </c:pt>
                <c:pt idx="8">
                  <c:v>0.20631457587911922</c:v>
                </c:pt>
              </c:numCache>
            </c:numRef>
          </c:val>
          <c:smooth val="0"/>
          <c:extLst>
            <c:ext xmlns:c16="http://schemas.microsoft.com/office/drawing/2014/chart" uri="{C3380CC4-5D6E-409C-BE32-E72D297353CC}">
              <c16:uniqueId val="{00000000-4633-4086-81C9-0E8CB9742251}"/>
            </c:ext>
          </c:extLst>
        </c:ser>
        <c:ser>
          <c:idx val="1"/>
          <c:order val="1"/>
          <c:tx>
            <c:strRef>
              <c:f>'OS, CohCom, 2C'!$P$38</c:f>
              <c:strCache>
                <c:ptCount val="1"/>
                <c:pt idx="0">
                  <c:v>% Supervivencia intervención</c:v>
                </c:pt>
              </c:strCache>
            </c:strRef>
          </c:tx>
          <c:spPr>
            <a:ln w="28575" cap="rnd">
              <a:solidFill>
                <a:srgbClr val="669900"/>
              </a:solidFill>
              <a:round/>
            </a:ln>
            <a:effectLst/>
          </c:spPr>
          <c:marker>
            <c:symbol val="none"/>
          </c:marker>
          <c:dLbls>
            <c:dLbl>
              <c:idx val="0"/>
              <c:layout>
                <c:manualLayout>
                  <c:x val="-4.8583480004388138E-17"/>
                  <c:y val="-2.2654581844582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633-4086-81C9-0E8CB9742251}"/>
                </c:ext>
              </c:extLst>
            </c:dLbl>
            <c:numFmt formatCode="0.0%" sourceLinked="0"/>
            <c:spPr>
              <a:noFill/>
              <a:ln w="25400">
                <a:noFill/>
              </a:ln>
            </c:spPr>
            <c:txPr>
              <a:bodyPr wrap="square" lIns="38100" tIns="19050" rIns="38100" bIns="19050" anchor="ctr">
                <a:spAutoFit/>
              </a:bodyPr>
              <a:lstStyle/>
              <a:p>
                <a:pPr>
                  <a:defRPr sz="800">
                    <a:solidFill>
                      <a:srgbClr val="008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'OS, CohCom, 2C'!$N$39:$N$47</c:f>
              <c:numCache>
                <c:formatCode>General</c:formatCode>
                <c:ptCount val="9"/>
                <c:pt idx="0">
                  <c:v>0</c:v>
                </c:pt>
                <c:pt idx="1">
                  <c:v>3</c:v>
                </c:pt>
                <c:pt idx="2">
                  <c:v>6</c:v>
                </c:pt>
                <c:pt idx="3">
                  <c:v>9</c:v>
                </c:pt>
                <c:pt idx="4">
                  <c:v>12</c:v>
                </c:pt>
                <c:pt idx="5">
                  <c:v>15</c:v>
                </c:pt>
                <c:pt idx="6">
                  <c:v>18</c:v>
                </c:pt>
                <c:pt idx="7">
                  <c:v>21</c:v>
                </c:pt>
                <c:pt idx="8">
                  <c:v>24</c:v>
                </c:pt>
              </c:numCache>
            </c:numRef>
          </c:cat>
          <c:val>
            <c:numRef>
              <c:f>'OS, CohCom, 2C'!$P$39:$P$47</c:f>
              <c:numCache>
                <c:formatCode>0.00%</c:formatCode>
                <c:ptCount val="9"/>
                <c:pt idx="0">
                  <c:v>1</c:v>
                </c:pt>
                <c:pt idx="1">
                  <c:v>0.9315589353612167</c:v>
                </c:pt>
                <c:pt idx="2">
                  <c:v>0.8028483300650705</c:v>
                </c:pt>
                <c:pt idx="3">
                  <c:v>0.65805120773449421</c:v>
                </c:pt>
                <c:pt idx="4">
                  <c:v>0.55141049818068288</c:v>
                </c:pt>
                <c:pt idx="5">
                  <c:v>0.46082163062242787</c:v>
                </c:pt>
                <c:pt idx="6">
                  <c:v>0.37853205372556575</c:v>
                </c:pt>
                <c:pt idx="7">
                  <c:v>0.37518221254215367</c:v>
                </c:pt>
                <c:pt idx="8">
                  <c:v>0.25522599492663517</c:v>
                </c:pt>
              </c:numCache>
            </c:numRef>
          </c:val>
          <c:smooth val="0"/>
          <c:extLst>
            <c:ext xmlns:c16="http://schemas.microsoft.com/office/drawing/2014/chart" uri="{C3380CC4-5D6E-409C-BE32-E72D297353CC}">
              <c16:uniqueId val="{00000002-4633-4086-81C9-0E8CB9742251}"/>
            </c:ext>
          </c:extLst>
        </c:ser>
        <c:dLbls>
          <c:showLegendKey val="0"/>
          <c:showVal val="0"/>
          <c:showCatName val="0"/>
          <c:showSerName val="0"/>
          <c:showPercent val="0"/>
          <c:showBubbleSize val="0"/>
        </c:dLbls>
        <c:smooth val="0"/>
        <c:axId val="485412864"/>
        <c:axId val="1"/>
      </c:lineChart>
      <c:catAx>
        <c:axId val="485412864"/>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s-ES"/>
                  <a:t>Meses</a:t>
                </a:r>
              </a:p>
            </c:rich>
          </c:tx>
          <c:layout>
            <c:manualLayout>
              <c:xMode val="edge"/>
              <c:yMode val="edge"/>
              <c:x val="0.44470355112895654"/>
              <c:y val="0.85567855488652156"/>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es-ES"/>
          </a:p>
        </c:txPr>
        <c:crossAx val="1"/>
        <c:crosses val="autoZero"/>
        <c:auto val="1"/>
        <c:lblAlgn val="ctr"/>
        <c:lblOffset val="100"/>
        <c:noMultiLvlLbl val="0"/>
      </c:catAx>
      <c:valAx>
        <c:axId val="1"/>
        <c:scaling>
          <c:orientation val="minMax"/>
          <c:max val="1"/>
        </c:scaling>
        <c:delete val="0"/>
        <c:axPos val="l"/>
        <c:title>
          <c:tx>
            <c:rich>
              <a:bodyPr/>
              <a:lstStyle/>
              <a:p>
                <a:pPr>
                  <a:defRPr sz="1000" b="0" i="0" u="none" strike="noStrike" baseline="0">
                    <a:solidFill>
                      <a:srgbClr val="000000"/>
                    </a:solidFill>
                    <a:latin typeface="Calibri"/>
                    <a:ea typeface="Calibri"/>
                    <a:cs typeface="Calibri"/>
                  </a:defRPr>
                </a:pPr>
                <a:r>
                  <a:rPr lang="es-ES"/>
                  <a:t>% de Supervivencia al evento</a:t>
                </a:r>
              </a:p>
            </c:rich>
          </c:tx>
          <c:layout>
            <c:manualLayout>
              <c:xMode val="edge"/>
              <c:yMode val="edge"/>
              <c:x val="1.9444334358867395E-2"/>
              <c:y val="0.14771974204581892"/>
            </c:manualLayout>
          </c:layout>
          <c:overlay val="0"/>
          <c:spPr>
            <a:noFill/>
            <a:ln w="25400">
              <a:noFill/>
            </a:ln>
          </c:spPr>
        </c:title>
        <c:numFmt formatCode="0%" sourceLinked="0"/>
        <c:majorTickMark val="none"/>
        <c:minorTickMark val="none"/>
        <c:tickLblPos val="nextTo"/>
        <c:spPr>
          <a:ln w="6350">
            <a:noFill/>
          </a:ln>
        </c:spPr>
        <c:txPr>
          <a:bodyPr rot="0" vert="horz"/>
          <a:lstStyle/>
          <a:p>
            <a:pPr>
              <a:defRPr sz="900" b="0" i="0" u="none" strike="noStrike" baseline="0">
                <a:solidFill>
                  <a:srgbClr val="000000"/>
                </a:solidFill>
                <a:latin typeface="Calibri"/>
                <a:ea typeface="Calibri"/>
                <a:cs typeface="Calibri"/>
              </a:defRPr>
            </a:pPr>
            <a:endParaRPr lang="es-ES"/>
          </a:p>
        </c:txPr>
        <c:crossAx val="485412864"/>
        <c:crosses val="autoZero"/>
        <c:crossBetween val="between"/>
      </c:valAx>
      <c:spPr>
        <a:noFill/>
        <a:ln w="25400">
          <a:noFill/>
        </a:ln>
      </c:spPr>
    </c:plotArea>
    <c:legend>
      <c:legendPos val="r"/>
      <c:layout>
        <c:manualLayout>
          <c:xMode val="edge"/>
          <c:yMode val="edge"/>
          <c:x val="0.13262658392866455"/>
          <c:y val="0.91627177824491401"/>
          <c:w val="0.72148719820618457"/>
          <c:h val="7.3286065486158125E-2"/>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US" sz="1200">
                <a:solidFill>
                  <a:sysClr val="windowText" lastClr="000000"/>
                </a:solidFill>
              </a:rPr>
              <a:t>Hazards</a:t>
            </a:r>
            <a:r>
              <a:rPr lang="en-US" sz="1200" baseline="0">
                <a:solidFill>
                  <a:sysClr val="windowText" lastClr="000000"/>
                </a:solidFill>
              </a:rPr>
              <a:t> Ratio (obtenidos exponencialmente) al final de cada intervalo, condicionado al anterior</a:t>
            </a:r>
            <a:endParaRPr lang="en-US" sz="1200">
              <a:solidFill>
                <a:sysClr val="windowText" lastClr="000000"/>
              </a:solidFill>
            </a:endParaRPr>
          </a:p>
        </c:rich>
      </c:tx>
      <c:layout>
        <c:manualLayout>
          <c:xMode val="edge"/>
          <c:yMode val="edge"/>
          <c:x val="0.16638745399543503"/>
          <c:y val="3.7173777696392601E-2"/>
        </c:manualLayout>
      </c:layout>
      <c:overlay val="0"/>
      <c:spPr>
        <a:noFill/>
        <a:ln w="25400">
          <a:noFill/>
        </a:ln>
      </c:spPr>
    </c:title>
    <c:autoTitleDeleted val="0"/>
    <c:plotArea>
      <c:layout/>
      <c:scatterChart>
        <c:scatterStyle val="lineMarker"/>
        <c:varyColors val="0"/>
        <c:ser>
          <c:idx val="0"/>
          <c:order val="0"/>
          <c:tx>
            <c:strRef>
              <c:f>'OS, CohCom, 2C'!$R$38</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'OS, CohCom, 2C'!$Q$39:$Q$47</c:f>
              <c:numCache>
                <c:formatCode>General</c:formatCode>
                <c:ptCount val="9"/>
                <c:pt idx="0">
                  <c:v>0</c:v>
                </c:pt>
                <c:pt idx="1">
                  <c:v>3</c:v>
                </c:pt>
                <c:pt idx="2">
                  <c:v>6</c:v>
                </c:pt>
                <c:pt idx="3">
                  <c:v>9</c:v>
                </c:pt>
                <c:pt idx="4">
                  <c:v>12</c:v>
                </c:pt>
                <c:pt idx="5">
                  <c:v>15</c:v>
                </c:pt>
                <c:pt idx="6">
                  <c:v>18</c:v>
                </c:pt>
                <c:pt idx="7">
                  <c:v>21</c:v>
                </c:pt>
                <c:pt idx="8">
                  <c:v>24</c:v>
                </c:pt>
              </c:numCache>
            </c:numRef>
          </c:xVal>
          <c:yVal>
            <c:numRef>
              <c:f>'OS, CohCom, 2C'!$R$39:$R$47</c:f>
              <c:numCache>
                <c:formatCode>0.00</c:formatCode>
                <c:ptCount val="9"/>
                <c:pt idx="0">
                  <c:v>1</c:v>
                </c:pt>
                <c:pt idx="1">
                  <c:v>0.68380493408458798</c:v>
                </c:pt>
                <c:pt idx="2">
                  <c:v>0.81738783394791414</c:v>
                </c:pt>
                <c:pt idx="3">
                  <c:v>0.87812976546857047</c:v>
                </c:pt>
                <c:pt idx="4">
                  <c:v>0.81544771912851366</c:v>
                </c:pt>
                <c:pt idx="5">
                  <c:v>0.77177347841984223</c:v>
                </c:pt>
                <c:pt idx="6">
                  <c:v>0.77433504689104693</c:v>
                </c:pt>
                <c:pt idx="7">
                  <c:v>0.69180284132550207</c:v>
                </c:pt>
                <c:pt idx="8">
                  <c:v>0.86520929860671836</c:v>
                </c:pt>
              </c:numCache>
            </c:numRef>
          </c:yVal>
          <c:smooth val="0"/>
          <c:extLst>
            <c:ext xmlns:c16="http://schemas.microsoft.com/office/drawing/2014/chart" uri="{C3380CC4-5D6E-409C-BE32-E72D297353CC}">
              <c16:uniqueId val="{00000000-EA67-445E-9FD1-C331C6238BEC}"/>
            </c:ext>
          </c:extLst>
        </c:ser>
        <c:dLbls>
          <c:showLegendKey val="0"/>
          <c:showVal val="0"/>
          <c:showCatName val="0"/>
          <c:showSerName val="0"/>
          <c:showPercent val="0"/>
          <c:showBubbleSize val="0"/>
        </c:dLbls>
        <c:axId val="485559736"/>
        <c:axId val="1"/>
      </c:scatterChart>
      <c:valAx>
        <c:axId val="485559736"/>
        <c:scaling>
          <c:orientation val="minMax"/>
          <c:max val="2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 (meses)</a:t>
                </a:r>
              </a:p>
            </c:rich>
          </c:tx>
          <c:layout>
            <c:manualLayout>
              <c:xMode val="edge"/>
              <c:yMode val="edge"/>
              <c:x val="0.4717859054026014"/>
              <c:y val="0.88287932613074527"/>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es-ES"/>
          </a:p>
        </c:txPr>
        <c:crossAx val="1"/>
        <c:crosses val="autoZero"/>
        <c:crossBetween val="midCat"/>
        <c:majorUnit val="3"/>
      </c:val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HR</a:t>
                </a:r>
                <a:r>
                  <a:rPr lang="es-ES" baseline="-25000">
                    <a:solidFill>
                      <a:srgbClr val="0000FF"/>
                    </a:solidFill>
                  </a:rPr>
                  <a:t>i</a:t>
                </a:r>
              </a:p>
            </c:rich>
          </c:tx>
          <c:overlay val="0"/>
          <c:spPr>
            <a:noFill/>
            <a:ln w="25400">
              <a:noFill/>
            </a:ln>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485559736"/>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US" sz="1200">
                <a:solidFill>
                  <a:sysClr val="windowText" lastClr="000000"/>
                </a:solidFill>
              </a:rPr>
              <a:t>Hazards</a:t>
            </a:r>
            <a:r>
              <a:rPr lang="en-US" sz="1200" baseline="0">
                <a:solidFill>
                  <a:sysClr val="windowText" lastClr="000000"/>
                </a:solidFill>
              </a:rPr>
              <a:t> Ratio (obtenidos exponenciamente) al final de cada intervalo, condicionado al anterior</a:t>
            </a:r>
            <a:endParaRPr lang="en-US" sz="1200">
              <a:solidFill>
                <a:sysClr val="windowText" lastClr="000000"/>
              </a:solidFill>
            </a:endParaRPr>
          </a:p>
        </c:rich>
      </c:tx>
      <c:layout>
        <c:manualLayout>
          <c:xMode val="edge"/>
          <c:yMode val="edge"/>
          <c:x val="0.1003055715596526"/>
          <c:y val="2.3148015588960472E-2"/>
        </c:manualLayout>
      </c:layout>
      <c:overlay val="0"/>
      <c:spPr>
        <a:noFill/>
        <a:ln w="25400">
          <a:noFill/>
        </a:ln>
      </c:spPr>
    </c:title>
    <c:autoTitleDeleted val="0"/>
    <c:plotArea>
      <c:layout/>
      <c:scatterChart>
        <c:scatterStyle val="lineMarker"/>
        <c:varyColors val="0"/>
        <c:ser>
          <c:idx val="0"/>
          <c:order val="0"/>
          <c:tx>
            <c:strRef>
              <c:f>'FPS, PDL1&gt;5, 3A'!$R$38</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'FPS, PDL1&gt;5, 3A'!$Q$39:$Q$47</c:f>
              <c:numCache>
                <c:formatCode>General</c:formatCode>
                <c:ptCount val="9"/>
                <c:pt idx="0">
                  <c:v>0</c:v>
                </c:pt>
                <c:pt idx="1">
                  <c:v>3</c:v>
                </c:pt>
                <c:pt idx="2">
                  <c:v>6</c:v>
                </c:pt>
                <c:pt idx="3">
                  <c:v>9</c:v>
                </c:pt>
                <c:pt idx="4">
                  <c:v>12</c:v>
                </c:pt>
                <c:pt idx="5">
                  <c:v>15</c:v>
                </c:pt>
                <c:pt idx="6">
                  <c:v>18</c:v>
                </c:pt>
                <c:pt idx="7">
                  <c:v>21</c:v>
                </c:pt>
                <c:pt idx="8">
                  <c:v>24</c:v>
                </c:pt>
              </c:numCache>
            </c:numRef>
          </c:xVal>
          <c:yVal>
            <c:numRef>
              <c:f>'FPS, PDL1&gt;5, 3A'!$R$39:$R$47</c:f>
              <c:numCache>
                <c:formatCode>0.00</c:formatCode>
                <c:ptCount val="9"/>
                <c:pt idx="0">
                  <c:v>1</c:v>
                </c:pt>
                <c:pt idx="1">
                  <c:v>0.62494550027522577</c:v>
                </c:pt>
                <c:pt idx="2">
                  <c:v>0.69503855396271785</c:v>
                </c:pt>
                <c:pt idx="3">
                  <c:v>0.66236593302852997</c:v>
                </c:pt>
                <c:pt idx="4">
                  <c:v>0.6788052959728208</c:v>
                </c:pt>
                <c:pt idx="5">
                  <c:v>0.70008468866682927</c:v>
                </c:pt>
                <c:pt idx="6">
                  <c:v>0.73943909027451715</c:v>
                </c:pt>
                <c:pt idx="7">
                  <c:v>0.71899053248475553</c:v>
                </c:pt>
                <c:pt idx="8">
                  <c:v>0.76460686940316758</c:v>
                </c:pt>
              </c:numCache>
            </c:numRef>
          </c:yVal>
          <c:smooth val="0"/>
          <c:extLst>
            <c:ext xmlns:c16="http://schemas.microsoft.com/office/drawing/2014/chart" uri="{C3380CC4-5D6E-409C-BE32-E72D297353CC}">
              <c16:uniqueId val="{00000000-DE7A-4A02-9DBC-616AC6181AA9}"/>
            </c:ext>
          </c:extLst>
        </c:ser>
        <c:dLbls>
          <c:showLegendKey val="0"/>
          <c:showVal val="0"/>
          <c:showCatName val="0"/>
          <c:showSerName val="0"/>
          <c:showPercent val="0"/>
          <c:showBubbleSize val="0"/>
        </c:dLbls>
        <c:axId val="483976144"/>
        <c:axId val="1"/>
      </c:scatterChart>
      <c:valAx>
        <c:axId val="483976144"/>
        <c:scaling>
          <c:orientation val="minMax"/>
          <c:max val="2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s-ES">
                    <a:solidFill>
                      <a:schemeClr val="tx1"/>
                    </a:solidFill>
                  </a:rPr>
                  <a:t>tiempo (meses)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ES"/>
          </a:p>
        </c:txPr>
        <c:crossAx val="1"/>
        <c:crosses val="autoZero"/>
        <c:crossBetween val="midCat"/>
        <c:majorUnit val="3"/>
      </c:val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ES" b="1"/>
                  <a:t>HR</a:t>
                </a:r>
                <a:r>
                  <a:rPr lang="es-ES" b="1" baseline="-25000">
                    <a:solidFill>
                      <a:srgbClr val="0000FF"/>
                    </a:solidFill>
                  </a:rPr>
                  <a:t>i</a:t>
                </a:r>
              </a:p>
            </c:rich>
          </c:tx>
          <c:overlay val="0"/>
          <c:spPr>
            <a:noFill/>
            <a:ln w="25400">
              <a:noFill/>
            </a:ln>
          </c:sp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483976144"/>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200" b="1">
                <a:solidFill>
                  <a:srgbClr val="993300"/>
                </a:solidFill>
              </a:rPr>
              <a:t>Gráfico...: </a:t>
            </a:r>
            <a:r>
              <a:rPr lang="es-ES" sz="1200">
                <a:solidFill>
                  <a:sysClr val="windowText" lastClr="000000"/>
                </a:solidFill>
              </a:rPr>
              <a:t>Funciones de supervivencia</a:t>
            </a:r>
            <a:r>
              <a:rPr lang="es-ES" sz="1200" baseline="0">
                <a:solidFill>
                  <a:sysClr val="windowText" lastClr="000000"/>
                </a:solidFill>
              </a:rPr>
              <a:t> condicionadas al intervalo anterior</a:t>
            </a:r>
            <a:endParaRPr lang="es-ES" sz="1200">
              <a:solidFill>
                <a:sysClr val="windowText" lastClr="000000"/>
              </a:solidFill>
            </a:endParaRPr>
          </a:p>
        </c:rich>
      </c:tx>
      <c:overlay val="0"/>
      <c:spPr>
        <a:noFill/>
        <a:ln w="25400">
          <a:noFill/>
        </a:ln>
      </c:spPr>
    </c:title>
    <c:autoTitleDeleted val="0"/>
    <c:plotArea>
      <c:layout>
        <c:manualLayout>
          <c:layoutTarget val="inner"/>
          <c:xMode val="edge"/>
          <c:yMode val="edge"/>
          <c:x val="0.15073025089696615"/>
          <c:y val="0.21791473443436349"/>
          <c:w val="0.81975121602833101"/>
          <c:h val="0.53774483256925765"/>
        </c:manualLayout>
      </c:layout>
      <c:lineChart>
        <c:grouping val="standard"/>
        <c:varyColors val="0"/>
        <c:ser>
          <c:idx val="0"/>
          <c:order val="0"/>
          <c:tx>
            <c:strRef>
              <c:f>'FPS, PDL1&gt;5, 3A'!$O$38</c:f>
              <c:strCache>
                <c:ptCount val="1"/>
                <c:pt idx="0">
                  <c:v>% Supervivencia control</c:v>
                </c:pt>
              </c:strCache>
            </c:strRef>
          </c:tx>
          <c:spPr>
            <a:ln w="28575" cap="rnd">
              <a:solidFill>
                <a:srgbClr val="C00000"/>
              </a:solidFill>
              <a:round/>
            </a:ln>
            <a:effectLst/>
          </c:spPr>
          <c:marker>
            <c:symbol val="none"/>
          </c:marker>
          <c:dLbls>
            <c:dLbl>
              <c:idx val="0"/>
              <c:layout>
                <c:manualLayout>
                  <c:x val="-5.5555555555555552E-2"/>
                  <c:y val="6.48148148148148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5C-4371-81E8-AB18B87E0CA6}"/>
                </c:ext>
              </c:extLst>
            </c:dLbl>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'FPS, PDL1&gt;5, 3A'!$N$39:$N$47</c:f>
              <c:numCache>
                <c:formatCode>General</c:formatCode>
                <c:ptCount val="9"/>
                <c:pt idx="0">
                  <c:v>0</c:v>
                </c:pt>
                <c:pt idx="1">
                  <c:v>3</c:v>
                </c:pt>
                <c:pt idx="2">
                  <c:v>6</c:v>
                </c:pt>
                <c:pt idx="3">
                  <c:v>9</c:v>
                </c:pt>
                <c:pt idx="4">
                  <c:v>12</c:v>
                </c:pt>
                <c:pt idx="5">
                  <c:v>15</c:v>
                </c:pt>
                <c:pt idx="6">
                  <c:v>18</c:v>
                </c:pt>
                <c:pt idx="7">
                  <c:v>21</c:v>
                </c:pt>
                <c:pt idx="8">
                  <c:v>24</c:v>
                </c:pt>
              </c:numCache>
            </c:numRef>
          </c:cat>
          <c:val>
            <c:numRef>
              <c:f>'FPS, PDL1&gt;5, 3A'!$O$39:$O$47</c:f>
              <c:numCache>
                <c:formatCode>0.00%</c:formatCode>
                <c:ptCount val="9"/>
                <c:pt idx="0">
                  <c:v>1</c:v>
                </c:pt>
                <c:pt idx="1">
                  <c:v>0.78008298755186722</c:v>
                </c:pt>
                <c:pt idx="2">
                  <c:v>0.52085541015001602</c:v>
                </c:pt>
                <c:pt idx="3">
                  <c:v>0.32032607724225987</c:v>
                </c:pt>
                <c:pt idx="4">
                  <c:v>0.23510170806771369</c:v>
                </c:pt>
                <c:pt idx="5">
                  <c:v>0.17959158255172572</c:v>
                </c:pt>
                <c:pt idx="6">
                  <c:v>0.15330988754415609</c:v>
                </c:pt>
                <c:pt idx="7">
                  <c:v>0.12878030553709111</c:v>
                </c:pt>
                <c:pt idx="8">
                  <c:v>0.12162584411836382</c:v>
                </c:pt>
              </c:numCache>
            </c:numRef>
          </c:val>
          <c:smooth val="0"/>
          <c:extLst>
            <c:ext xmlns:c16="http://schemas.microsoft.com/office/drawing/2014/chart" uri="{C3380CC4-5D6E-409C-BE32-E72D297353CC}">
              <c16:uniqueId val="{00000001-4D5C-4371-81E8-AB18B87E0CA6}"/>
            </c:ext>
          </c:extLst>
        </c:ser>
        <c:ser>
          <c:idx val="1"/>
          <c:order val="1"/>
          <c:tx>
            <c:strRef>
              <c:f>'FPS, PDL1&gt;5, 3A'!$P$38</c:f>
              <c:strCache>
                <c:ptCount val="1"/>
                <c:pt idx="0">
                  <c:v>% Supervivencia intervención</c:v>
                </c:pt>
              </c:strCache>
            </c:strRef>
          </c:tx>
          <c:spPr>
            <a:ln w="28575" cap="rnd">
              <a:solidFill>
                <a:srgbClr val="92D050"/>
              </a:solidFill>
              <a:round/>
            </a:ln>
            <a:effectLst/>
          </c:spPr>
          <c:marker>
            <c:symbol val="none"/>
          </c:marker>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rgbClr val="008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'FPS, PDL1&gt;5, 3A'!$N$39:$N$47</c:f>
              <c:numCache>
                <c:formatCode>General</c:formatCode>
                <c:ptCount val="9"/>
                <c:pt idx="0">
                  <c:v>0</c:v>
                </c:pt>
                <c:pt idx="1">
                  <c:v>3</c:v>
                </c:pt>
                <c:pt idx="2">
                  <c:v>6</c:v>
                </c:pt>
                <c:pt idx="3">
                  <c:v>9</c:v>
                </c:pt>
                <c:pt idx="4">
                  <c:v>12</c:v>
                </c:pt>
                <c:pt idx="5">
                  <c:v>15</c:v>
                </c:pt>
                <c:pt idx="6">
                  <c:v>18</c:v>
                </c:pt>
                <c:pt idx="7">
                  <c:v>21</c:v>
                </c:pt>
                <c:pt idx="8">
                  <c:v>24</c:v>
                </c:pt>
              </c:numCache>
            </c:numRef>
          </c:cat>
          <c:val>
            <c:numRef>
              <c:f>'FPS, PDL1&gt;5, 3A'!$P$39:$P$47</c:f>
              <c:numCache>
                <c:formatCode>0.00%</c:formatCode>
                <c:ptCount val="9"/>
                <c:pt idx="0">
                  <c:v>1</c:v>
                </c:pt>
                <c:pt idx="1">
                  <c:v>0.85623678646934465</c:v>
                </c:pt>
                <c:pt idx="2">
                  <c:v>0.63548823995771675</c:v>
                </c:pt>
                <c:pt idx="3">
                  <c:v>0.47045834818575155</c:v>
                </c:pt>
                <c:pt idx="4">
                  <c:v>0.37428730463396809</c:v>
                </c:pt>
                <c:pt idx="5">
                  <c:v>0.30056404766061073</c:v>
                </c:pt>
                <c:pt idx="6">
                  <c:v>0.24990718569533926</c:v>
                </c:pt>
                <c:pt idx="7">
                  <c:v>0.22908158688739433</c:v>
                </c:pt>
                <c:pt idx="8">
                  <c:v>0.19971215267106174</c:v>
                </c:pt>
              </c:numCache>
            </c:numRef>
          </c:val>
          <c:smooth val="0"/>
          <c:extLst>
            <c:ext xmlns:c16="http://schemas.microsoft.com/office/drawing/2014/chart" uri="{C3380CC4-5D6E-409C-BE32-E72D297353CC}">
              <c16:uniqueId val="{00000002-4D5C-4371-81E8-AB18B87E0CA6}"/>
            </c:ext>
          </c:extLst>
        </c:ser>
        <c:dLbls>
          <c:showLegendKey val="0"/>
          <c:showVal val="0"/>
          <c:showCatName val="0"/>
          <c:showSerName val="0"/>
          <c:showPercent val="0"/>
          <c:showBubbleSize val="0"/>
        </c:dLbls>
        <c:smooth val="0"/>
        <c:axId val="485413848"/>
        <c:axId val="1"/>
      </c:lineChart>
      <c:catAx>
        <c:axId val="485413848"/>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a:t>
                </a:r>
                <a:r>
                  <a:rPr lang="es-ES" baseline="0">
                    <a:solidFill>
                      <a:sysClr val="windowText" lastClr="000000"/>
                    </a:solidFill>
                  </a:rPr>
                  <a:t> (meses)</a:t>
                </a:r>
                <a:endParaRPr lang="es-ES">
                  <a:solidFill>
                    <a:sysClr val="windowText" lastClr="000000"/>
                  </a:solidFill>
                </a:endParaRPr>
              </a:p>
            </c:rich>
          </c:tx>
          <c:layout>
            <c:manualLayout>
              <c:xMode val="edge"/>
              <c:yMode val="edge"/>
              <c:x val="0.12151189546346922"/>
              <c:y val="0.82665702738485125"/>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solidFill>
                      <a:sysClr val="windowText" lastClr="000000"/>
                    </a:solidFill>
                  </a:rPr>
                  <a:t>% Supervivencia</a:t>
                </a:r>
              </a:p>
            </c:rich>
          </c:tx>
          <c:overlay val="0"/>
          <c:spPr>
            <a:noFill/>
            <a:ln w="25400">
              <a:noFill/>
            </a:ln>
          </c:spPr>
        </c:title>
        <c:numFmt formatCode="0%" sourceLinked="0"/>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485413848"/>
        <c:crosses val="autoZero"/>
        <c:crossBetween val="between"/>
        <c:majorUnit val="0.1"/>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200" b="1">
                <a:solidFill>
                  <a:srgbClr val="993300"/>
                </a:solidFill>
              </a:rPr>
              <a:t>Gráfico ...: </a:t>
            </a:r>
            <a:r>
              <a:rPr lang="es-ES" sz="1200">
                <a:solidFill>
                  <a:schemeClr val="tx1"/>
                </a:solidFill>
              </a:rPr>
              <a:t>Funciones de supervivencia</a:t>
            </a:r>
            <a:r>
              <a:rPr lang="es-ES" sz="1200" baseline="0">
                <a:solidFill>
                  <a:schemeClr val="tx1"/>
                </a:solidFill>
              </a:rPr>
              <a:t> condicionadas al intervalo anterior</a:t>
            </a:r>
            <a:endParaRPr lang="es-ES" sz="1200">
              <a:solidFill>
                <a:schemeClr val="tx1"/>
              </a:solidFill>
            </a:endParaRPr>
          </a:p>
        </c:rich>
      </c:tx>
      <c:layout>
        <c:manualLayout>
          <c:xMode val="edge"/>
          <c:yMode val="edge"/>
          <c:x val="0.14778459726754689"/>
          <c:y val="1.3245107111056795E-2"/>
        </c:manualLayout>
      </c:layout>
      <c:overlay val="0"/>
      <c:spPr>
        <a:noFill/>
        <a:ln w="25400">
          <a:noFill/>
        </a:ln>
      </c:spPr>
    </c:title>
    <c:autoTitleDeleted val="0"/>
    <c:plotArea>
      <c:layout>
        <c:manualLayout>
          <c:layoutTarget val="inner"/>
          <c:xMode val="edge"/>
          <c:yMode val="edge"/>
          <c:x val="0.14261318256652109"/>
          <c:y val="0.17792500666597372"/>
          <c:w val="0.82945790521163099"/>
          <c:h val="0.61775516426106425"/>
        </c:manualLayout>
      </c:layout>
      <c:lineChart>
        <c:grouping val="standard"/>
        <c:varyColors val="0"/>
        <c:ser>
          <c:idx val="0"/>
          <c:order val="0"/>
          <c:tx>
            <c:strRef>
              <c:f>'PFS, PDL1&gt;1, 3B'!$O$38</c:f>
              <c:strCache>
                <c:ptCount val="1"/>
                <c:pt idx="0">
                  <c:v>% Supervivencia control</c:v>
                </c:pt>
              </c:strCache>
            </c:strRef>
          </c:tx>
          <c:spPr>
            <a:ln w="28575" cap="rnd">
              <a:solidFill>
                <a:srgbClr val="C00000"/>
              </a:solidFill>
              <a:round/>
            </a:ln>
            <a:effectLst/>
          </c:spPr>
          <c:marker>
            <c:symbol val="none"/>
          </c:marker>
          <c:dLbls>
            <c:dLbl>
              <c:idx val="0"/>
              <c:layout>
                <c:manualLayout>
                  <c:x val="-5.5555555555555552E-2"/>
                  <c:y val="6.944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41-4481-8592-213BB7DC1599}"/>
                </c:ext>
              </c:extLst>
            </c:dLbl>
            <c:dLbl>
              <c:idx val="7"/>
              <c:layout>
                <c:manualLayout>
                  <c:x val="-2.7777777777778798E-3"/>
                  <c:y val="5.55555555555556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341-4481-8592-213BB7DC1599}"/>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'PFS, PDL1&gt;1, 3B'!$N$39:$N$47</c:f>
              <c:numCache>
                <c:formatCode>General</c:formatCode>
                <c:ptCount val="9"/>
                <c:pt idx="0">
                  <c:v>0</c:v>
                </c:pt>
                <c:pt idx="1">
                  <c:v>3</c:v>
                </c:pt>
                <c:pt idx="2">
                  <c:v>6</c:v>
                </c:pt>
                <c:pt idx="3">
                  <c:v>9</c:v>
                </c:pt>
                <c:pt idx="4">
                  <c:v>12</c:v>
                </c:pt>
                <c:pt idx="5">
                  <c:v>15</c:v>
                </c:pt>
                <c:pt idx="6">
                  <c:v>18</c:v>
                </c:pt>
                <c:pt idx="7">
                  <c:v>21</c:v>
                </c:pt>
                <c:pt idx="8">
                  <c:v>24</c:v>
                </c:pt>
              </c:numCache>
            </c:numRef>
          </c:cat>
          <c:val>
            <c:numRef>
              <c:f>'PFS, PDL1&gt;1, 3B'!$O$39:$O$47</c:f>
              <c:numCache>
                <c:formatCode>0.00%</c:formatCode>
                <c:ptCount val="9"/>
                <c:pt idx="0">
                  <c:v>1</c:v>
                </c:pt>
                <c:pt idx="1">
                  <c:v>0.78008298755186722</c:v>
                </c:pt>
                <c:pt idx="2">
                  <c:v>0.52085541015001602</c:v>
                </c:pt>
                <c:pt idx="3">
                  <c:v>0.32032607724225987</c:v>
                </c:pt>
                <c:pt idx="4">
                  <c:v>0.23510170806771369</c:v>
                </c:pt>
                <c:pt idx="5">
                  <c:v>0.17959158255172572</c:v>
                </c:pt>
                <c:pt idx="6">
                  <c:v>0.15330988754415609</c:v>
                </c:pt>
                <c:pt idx="7">
                  <c:v>0.12878030553709111</c:v>
                </c:pt>
                <c:pt idx="8">
                  <c:v>0.12162584411836382</c:v>
                </c:pt>
              </c:numCache>
            </c:numRef>
          </c:val>
          <c:smooth val="0"/>
          <c:extLst>
            <c:ext xmlns:c16="http://schemas.microsoft.com/office/drawing/2014/chart" uri="{C3380CC4-5D6E-409C-BE32-E72D297353CC}">
              <c16:uniqueId val="{00000002-2341-4481-8592-213BB7DC1599}"/>
            </c:ext>
          </c:extLst>
        </c:ser>
        <c:ser>
          <c:idx val="1"/>
          <c:order val="1"/>
          <c:tx>
            <c:strRef>
              <c:f>'PFS, PDL1&gt;1, 3B'!$P$38</c:f>
              <c:strCache>
                <c:ptCount val="1"/>
                <c:pt idx="0">
                  <c:v>% Supervivencia intervención</c:v>
                </c:pt>
              </c:strCache>
            </c:strRef>
          </c:tx>
          <c:spPr>
            <a:ln w="28575" cap="rnd">
              <a:solidFill>
                <a:srgbClr val="669900"/>
              </a:solidFill>
              <a:round/>
            </a:ln>
            <a:effectLst/>
          </c:spPr>
          <c:marker>
            <c:symbol val="none"/>
          </c:marker>
          <c:dLbls>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rgbClr val="008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'PFS, PDL1&gt;1, 3B'!$N$39:$N$47</c:f>
              <c:numCache>
                <c:formatCode>General</c:formatCode>
                <c:ptCount val="9"/>
                <c:pt idx="0">
                  <c:v>0</c:v>
                </c:pt>
                <c:pt idx="1">
                  <c:v>3</c:v>
                </c:pt>
                <c:pt idx="2">
                  <c:v>6</c:v>
                </c:pt>
                <c:pt idx="3">
                  <c:v>9</c:v>
                </c:pt>
                <c:pt idx="4">
                  <c:v>12</c:v>
                </c:pt>
                <c:pt idx="5">
                  <c:v>15</c:v>
                </c:pt>
                <c:pt idx="6">
                  <c:v>18</c:v>
                </c:pt>
                <c:pt idx="7">
                  <c:v>21</c:v>
                </c:pt>
                <c:pt idx="8">
                  <c:v>24</c:v>
                </c:pt>
              </c:numCache>
            </c:numRef>
          </c:cat>
          <c:val>
            <c:numRef>
              <c:f>'PFS, PDL1&gt;1, 3B'!$P$39:$P$47</c:f>
              <c:numCache>
                <c:formatCode>0.00%</c:formatCode>
                <c:ptCount val="9"/>
                <c:pt idx="0">
                  <c:v>1</c:v>
                </c:pt>
                <c:pt idx="1">
                  <c:v>0.85491419656786272</c:v>
                </c:pt>
                <c:pt idx="2">
                  <c:v>0.63054016413530101</c:v>
                </c:pt>
                <c:pt idx="3">
                  <c:v>0.44910268100804912</c:v>
                </c:pt>
                <c:pt idx="4">
                  <c:v>0.35314056968154289</c:v>
                </c:pt>
                <c:pt idx="5">
                  <c:v>0.2854729156108281</c:v>
                </c:pt>
                <c:pt idx="6">
                  <c:v>0.22989411788128636</c:v>
                </c:pt>
                <c:pt idx="7">
                  <c:v>0.20722850062538489</c:v>
                </c:pt>
                <c:pt idx="8">
                  <c:v>0.18019869619598686</c:v>
                </c:pt>
              </c:numCache>
            </c:numRef>
          </c:val>
          <c:smooth val="0"/>
          <c:extLst>
            <c:ext xmlns:c16="http://schemas.microsoft.com/office/drawing/2014/chart" uri="{C3380CC4-5D6E-409C-BE32-E72D297353CC}">
              <c16:uniqueId val="{00000003-2341-4481-8592-213BB7DC1599}"/>
            </c:ext>
          </c:extLst>
        </c:ser>
        <c:dLbls>
          <c:showLegendKey val="0"/>
          <c:showVal val="0"/>
          <c:showCatName val="0"/>
          <c:showSerName val="0"/>
          <c:showPercent val="0"/>
          <c:showBubbleSize val="0"/>
        </c:dLbls>
        <c:smooth val="0"/>
        <c:axId val="484307112"/>
        <c:axId val="1"/>
      </c:lineChart>
      <c:catAx>
        <c:axId val="4843071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solidFill>
                      <a:sysClr val="windowText" lastClr="000000"/>
                    </a:solidFill>
                  </a:rPr>
                  <a:t>tiempo (meses)</a:t>
                </a:r>
              </a:p>
            </c:rich>
          </c:tx>
          <c:layout>
            <c:manualLayout>
              <c:xMode val="edge"/>
              <c:yMode val="edge"/>
              <c:x val="0.45931159745716194"/>
              <c:y val="0.85395080049583605"/>
            </c:manualLayout>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ES" b="1"/>
                  <a:t>HR</a:t>
                </a:r>
                <a:r>
                  <a:rPr lang="es-ES" b="1" baseline="-25000">
                    <a:solidFill>
                      <a:srgbClr val="0070C0"/>
                    </a:solidFill>
                  </a:rPr>
                  <a:t>i</a:t>
                </a:r>
              </a:p>
            </c:rich>
          </c:tx>
          <c:overlay val="0"/>
          <c:spPr>
            <a:noFill/>
            <a:ln w="25400">
              <a:noFill/>
            </a:ln>
          </c:spPr>
        </c:title>
        <c:numFmt formatCode="0%" sourceLinked="0"/>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484307112"/>
        <c:crosses val="autoZero"/>
        <c:crossBetween val="between"/>
        <c:majorUnit val="0.1"/>
      </c:valAx>
      <c:spPr>
        <a:noFill/>
        <a:ln w="25400">
          <a:noFill/>
        </a:ln>
      </c:spPr>
    </c:plotArea>
    <c:legend>
      <c:legendPos val="b"/>
      <c:layout>
        <c:manualLayout>
          <c:xMode val="edge"/>
          <c:yMode val="edge"/>
          <c:x val="2.0781413730127842E-2"/>
          <c:y val="0.91666602650278473"/>
          <c:w val="0.73942137460954271"/>
          <c:h val="7.4834226652932267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3.emf"/><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4</xdr:col>
      <xdr:colOff>124241</xdr:colOff>
      <xdr:row>52</xdr:row>
      <xdr:rowOff>149087</xdr:rowOff>
    </xdr:from>
    <xdr:to>
      <xdr:col>4</xdr:col>
      <xdr:colOff>441861</xdr:colOff>
      <xdr:row>54</xdr:row>
      <xdr:rowOff>16566</xdr:rowOff>
    </xdr:to>
    <xdr:sp macro="" textlink="">
      <xdr:nvSpPr>
        <xdr:cNvPr id="45" name="Más 44">
          <a:extLst>
            <a:ext uri="{FF2B5EF4-FFF2-40B4-BE49-F238E27FC236}">
              <a16:creationId xmlns:a16="http://schemas.microsoft.com/office/drawing/2014/main" id="{23A113FA-4288-4756-94B8-F8BF03612B0F}"/>
            </a:ext>
          </a:extLst>
        </xdr:cNvPr>
        <xdr:cNvSpPr/>
      </xdr:nvSpPr>
      <xdr:spPr>
        <a:xfrm>
          <a:off x="2219741" y="10893287"/>
          <a:ext cx="298174" cy="19132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6</xdr:col>
      <xdr:colOff>229979</xdr:colOff>
      <xdr:row>52</xdr:row>
      <xdr:rowOff>140804</xdr:rowOff>
    </xdr:from>
    <xdr:to>
      <xdr:col>6</xdr:col>
      <xdr:colOff>482494</xdr:colOff>
      <xdr:row>54</xdr:row>
      <xdr:rowOff>33131</xdr:rowOff>
    </xdr:to>
    <xdr:sp macro="" textlink="">
      <xdr:nvSpPr>
        <xdr:cNvPr id="46" name="Igual que 45">
          <a:extLst>
            <a:ext uri="{FF2B5EF4-FFF2-40B4-BE49-F238E27FC236}">
              <a16:creationId xmlns:a16="http://schemas.microsoft.com/office/drawing/2014/main" id="{DD44358D-B8F5-4792-947E-20FF96D033E5}"/>
            </a:ext>
          </a:extLst>
        </xdr:cNvPr>
        <xdr:cNvSpPr/>
      </xdr:nvSpPr>
      <xdr:spPr>
        <a:xfrm>
          <a:off x="3890754" y="10885004"/>
          <a:ext cx="240197" cy="21617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18</xdr:col>
      <xdr:colOff>234950</xdr:colOff>
      <xdr:row>35</xdr:row>
      <xdr:rowOff>101600</xdr:rowOff>
    </xdr:from>
    <xdr:to>
      <xdr:col>24</xdr:col>
      <xdr:colOff>31750</xdr:colOff>
      <xdr:row>52</xdr:row>
      <xdr:rowOff>139700</xdr:rowOff>
    </xdr:to>
    <xdr:graphicFrame macro="">
      <xdr:nvGraphicFramePr>
        <xdr:cNvPr id="1013957" name="Gráfico 47">
          <a:extLst>
            <a:ext uri="{FF2B5EF4-FFF2-40B4-BE49-F238E27FC236}">
              <a16:creationId xmlns:a16="http://schemas.microsoft.com/office/drawing/2014/main" id="{C7CB24DE-0E51-47FB-BD64-A90C929376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69850</xdr:colOff>
      <xdr:row>35</xdr:row>
      <xdr:rowOff>19050</xdr:rowOff>
    </xdr:from>
    <xdr:to>
      <xdr:col>32</xdr:col>
      <xdr:colOff>704850</xdr:colOff>
      <xdr:row>52</xdr:row>
      <xdr:rowOff>127000</xdr:rowOff>
    </xdr:to>
    <xdr:pic>
      <xdr:nvPicPr>
        <xdr:cNvPr id="1013958" name="Imagen 23">
          <a:extLst>
            <a:ext uri="{FF2B5EF4-FFF2-40B4-BE49-F238E27FC236}">
              <a16:creationId xmlns:a16="http://schemas.microsoft.com/office/drawing/2014/main" id="{95B8EC04-132F-4295-8E53-9BEBFEDB78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51600" y="7962900"/>
          <a:ext cx="7035800" cy="320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247650</xdr:colOff>
      <xdr:row>54</xdr:row>
      <xdr:rowOff>0</xdr:rowOff>
    </xdr:from>
    <xdr:to>
      <xdr:col>23</xdr:col>
      <xdr:colOff>692150</xdr:colOff>
      <xdr:row>69</xdr:row>
      <xdr:rowOff>6350</xdr:rowOff>
    </xdr:to>
    <xdr:graphicFrame macro="">
      <xdr:nvGraphicFramePr>
        <xdr:cNvPr id="1013959" name="Gráfico 1">
          <a:extLst>
            <a:ext uri="{FF2B5EF4-FFF2-40B4-BE49-F238E27FC236}">
              <a16:creationId xmlns:a16="http://schemas.microsoft.com/office/drawing/2014/main" id="{5256BE8C-E37E-4D7F-828B-FF0C297EF8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124241</xdr:colOff>
      <xdr:row>52</xdr:row>
      <xdr:rowOff>149087</xdr:rowOff>
    </xdr:from>
    <xdr:to>
      <xdr:col>4</xdr:col>
      <xdr:colOff>441861</xdr:colOff>
      <xdr:row>54</xdr:row>
      <xdr:rowOff>16566</xdr:rowOff>
    </xdr:to>
    <xdr:sp macro="" textlink="">
      <xdr:nvSpPr>
        <xdr:cNvPr id="2" name="Más 44">
          <a:extLst>
            <a:ext uri="{FF2B5EF4-FFF2-40B4-BE49-F238E27FC236}">
              <a16:creationId xmlns:a16="http://schemas.microsoft.com/office/drawing/2014/main" id="{7DDFA679-6B66-47FD-A3EA-FCAC48A0239D}"/>
            </a:ext>
          </a:extLst>
        </xdr:cNvPr>
        <xdr:cNvSpPr/>
      </xdr:nvSpPr>
      <xdr:spPr>
        <a:xfrm>
          <a:off x="2537241" y="111917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6</xdr:col>
      <xdr:colOff>229979</xdr:colOff>
      <xdr:row>52</xdr:row>
      <xdr:rowOff>140804</xdr:rowOff>
    </xdr:from>
    <xdr:to>
      <xdr:col>6</xdr:col>
      <xdr:colOff>482494</xdr:colOff>
      <xdr:row>54</xdr:row>
      <xdr:rowOff>33131</xdr:rowOff>
    </xdr:to>
    <xdr:sp macro="" textlink="">
      <xdr:nvSpPr>
        <xdr:cNvPr id="3" name="Igual que 45">
          <a:extLst>
            <a:ext uri="{FF2B5EF4-FFF2-40B4-BE49-F238E27FC236}">
              <a16:creationId xmlns:a16="http://schemas.microsoft.com/office/drawing/2014/main" id="{34589B2D-3340-424D-97F4-DAADE4B1AD93}"/>
            </a:ext>
          </a:extLst>
        </xdr:cNvPr>
        <xdr:cNvSpPr/>
      </xdr:nvSpPr>
      <xdr:spPr>
        <a:xfrm>
          <a:off x="4027279" y="111834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oneCell">
    <xdr:from>
      <xdr:col>24</xdr:col>
      <xdr:colOff>584200</xdr:colOff>
      <xdr:row>36</xdr:row>
      <xdr:rowOff>158750</xdr:rowOff>
    </xdr:from>
    <xdr:to>
      <xdr:col>33</xdr:col>
      <xdr:colOff>127000</xdr:colOff>
      <xdr:row>53</xdr:row>
      <xdr:rowOff>63500</xdr:rowOff>
    </xdr:to>
    <xdr:pic>
      <xdr:nvPicPr>
        <xdr:cNvPr id="1158223" name="Imagen 6">
          <a:extLst>
            <a:ext uri="{FF2B5EF4-FFF2-40B4-BE49-F238E27FC236}">
              <a16:creationId xmlns:a16="http://schemas.microsoft.com/office/drawing/2014/main" id="{8CC0D1E0-3B37-4EE6-A71D-7CD1D8BF5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65950" y="8267700"/>
          <a:ext cx="6743700" cy="300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254000</xdr:colOff>
      <xdr:row>35</xdr:row>
      <xdr:rowOff>158750</xdr:rowOff>
    </xdr:from>
    <xdr:to>
      <xdr:col>23</xdr:col>
      <xdr:colOff>692150</xdr:colOff>
      <xdr:row>53</xdr:row>
      <xdr:rowOff>133350</xdr:rowOff>
    </xdr:to>
    <xdr:graphicFrame macro="">
      <xdr:nvGraphicFramePr>
        <xdr:cNvPr id="1158224" name="Gráfico 7">
          <a:extLst>
            <a:ext uri="{FF2B5EF4-FFF2-40B4-BE49-F238E27FC236}">
              <a16:creationId xmlns:a16="http://schemas.microsoft.com/office/drawing/2014/main" id="{FE33F952-30FF-4C3A-9AD7-50BB581D39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260350</xdr:colOff>
      <xdr:row>54</xdr:row>
      <xdr:rowOff>50800</xdr:rowOff>
    </xdr:from>
    <xdr:to>
      <xdr:col>23</xdr:col>
      <xdr:colOff>698500</xdr:colOff>
      <xdr:row>69</xdr:row>
      <xdr:rowOff>50800</xdr:rowOff>
    </xdr:to>
    <xdr:graphicFrame macro="">
      <xdr:nvGraphicFramePr>
        <xdr:cNvPr id="1158225" name="Gráfico 8">
          <a:extLst>
            <a:ext uri="{FF2B5EF4-FFF2-40B4-BE49-F238E27FC236}">
              <a16:creationId xmlns:a16="http://schemas.microsoft.com/office/drawing/2014/main" id="{81FBFAA3-0E92-487D-9660-F3C525376E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563770</xdr:colOff>
      <xdr:row>12</xdr:row>
      <xdr:rowOff>82826</xdr:rowOff>
    </xdr:from>
    <xdr:to>
      <xdr:col>9</xdr:col>
      <xdr:colOff>179828</xdr:colOff>
      <xdr:row>13</xdr:row>
      <xdr:rowOff>74544</xdr:rowOff>
    </xdr:to>
    <xdr:cxnSp macro="">
      <xdr:nvCxnSpPr>
        <xdr:cNvPr id="3" name="Conector recto de flecha 2">
          <a:extLst>
            <a:ext uri="{FF2B5EF4-FFF2-40B4-BE49-F238E27FC236}">
              <a16:creationId xmlns:a16="http://schemas.microsoft.com/office/drawing/2014/main" id="{48FC3C30-EA43-425A-B638-E95D9C47C91F}"/>
            </a:ext>
          </a:extLst>
        </xdr:cNvPr>
        <xdr:cNvCxnSpPr/>
      </xdr:nvCxnSpPr>
      <xdr:spPr>
        <a:xfrm flipV="1">
          <a:off x="4634120" y="3530876"/>
          <a:ext cx="397565" cy="1536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572057</xdr:colOff>
      <xdr:row>13</xdr:row>
      <xdr:rowOff>82822</xdr:rowOff>
    </xdr:from>
    <xdr:to>
      <xdr:col>9</xdr:col>
      <xdr:colOff>188680</xdr:colOff>
      <xdr:row>14</xdr:row>
      <xdr:rowOff>74540</xdr:rowOff>
    </xdr:to>
    <xdr:cxnSp macro="">
      <xdr:nvCxnSpPr>
        <xdr:cNvPr id="4" name="Conector recto de flecha 3">
          <a:extLst>
            <a:ext uri="{FF2B5EF4-FFF2-40B4-BE49-F238E27FC236}">
              <a16:creationId xmlns:a16="http://schemas.microsoft.com/office/drawing/2014/main" id="{1A0F38AA-E6A3-4E6E-A233-7EDCB614BC1A}"/>
            </a:ext>
          </a:extLst>
        </xdr:cNvPr>
        <xdr:cNvCxnSpPr/>
      </xdr:nvCxnSpPr>
      <xdr:spPr>
        <a:xfrm flipV="1">
          <a:off x="4642407" y="3692797"/>
          <a:ext cx="397565" cy="1536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572046</xdr:colOff>
      <xdr:row>14</xdr:row>
      <xdr:rowOff>99400</xdr:rowOff>
    </xdr:from>
    <xdr:to>
      <xdr:col>9</xdr:col>
      <xdr:colOff>188669</xdr:colOff>
      <xdr:row>15</xdr:row>
      <xdr:rowOff>91117</xdr:rowOff>
    </xdr:to>
    <xdr:cxnSp macro="">
      <xdr:nvCxnSpPr>
        <xdr:cNvPr id="5" name="Conector recto de flecha 4">
          <a:extLst>
            <a:ext uri="{FF2B5EF4-FFF2-40B4-BE49-F238E27FC236}">
              <a16:creationId xmlns:a16="http://schemas.microsoft.com/office/drawing/2014/main" id="{C6463F53-CAA2-4DE8-BE7C-70417BB02833}"/>
            </a:ext>
          </a:extLst>
        </xdr:cNvPr>
        <xdr:cNvCxnSpPr/>
      </xdr:nvCxnSpPr>
      <xdr:spPr>
        <a:xfrm flipV="1">
          <a:off x="4642396" y="3871300"/>
          <a:ext cx="397565" cy="1536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710924</xdr:colOff>
      <xdr:row>12</xdr:row>
      <xdr:rowOff>57977</xdr:rowOff>
    </xdr:from>
    <xdr:to>
      <xdr:col>10</xdr:col>
      <xdr:colOff>32951</xdr:colOff>
      <xdr:row>13</xdr:row>
      <xdr:rowOff>66260</xdr:rowOff>
    </xdr:to>
    <xdr:sp macro="" textlink="">
      <xdr:nvSpPr>
        <xdr:cNvPr id="6" name="Flecha curvada hacia la izquierda 5">
          <a:extLst>
            <a:ext uri="{FF2B5EF4-FFF2-40B4-BE49-F238E27FC236}">
              <a16:creationId xmlns:a16="http://schemas.microsoft.com/office/drawing/2014/main" id="{7845C0DE-0B39-4D68-9DE5-BE8CB955E06A}"/>
            </a:ext>
          </a:extLst>
        </xdr:cNvPr>
        <xdr:cNvSpPr/>
      </xdr:nvSpPr>
      <xdr:spPr>
        <a:xfrm>
          <a:off x="5536924" y="3506027"/>
          <a:ext cx="144532" cy="170208"/>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9</xdr:col>
      <xdr:colOff>727490</xdr:colOff>
      <xdr:row>13</xdr:row>
      <xdr:rowOff>99389</xdr:rowOff>
    </xdr:from>
    <xdr:to>
      <xdr:col>10</xdr:col>
      <xdr:colOff>32636</xdr:colOff>
      <xdr:row>14</xdr:row>
      <xdr:rowOff>99384</xdr:rowOff>
    </xdr:to>
    <xdr:sp macro="" textlink="">
      <xdr:nvSpPr>
        <xdr:cNvPr id="7" name="Flecha curvada hacia la izquierda 6">
          <a:extLst>
            <a:ext uri="{FF2B5EF4-FFF2-40B4-BE49-F238E27FC236}">
              <a16:creationId xmlns:a16="http://schemas.microsoft.com/office/drawing/2014/main" id="{ABE57335-944B-488B-A43C-527986C7C32F}"/>
            </a:ext>
          </a:extLst>
        </xdr:cNvPr>
        <xdr:cNvSpPr/>
      </xdr:nvSpPr>
      <xdr:spPr>
        <a:xfrm>
          <a:off x="5553490" y="3709364"/>
          <a:ext cx="127951" cy="161920"/>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9</xdr:col>
      <xdr:colOff>727485</xdr:colOff>
      <xdr:row>14</xdr:row>
      <xdr:rowOff>124236</xdr:rowOff>
    </xdr:from>
    <xdr:to>
      <xdr:col>10</xdr:col>
      <xdr:colOff>32631</xdr:colOff>
      <xdr:row>15</xdr:row>
      <xdr:rowOff>124230</xdr:rowOff>
    </xdr:to>
    <xdr:sp macro="" textlink="">
      <xdr:nvSpPr>
        <xdr:cNvPr id="8" name="Flecha curvada hacia la izquierda 7">
          <a:extLst>
            <a:ext uri="{FF2B5EF4-FFF2-40B4-BE49-F238E27FC236}">
              <a16:creationId xmlns:a16="http://schemas.microsoft.com/office/drawing/2014/main" id="{F5A98AF4-A68F-4939-8886-E642AFE36102}"/>
            </a:ext>
          </a:extLst>
        </xdr:cNvPr>
        <xdr:cNvSpPr/>
      </xdr:nvSpPr>
      <xdr:spPr>
        <a:xfrm>
          <a:off x="5553485" y="3896136"/>
          <a:ext cx="127951" cy="161919"/>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4</xdr:col>
      <xdr:colOff>124241</xdr:colOff>
      <xdr:row>52</xdr:row>
      <xdr:rowOff>149087</xdr:rowOff>
    </xdr:from>
    <xdr:to>
      <xdr:col>4</xdr:col>
      <xdr:colOff>441861</xdr:colOff>
      <xdr:row>54</xdr:row>
      <xdr:rowOff>16566</xdr:rowOff>
    </xdr:to>
    <xdr:sp macro="" textlink="">
      <xdr:nvSpPr>
        <xdr:cNvPr id="9" name="Más 8">
          <a:extLst>
            <a:ext uri="{FF2B5EF4-FFF2-40B4-BE49-F238E27FC236}">
              <a16:creationId xmlns:a16="http://schemas.microsoft.com/office/drawing/2014/main" id="{37F613EB-2EB6-4353-BE03-2C1E2F1C2AC0}"/>
            </a:ext>
          </a:extLst>
        </xdr:cNvPr>
        <xdr:cNvSpPr/>
      </xdr:nvSpPr>
      <xdr:spPr>
        <a:xfrm>
          <a:off x="2048291" y="10540862"/>
          <a:ext cx="298174" cy="19132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6</xdr:col>
      <xdr:colOff>229979</xdr:colOff>
      <xdr:row>52</xdr:row>
      <xdr:rowOff>140804</xdr:rowOff>
    </xdr:from>
    <xdr:to>
      <xdr:col>6</xdr:col>
      <xdr:colOff>482494</xdr:colOff>
      <xdr:row>54</xdr:row>
      <xdr:rowOff>33131</xdr:rowOff>
    </xdr:to>
    <xdr:sp macro="" textlink="">
      <xdr:nvSpPr>
        <xdr:cNvPr id="10" name="Igual que 9">
          <a:extLst>
            <a:ext uri="{FF2B5EF4-FFF2-40B4-BE49-F238E27FC236}">
              <a16:creationId xmlns:a16="http://schemas.microsoft.com/office/drawing/2014/main" id="{A35DACC1-F6C7-47D2-A216-60AD7C25E848}"/>
            </a:ext>
          </a:extLst>
        </xdr:cNvPr>
        <xdr:cNvSpPr/>
      </xdr:nvSpPr>
      <xdr:spPr>
        <a:xfrm>
          <a:off x="3433554" y="10532579"/>
          <a:ext cx="240197" cy="21617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18</xdr:col>
      <xdr:colOff>190500</xdr:colOff>
      <xdr:row>34</xdr:row>
      <xdr:rowOff>76200</xdr:rowOff>
    </xdr:from>
    <xdr:to>
      <xdr:col>23</xdr:col>
      <xdr:colOff>850900</xdr:colOff>
      <xdr:row>50</xdr:row>
      <xdr:rowOff>69850</xdr:rowOff>
    </xdr:to>
    <xdr:graphicFrame macro="">
      <xdr:nvGraphicFramePr>
        <xdr:cNvPr id="1271873" name="Gráfico 1">
          <a:extLst>
            <a:ext uri="{FF2B5EF4-FFF2-40B4-BE49-F238E27FC236}">
              <a16:creationId xmlns:a16="http://schemas.microsoft.com/office/drawing/2014/main" id="{03E3D566-2247-4BC8-923D-FE8A21A000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0</xdr:colOff>
      <xdr:row>35</xdr:row>
      <xdr:rowOff>114300</xdr:rowOff>
    </xdr:from>
    <xdr:to>
      <xdr:col>31</xdr:col>
      <xdr:colOff>717550</xdr:colOff>
      <xdr:row>51</xdr:row>
      <xdr:rowOff>146050</xdr:rowOff>
    </xdr:to>
    <xdr:pic>
      <xdr:nvPicPr>
        <xdr:cNvPr id="1271874" name="Imagen 14">
          <a:extLst>
            <a:ext uri="{FF2B5EF4-FFF2-40B4-BE49-F238E27FC236}">
              <a16:creationId xmlns:a16="http://schemas.microsoft.com/office/drawing/2014/main" id="{10D15B1D-329C-4B23-B118-1C79EB7602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637250" y="8121650"/>
          <a:ext cx="6318250"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203200</xdr:colOff>
      <xdr:row>51</xdr:row>
      <xdr:rowOff>82550</xdr:rowOff>
    </xdr:from>
    <xdr:to>
      <xdr:col>23</xdr:col>
      <xdr:colOff>647700</xdr:colOff>
      <xdr:row>68</xdr:row>
      <xdr:rowOff>19050</xdr:rowOff>
    </xdr:to>
    <xdr:graphicFrame macro="">
      <xdr:nvGraphicFramePr>
        <xdr:cNvPr id="1271875" name="Gráfico 1">
          <a:extLst>
            <a:ext uri="{FF2B5EF4-FFF2-40B4-BE49-F238E27FC236}">
              <a16:creationId xmlns:a16="http://schemas.microsoft.com/office/drawing/2014/main" id="{1F567675-EB9D-4C28-BFDC-AA917FB08C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124241</xdr:colOff>
      <xdr:row>52</xdr:row>
      <xdr:rowOff>149087</xdr:rowOff>
    </xdr:from>
    <xdr:to>
      <xdr:col>4</xdr:col>
      <xdr:colOff>441861</xdr:colOff>
      <xdr:row>54</xdr:row>
      <xdr:rowOff>16566</xdr:rowOff>
    </xdr:to>
    <xdr:sp macro="" textlink="">
      <xdr:nvSpPr>
        <xdr:cNvPr id="2" name="Más 44">
          <a:extLst>
            <a:ext uri="{FF2B5EF4-FFF2-40B4-BE49-F238E27FC236}">
              <a16:creationId xmlns:a16="http://schemas.microsoft.com/office/drawing/2014/main" id="{495551C5-0893-4DB5-A7AD-BFD5DE2B7CAE}"/>
            </a:ext>
          </a:extLst>
        </xdr:cNvPr>
        <xdr:cNvSpPr/>
      </xdr:nvSpPr>
      <xdr:spPr>
        <a:xfrm>
          <a:off x="2524541" y="111917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6</xdr:col>
      <xdr:colOff>229979</xdr:colOff>
      <xdr:row>52</xdr:row>
      <xdr:rowOff>140804</xdr:rowOff>
    </xdr:from>
    <xdr:to>
      <xdr:col>6</xdr:col>
      <xdr:colOff>482494</xdr:colOff>
      <xdr:row>54</xdr:row>
      <xdr:rowOff>33131</xdr:rowOff>
    </xdr:to>
    <xdr:sp macro="" textlink="">
      <xdr:nvSpPr>
        <xdr:cNvPr id="3" name="Igual que 45">
          <a:extLst>
            <a:ext uri="{FF2B5EF4-FFF2-40B4-BE49-F238E27FC236}">
              <a16:creationId xmlns:a16="http://schemas.microsoft.com/office/drawing/2014/main" id="{422EC252-219C-4C0E-BCE7-7CFCFAE8351A}"/>
            </a:ext>
          </a:extLst>
        </xdr:cNvPr>
        <xdr:cNvSpPr/>
      </xdr:nvSpPr>
      <xdr:spPr>
        <a:xfrm>
          <a:off x="4014579" y="111834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18</xdr:col>
      <xdr:colOff>266700</xdr:colOff>
      <xdr:row>53</xdr:row>
      <xdr:rowOff>76200</xdr:rowOff>
    </xdr:from>
    <xdr:to>
      <xdr:col>23</xdr:col>
      <xdr:colOff>819150</xdr:colOff>
      <xdr:row>68</xdr:row>
      <xdr:rowOff>133350</xdr:rowOff>
    </xdr:to>
    <xdr:graphicFrame macro="">
      <xdr:nvGraphicFramePr>
        <xdr:cNvPr id="1076352" name="Gráfico 8">
          <a:extLst>
            <a:ext uri="{FF2B5EF4-FFF2-40B4-BE49-F238E27FC236}">
              <a16:creationId xmlns:a16="http://schemas.microsoft.com/office/drawing/2014/main" id="{026A97BF-1841-4861-A4CF-9D1CFD8026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234950</xdr:colOff>
      <xdr:row>35</xdr:row>
      <xdr:rowOff>139700</xdr:rowOff>
    </xdr:from>
    <xdr:to>
      <xdr:col>23</xdr:col>
      <xdr:colOff>838200</xdr:colOff>
      <xdr:row>51</xdr:row>
      <xdr:rowOff>88900</xdr:rowOff>
    </xdr:to>
    <xdr:graphicFrame macro="">
      <xdr:nvGraphicFramePr>
        <xdr:cNvPr id="1076353" name="Gráfico 10">
          <a:extLst>
            <a:ext uri="{FF2B5EF4-FFF2-40B4-BE49-F238E27FC236}">
              <a16:creationId xmlns:a16="http://schemas.microsoft.com/office/drawing/2014/main" id="{00119FE8-52BC-4521-8DD2-EB805489D9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24</xdr:col>
      <xdr:colOff>120650</xdr:colOff>
      <xdr:row>35</xdr:row>
      <xdr:rowOff>114300</xdr:rowOff>
    </xdr:from>
    <xdr:to>
      <xdr:col>31</xdr:col>
      <xdr:colOff>736600</xdr:colOff>
      <xdr:row>51</xdr:row>
      <xdr:rowOff>57150</xdr:rowOff>
    </xdr:to>
    <xdr:pic>
      <xdr:nvPicPr>
        <xdr:cNvPr id="1076354" name="Imagen 6">
          <a:extLst>
            <a:ext uri="{FF2B5EF4-FFF2-40B4-BE49-F238E27FC236}">
              <a16:creationId xmlns:a16="http://schemas.microsoft.com/office/drawing/2014/main" id="{58443479-6BAA-4131-8CB0-5155D00619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227800" y="8058150"/>
          <a:ext cx="621665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124241</xdr:colOff>
      <xdr:row>52</xdr:row>
      <xdr:rowOff>149087</xdr:rowOff>
    </xdr:from>
    <xdr:to>
      <xdr:col>4</xdr:col>
      <xdr:colOff>441861</xdr:colOff>
      <xdr:row>54</xdr:row>
      <xdr:rowOff>16566</xdr:rowOff>
    </xdr:to>
    <xdr:sp macro="" textlink="">
      <xdr:nvSpPr>
        <xdr:cNvPr id="2" name="Más 44">
          <a:extLst>
            <a:ext uri="{FF2B5EF4-FFF2-40B4-BE49-F238E27FC236}">
              <a16:creationId xmlns:a16="http://schemas.microsoft.com/office/drawing/2014/main" id="{A3DE6515-B174-4614-BCDE-AA9BC86B6A3F}"/>
            </a:ext>
          </a:extLst>
        </xdr:cNvPr>
        <xdr:cNvSpPr/>
      </xdr:nvSpPr>
      <xdr:spPr>
        <a:xfrm>
          <a:off x="2562641" y="111917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6</xdr:col>
      <xdr:colOff>229979</xdr:colOff>
      <xdr:row>52</xdr:row>
      <xdr:rowOff>140804</xdr:rowOff>
    </xdr:from>
    <xdr:to>
      <xdr:col>6</xdr:col>
      <xdr:colOff>482494</xdr:colOff>
      <xdr:row>54</xdr:row>
      <xdr:rowOff>33131</xdr:rowOff>
    </xdr:to>
    <xdr:sp macro="" textlink="">
      <xdr:nvSpPr>
        <xdr:cNvPr id="3" name="Igual que 45">
          <a:extLst>
            <a:ext uri="{FF2B5EF4-FFF2-40B4-BE49-F238E27FC236}">
              <a16:creationId xmlns:a16="http://schemas.microsoft.com/office/drawing/2014/main" id="{09DF3C8D-80A8-4E10-BF64-0AB35EDF8FCD}"/>
            </a:ext>
          </a:extLst>
        </xdr:cNvPr>
        <xdr:cNvSpPr/>
      </xdr:nvSpPr>
      <xdr:spPr>
        <a:xfrm>
          <a:off x="4052679" y="111834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oneCell">
    <xdr:from>
      <xdr:col>24</xdr:col>
      <xdr:colOff>279400</xdr:colOff>
      <xdr:row>36</xdr:row>
      <xdr:rowOff>38100</xdr:rowOff>
    </xdr:from>
    <xdr:to>
      <xdr:col>31</xdr:col>
      <xdr:colOff>742950</xdr:colOff>
      <xdr:row>50</xdr:row>
      <xdr:rowOff>127000</xdr:rowOff>
    </xdr:to>
    <xdr:pic>
      <xdr:nvPicPr>
        <xdr:cNvPr id="1179717" name="Imagen 6">
          <a:extLst>
            <a:ext uri="{FF2B5EF4-FFF2-40B4-BE49-F238E27FC236}">
              <a16:creationId xmlns:a16="http://schemas.microsoft.com/office/drawing/2014/main" id="{2106508B-08AE-4747-96EC-F7CE93EC86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86550" y="8147050"/>
          <a:ext cx="6064250" cy="269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215900</xdr:colOff>
      <xdr:row>35</xdr:row>
      <xdr:rowOff>88900</xdr:rowOff>
    </xdr:from>
    <xdr:to>
      <xdr:col>24</xdr:col>
      <xdr:colOff>241300</xdr:colOff>
      <xdr:row>51</xdr:row>
      <xdr:rowOff>31750</xdr:rowOff>
    </xdr:to>
    <xdr:graphicFrame macro="">
      <xdr:nvGraphicFramePr>
        <xdr:cNvPr id="1179718" name="Gráfico 7">
          <a:extLst>
            <a:ext uri="{FF2B5EF4-FFF2-40B4-BE49-F238E27FC236}">
              <a16:creationId xmlns:a16="http://schemas.microsoft.com/office/drawing/2014/main" id="{BEB761BE-2E25-4387-A06C-65535E0D40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234950</xdr:colOff>
      <xdr:row>51</xdr:row>
      <xdr:rowOff>107950</xdr:rowOff>
    </xdr:from>
    <xdr:to>
      <xdr:col>24</xdr:col>
      <xdr:colOff>298450</xdr:colOff>
      <xdr:row>68</xdr:row>
      <xdr:rowOff>19050</xdr:rowOff>
    </xdr:to>
    <xdr:graphicFrame macro="">
      <xdr:nvGraphicFramePr>
        <xdr:cNvPr id="1179719" name="Gráfico 8">
          <a:extLst>
            <a:ext uri="{FF2B5EF4-FFF2-40B4-BE49-F238E27FC236}">
              <a16:creationId xmlns:a16="http://schemas.microsoft.com/office/drawing/2014/main" id="{A05363CC-03BC-4408-B6A0-B9F14C70C4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563770</xdr:colOff>
      <xdr:row>12</xdr:row>
      <xdr:rowOff>82826</xdr:rowOff>
    </xdr:from>
    <xdr:to>
      <xdr:col>9</xdr:col>
      <xdr:colOff>179828</xdr:colOff>
      <xdr:row>13</xdr:row>
      <xdr:rowOff>74544</xdr:rowOff>
    </xdr:to>
    <xdr:cxnSp macro="">
      <xdr:nvCxnSpPr>
        <xdr:cNvPr id="2" name="Conector recto de flecha 1">
          <a:extLst>
            <a:ext uri="{FF2B5EF4-FFF2-40B4-BE49-F238E27FC236}">
              <a16:creationId xmlns:a16="http://schemas.microsoft.com/office/drawing/2014/main" id="{C9E349F6-07AF-41A5-B212-6FCB6C7E003E}"/>
            </a:ext>
          </a:extLst>
        </xdr:cNvPr>
        <xdr:cNvCxnSpPr/>
      </xdr:nvCxnSpPr>
      <xdr:spPr>
        <a:xfrm flipV="1">
          <a:off x="6297820" y="3892826"/>
          <a:ext cx="416158" cy="1568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572057</xdr:colOff>
      <xdr:row>13</xdr:row>
      <xdr:rowOff>82822</xdr:rowOff>
    </xdr:from>
    <xdr:to>
      <xdr:col>9</xdr:col>
      <xdr:colOff>188680</xdr:colOff>
      <xdr:row>14</xdr:row>
      <xdr:rowOff>74540</xdr:rowOff>
    </xdr:to>
    <xdr:cxnSp macro="">
      <xdr:nvCxnSpPr>
        <xdr:cNvPr id="3" name="Conector recto de flecha 2">
          <a:extLst>
            <a:ext uri="{FF2B5EF4-FFF2-40B4-BE49-F238E27FC236}">
              <a16:creationId xmlns:a16="http://schemas.microsoft.com/office/drawing/2014/main" id="{DA2D1BB0-8637-46E3-B219-76F0EB290591}"/>
            </a:ext>
          </a:extLst>
        </xdr:cNvPr>
        <xdr:cNvCxnSpPr/>
      </xdr:nvCxnSpPr>
      <xdr:spPr>
        <a:xfrm flipV="1">
          <a:off x="6306107" y="4057922"/>
          <a:ext cx="416723" cy="1568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572046</xdr:colOff>
      <xdr:row>14</xdr:row>
      <xdr:rowOff>99400</xdr:rowOff>
    </xdr:from>
    <xdr:to>
      <xdr:col>9</xdr:col>
      <xdr:colOff>188669</xdr:colOff>
      <xdr:row>15</xdr:row>
      <xdr:rowOff>91117</xdr:rowOff>
    </xdr:to>
    <xdr:cxnSp macro="">
      <xdr:nvCxnSpPr>
        <xdr:cNvPr id="4" name="Conector recto de flecha 3">
          <a:extLst>
            <a:ext uri="{FF2B5EF4-FFF2-40B4-BE49-F238E27FC236}">
              <a16:creationId xmlns:a16="http://schemas.microsoft.com/office/drawing/2014/main" id="{8F0DD62E-3A2F-4F02-BA5E-BAC4D14A485C}"/>
            </a:ext>
          </a:extLst>
        </xdr:cNvPr>
        <xdr:cNvCxnSpPr/>
      </xdr:nvCxnSpPr>
      <xdr:spPr>
        <a:xfrm flipV="1">
          <a:off x="6306096" y="4239600"/>
          <a:ext cx="416723" cy="1568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710924</xdr:colOff>
      <xdr:row>12</xdr:row>
      <xdr:rowOff>57977</xdr:rowOff>
    </xdr:from>
    <xdr:to>
      <xdr:col>10</xdr:col>
      <xdr:colOff>32951</xdr:colOff>
      <xdr:row>13</xdr:row>
      <xdr:rowOff>66260</xdr:rowOff>
    </xdr:to>
    <xdr:sp macro="" textlink="">
      <xdr:nvSpPr>
        <xdr:cNvPr id="5" name="Flecha curvada hacia la izquierda 5">
          <a:extLst>
            <a:ext uri="{FF2B5EF4-FFF2-40B4-BE49-F238E27FC236}">
              <a16:creationId xmlns:a16="http://schemas.microsoft.com/office/drawing/2014/main" id="{CF22CEC7-35C3-4422-89AD-42FDB711799D}"/>
            </a:ext>
          </a:extLst>
        </xdr:cNvPr>
        <xdr:cNvSpPr/>
      </xdr:nvSpPr>
      <xdr:spPr>
        <a:xfrm>
          <a:off x="7245074" y="3867977"/>
          <a:ext cx="261827" cy="173383"/>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9</xdr:col>
      <xdr:colOff>727490</xdr:colOff>
      <xdr:row>13</xdr:row>
      <xdr:rowOff>99389</xdr:rowOff>
    </xdr:from>
    <xdr:to>
      <xdr:col>10</xdr:col>
      <xdr:colOff>32636</xdr:colOff>
      <xdr:row>14</xdr:row>
      <xdr:rowOff>99384</xdr:rowOff>
    </xdr:to>
    <xdr:sp macro="" textlink="">
      <xdr:nvSpPr>
        <xdr:cNvPr id="6" name="Flecha curvada hacia la izquierda 6">
          <a:extLst>
            <a:ext uri="{FF2B5EF4-FFF2-40B4-BE49-F238E27FC236}">
              <a16:creationId xmlns:a16="http://schemas.microsoft.com/office/drawing/2014/main" id="{CAAE790D-495E-4503-9923-282932513CC1}"/>
            </a:ext>
          </a:extLst>
        </xdr:cNvPr>
        <xdr:cNvSpPr/>
      </xdr:nvSpPr>
      <xdr:spPr>
        <a:xfrm>
          <a:off x="7261640" y="4074489"/>
          <a:ext cx="244946" cy="165095"/>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9</xdr:col>
      <xdr:colOff>727485</xdr:colOff>
      <xdr:row>14</xdr:row>
      <xdr:rowOff>124236</xdr:rowOff>
    </xdr:from>
    <xdr:to>
      <xdr:col>10</xdr:col>
      <xdr:colOff>32631</xdr:colOff>
      <xdr:row>15</xdr:row>
      <xdr:rowOff>124230</xdr:rowOff>
    </xdr:to>
    <xdr:sp macro="" textlink="">
      <xdr:nvSpPr>
        <xdr:cNvPr id="7" name="Flecha curvada hacia la izquierda 7">
          <a:extLst>
            <a:ext uri="{FF2B5EF4-FFF2-40B4-BE49-F238E27FC236}">
              <a16:creationId xmlns:a16="http://schemas.microsoft.com/office/drawing/2014/main" id="{2BADC783-88AE-469A-8546-0218FFA75D0E}"/>
            </a:ext>
          </a:extLst>
        </xdr:cNvPr>
        <xdr:cNvSpPr/>
      </xdr:nvSpPr>
      <xdr:spPr>
        <a:xfrm>
          <a:off x="7261635" y="4264436"/>
          <a:ext cx="244946" cy="165094"/>
        </a:xfrm>
        <a:prstGeom prst="curvedLeftArrow">
          <a:avLst/>
        </a:prstGeom>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4</xdr:col>
      <xdr:colOff>124241</xdr:colOff>
      <xdr:row>52</xdr:row>
      <xdr:rowOff>149087</xdr:rowOff>
    </xdr:from>
    <xdr:to>
      <xdr:col>4</xdr:col>
      <xdr:colOff>441861</xdr:colOff>
      <xdr:row>54</xdr:row>
      <xdr:rowOff>16566</xdr:rowOff>
    </xdr:to>
    <xdr:sp macro="" textlink="">
      <xdr:nvSpPr>
        <xdr:cNvPr id="8" name="Más 8">
          <a:extLst>
            <a:ext uri="{FF2B5EF4-FFF2-40B4-BE49-F238E27FC236}">
              <a16:creationId xmlns:a16="http://schemas.microsoft.com/office/drawing/2014/main" id="{14957085-8CEA-4E75-B053-EA848B3F6872}"/>
            </a:ext>
          </a:extLst>
        </xdr:cNvPr>
        <xdr:cNvSpPr/>
      </xdr:nvSpPr>
      <xdr:spPr>
        <a:xfrm>
          <a:off x="2638841" y="1122348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6</xdr:col>
      <xdr:colOff>229979</xdr:colOff>
      <xdr:row>52</xdr:row>
      <xdr:rowOff>140804</xdr:rowOff>
    </xdr:from>
    <xdr:to>
      <xdr:col>6</xdr:col>
      <xdr:colOff>482494</xdr:colOff>
      <xdr:row>54</xdr:row>
      <xdr:rowOff>33131</xdr:rowOff>
    </xdr:to>
    <xdr:sp macro="" textlink="">
      <xdr:nvSpPr>
        <xdr:cNvPr id="9" name="Igual que 9">
          <a:extLst>
            <a:ext uri="{FF2B5EF4-FFF2-40B4-BE49-F238E27FC236}">
              <a16:creationId xmlns:a16="http://schemas.microsoft.com/office/drawing/2014/main" id="{425FB244-6A9C-45B7-8733-B325DA3F0B4D}"/>
            </a:ext>
          </a:extLst>
        </xdr:cNvPr>
        <xdr:cNvSpPr/>
      </xdr:nvSpPr>
      <xdr:spPr>
        <a:xfrm>
          <a:off x="4128879" y="1121520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18</xdr:col>
      <xdr:colOff>171450</xdr:colOff>
      <xdr:row>35</xdr:row>
      <xdr:rowOff>107950</xdr:rowOff>
    </xdr:from>
    <xdr:to>
      <xdr:col>24</xdr:col>
      <xdr:colOff>101600</xdr:colOff>
      <xdr:row>53</xdr:row>
      <xdr:rowOff>6350</xdr:rowOff>
    </xdr:to>
    <xdr:graphicFrame macro="">
      <xdr:nvGraphicFramePr>
        <xdr:cNvPr id="1120476" name="Gráfico 14">
          <a:extLst>
            <a:ext uri="{FF2B5EF4-FFF2-40B4-BE49-F238E27FC236}">
              <a16:creationId xmlns:a16="http://schemas.microsoft.com/office/drawing/2014/main" id="{86E7234B-CE2C-4CB9-9496-AAA42C76F8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190500</xdr:colOff>
      <xdr:row>53</xdr:row>
      <xdr:rowOff>133350</xdr:rowOff>
    </xdr:from>
    <xdr:to>
      <xdr:col>24</xdr:col>
      <xdr:colOff>76200</xdr:colOff>
      <xdr:row>70</xdr:row>
      <xdr:rowOff>95250</xdr:rowOff>
    </xdr:to>
    <xdr:graphicFrame macro="">
      <xdr:nvGraphicFramePr>
        <xdr:cNvPr id="1120477" name="Gráfico 15">
          <a:extLst>
            <a:ext uri="{FF2B5EF4-FFF2-40B4-BE49-F238E27FC236}">
              <a16:creationId xmlns:a16="http://schemas.microsoft.com/office/drawing/2014/main" id="{D5637DF7-8F81-4BE5-A8C0-B8CD313987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24</xdr:col>
      <xdr:colOff>571500</xdr:colOff>
      <xdr:row>36</xdr:row>
      <xdr:rowOff>19050</xdr:rowOff>
    </xdr:from>
    <xdr:to>
      <xdr:col>33</xdr:col>
      <xdr:colOff>247650</xdr:colOff>
      <xdr:row>54</xdr:row>
      <xdr:rowOff>31750</xdr:rowOff>
    </xdr:to>
    <xdr:pic>
      <xdr:nvPicPr>
        <xdr:cNvPr id="1120478" name="Imagen 12">
          <a:extLst>
            <a:ext uri="{FF2B5EF4-FFF2-40B4-BE49-F238E27FC236}">
              <a16:creationId xmlns:a16="http://schemas.microsoft.com/office/drawing/2014/main" id="{2C8704E8-7DDE-44C8-AFC1-F36950271D0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208750" y="8191500"/>
          <a:ext cx="6877050" cy="324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02"/>
  <sheetViews>
    <sheetView tabSelected="1" zoomScale="70" zoomScaleNormal="70" workbookViewId="0"/>
  </sheetViews>
  <sheetFormatPr baseColWidth="10" defaultColWidth="11.453125" defaultRowHeight="13" x14ac:dyDescent="0.3"/>
  <cols>
    <col min="1" max="1" width="4.36328125" style="1" customWidth="1"/>
    <col min="2" max="2" width="8.08984375" style="1" customWidth="1"/>
    <col min="3" max="3" width="9.54296875" style="1" customWidth="1"/>
    <col min="4" max="4" width="12.54296875" style="1" customWidth="1"/>
    <col min="5" max="5" width="9.26953125" style="1" customWidth="1"/>
    <col min="6" max="6" width="10.54296875" style="1" customWidth="1"/>
    <col min="7" max="7" width="13" style="1" customWidth="1"/>
    <col min="8" max="8" width="13.26953125" style="1" customWidth="1"/>
    <col min="9" max="9" width="12.7265625" style="1" customWidth="1"/>
    <col min="10" max="10" width="13.453125" style="1" customWidth="1"/>
    <col min="11" max="11" width="14.36328125" style="1" customWidth="1"/>
    <col min="12" max="12" width="12.54296875" style="1" customWidth="1"/>
    <col min="13" max="13" width="11.453125" style="1" customWidth="1"/>
    <col min="14" max="15" width="11.453125" style="1"/>
    <col min="16" max="16" width="10.81640625" style="1" customWidth="1"/>
    <col min="17" max="17" width="10.54296875" style="2" customWidth="1"/>
    <col min="18" max="18" width="12.453125" style="2" customWidth="1"/>
    <col min="19" max="19" width="11.26953125" style="2" customWidth="1"/>
    <col min="20" max="20" width="10.1796875" style="2" customWidth="1"/>
    <col min="21" max="21" width="13" style="2" customWidth="1"/>
    <col min="22" max="22" width="12.81640625" style="2" customWidth="1"/>
    <col min="23" max="23" width="11.81640625" style="2" customWidth="1"/>
    <col min="24" max="24" width="12.1796875" style="2" customWidth="1"/>
    <col min="25" max="25" width="11.453125" style="2"/>
    <col min="26" max="16384" width="11.453125" style="1"/>
  </cols>
  <sheetData>
    <row r="1" spans="1:44" ht="18.75" customHeight="1" x14ac:dyDescent="0.3">
      <c r="B1" s="51" t="s">
        <v>16</v>
      </c>
    </row>
    <row r="2" spans="1:44" ht="27.75" customHeight="1" x14ac:dyDescent="0.3">
      <c r="B2" s="150" t="s">
        <v>29</v>
      </c>
      <c r="C2" s="151"/>
      <c r="D2" s="151"/>
      <c r="E2" s="151"/>
      <c r="F2" s="151"/>
      <c r="G2" s="151"/>
      <c r="H2" s="151"/>
      <c r="I2" s="151"/>
      <c r="J2" s="151"/>
      <c r="K2" s="151"/>
      <c r="L2" s="151"/>
      <c r="M2" s="152"/>
    </row>
    <row r="3" spans="1:44" ht="54" customHeight="1" x14ac:dyDescent="0.3">
      <c r="B3" s="150" t="s">
        <v>19</v>
      </c>
      <c r="C3" s="151"/>
      <c r="D3" s="151"/>
      <c r="E3" s="151"/>
      <c r="F3" s="151"/>
      <c r="G3" s="151"/>
      <c r="H3" s="151"/>
      <c r="I3" s="151"/>
      <c r="J3" s="151"/>
      <c r="K3" s="151"/>
      <c r="L3" s="151"/>
      <c r="M3" s="152"/>
    </row>
    <row r="4" spans="1:44" ht="34.5" customHeight="1" x14ac:dyDescent="0.3">
      <c r="B4" s="150" t="s">
        <v>38</v>
      </c>
      <c r="C4" s="151"/>
      <c r="D4" s="151"/>
      <c r="E4" s="151"/>
      <c r="F4" s="151"/>
      <c r="G4" s="151"/>
      <c r="H4" s="151"/>
      <c r="I4" s="151"/>
      <c r="J4" s="151"/>
      <c r="K4" s="151"/>
      <c r="L4" s="151"/>
      <c r="M4" s="152"/>
    </row>
    <row r="5" spans="1:44" ht="29.25" customHeight="1" x14ac:dyDescent="0.3">
      <c r="B5" s="150" t="s">
        <v>20</v>
      </c>
      <c r="C5" s="151"/>
      <c r="D5" s="151"/>
      <c r="E5" s="151"/>
      <c r="F5" s="151"/>
      <c r="G5" s="151"/>
      <c r="H5" s="151"/>
      <c r="I5" s="151"/>
      <c r="J5" s="151"/>
      <c r="K5" s="151"/>
      <c r="L5" s="151"/>
      <c r="M5" s="152"/>
    </row>
    <row r="6" spans="1:44" ht="12.75" customHeight="1" x14ac:dyDescent="0.3">
      <c r="C6" s="48"/>
      <c r="D6" s="48"/>
      <c r="E6" s="48"/>
      <c r="F6" s="48"/>
      <c r="G6" s="48"/>
      <c r="H6" s="48"/>
      <c r="I6" s="48"/>
      <c r="J6" s="48"/>
      <c r="K6" s="48"/>
      <c r="L6" s="48"/>
      <c r="M6" s="48"/>
    </row>
    <row r="7" spans="1:44" x14ac:dyDescent="0.3">
      <c r="A7" s="3" t="s">
        <v>72</v>
      </c>
      <c r="E7" s="4"/>
    </row>
    <row r="8" spans="1:44" x14ac:dyDescent="0.3">
      <c r="B8" s="46" t="s">
        <v>71</v>
      </c>
      <c r="C8" s="46"/>
      <c r="E8" s="4"/>
      <c r="M8" s="45"/>
      <c r="N8" s="2"/>
      <c r="O8" s="2"/>
      <c r="P8" s="2"/>
    </row>
    <row r="9" spans="1:44" x14ac:dyDescent="0.3">
      <c r="B9" s="47" t="s">
        <v>55</v>
      </c>
      <c r="C9" s="47"/>
      <c r="E9" s="4"/>
      <c r="M9" s="45"/>
      <c r="N9" s="2"/>
      <c r="O9" s="2"/>
      <c r="P9" s="2"/>
      <c r="AC9" s="50"/>
      <c r="AD9" s="50"/>
      <c r="AE9" s="50"/>
      <c r="AF9" s="50"/>
      <c r="AG9" s="50"/>
      <c r="AH9" s="50"/>
      <c r="AI9" s="50"/>
      <c r="AJ9" s="50"/>
      <c r="AK9" s="50"/>
      <c r="AL9" s="50"/>
      <c r="AM9" s="50"/>
      <c r="AN9" s="50"/>
      <c r="AP9" s="1" t="s">
        <v>47</v>
      </c>
    </row>
    <row r="10" spans="1:44" x14ac:dyDescent="0.3">
      <c r="B10" s="3" t="s">
        <v>0</v>
      </c>
      <c r="D10" s="7"/>
      <c r="E10" s="4"/>
      <c r="S10" s="5"/>
      <c r="T10" s="5"/>
      <c r="U10" s="6"/>
      <c r="X10" s="2" t="s">
        <v>48</v>
      </c>
      <c r="AC10" s="50"/>
      <c r="AD10" s="2" t="s">
        <v>49</v>
      </c>
      <c r="AE10" s="2"/>
      <c r="AI10" s="50"/>
      <c r="AJ10" s="2" t="s">
        <v>50</v>
      </c>
      <c r="AK10" s="2"/>
      <c r="AP10" s="97" t="s">
        <v>51</v>
      </c>
      <c r="AQ10" s="98" t="s">
        <v>52</v>
      </c>
      <c r="AR10" s="98" t="s">
        <v>53</v>
      </c>
    </row>
    <row r="11" spans="1:44" ht="59.25" customHeight="1" x14ac:dyDescent="0.3">
      <c r="A11" s="115" t="s">
        <v>54</v>
      </c>
      <c r="B11" s="8" t="s">
        <v>59</v>
      </c>
      <c r="C11" s="8" t="s">
        <v>58</v>
      </c>
      <c r="D11" s="8" t="s">
        <v>30</v>
      </c>
      <c r="E11" s="8" t="s">
        <v>31</v>
      </c>
      <c r="F11" s="42" t="s">
        <v>33</v>
      </c>
      <c r="G11" s="42" t="s">
        <v>32</v>
      </c>
      <c r="H11" s="9" t="s">
        <v>18</v>
      </c>
      <c r="I11" s="9" t="s">
        <v>1</v>
      </c>
      <c r="J11" s="10" t="s">
        <v>34</v>
      </c>
      <c r="K11" s="11" t="s">
        <v>21</v>
      </c>
      <c r="L11" s="11" t="s">
        <v>22</v>
      </c>
      <c r="M11" s="11" t="s">
        <v>23</v>
      </c>
      <c r="N11" s="11" t="s">
        <v>24</v>
      </c>
      <c r="O11" s="11" t="s">
        <v>25</v>
      </c>
      <c r="P11" s="8" t="s">
        <v>2</v>
      </c>
      <c r="Q11" s="8" t="s">
        <v>26</v>
      </c>
      <c r="R11" s="12" t="s">
        <v>3</v>
      </c>
      <c r="S11" s="12" t="s">
        <v>4</v>
      </c>
      <c r="T11" s="13" t="s">
        <v>5</v>
      </c>
      <c r="U11" s="14" t="s">
        <v>6</v>
      </c>
      <c r="V11" s="14" t="s">
        <v>7</v>
      </c>
      <c r="X11" s="8" t="s">
        <v>41</v>
      </c>
      <c r="Y11" s="8" t="s">
        <v>42</v>
      </c>
      <c r="Z11" s="8" t="s">
        <v>43</v>
      </c>
      <c r="AA11" s="8" t="s">
        <v>44</v>
      </c>
      <c r="AB11" s="42" t="s">
        <v>45</v>
      </c>
      <c r="AC11" s="99"/>
      <c r="AD11" s="8" t="s">
        <v>41</v>
      </c>
      <c r="AE11" s="8" t="s">
        <v>42</v>
      </c>
      <c r="AF11" s="8" t="s">
        <v>43</v>
      </c>
      <c r="AG11" s="8" t="s">
        <v>44</v>
      </c>
      <c r="AH11" s="42" t="s">
        <v>45</v>
      </c>
      <c r="AI11" s="99"/>
      <c r="AJ11" s="8" t="s">
        <v>41</v>
      </c>
      <c r="AK11" s="8" t="s">
        <v>42</v>
      </c>
      <c r="AL11" s="8" t="s">
        <v>43</v>
      </c>
      <c r="AM11" s="8" t="s">
        <v>44</v>
      </c>
      <c r="AN11" s="42" t="s">
        <v>45</v>
      </c>
      <c r="AP11" s="96" t="s">
        <v>46</v>
      </c>
      <c r="AQ11" s="96" t="s">
        <v>46</v>
      </c>
      <c r="AR11" s="96" t="s">
        <v>46</v>
      </c>
    </row>
    <row r="12" spans="1:44" x14ac:dyDescent="0.3">
      <c r="A12" s="49">
        <v>0</v>
      </c>
      <c r="C12" s="8">
        <v>0</v>
      </c>
      <c r="D12" s="8">
        <v>473</v>
      </c>
      <c r="E12" s="8">
        <v>0</v>
      </c>
      <c r="F12" s="89">
        <v>0</v>
      </c>
      <c r="G12" s="90">
        <f>D13</f>
        <v>473</v>
      </c>
      <c r="H12" s="41">
        <f>E12/D12</f>
        <v>0</v>
      </c>
      <c r="I12" s="43">
        <f>1-H12</f>
        <v>1</v>
      </c>
      <c r="J12" s="91">
        <f>I12</f>
        <v>1</v>
      </c>
      <c r="K12" s="17">
        <f>(LN(J12))^2</f>
        <v>0</v>
      </c>
      <c r="L12" s="18">
        <f>D12-G12</f>
        <v>0</v>
      </c>
      <c r="M12" s="18">
        <f>D12*G12</f>
        <v>223729</v>
      </c>
      <c r="N12" s="19">
        <f>L12/M12</f>
        <v>0</v>
      </c>
      <c r="O12" s="19">
        <f>N12</f>
        <v>0</v>
      </c>
      <c r="P12" s="20">
        <v>0</v>
      </c>
      <c r="Q12" s="21">
        <f>-NORMSINV(2.5/100)</f>
        <v>1.9599639845400538</v>
      </c>
      <c r="R12" s="17">
        <f>Q12*P12</f>
        <v>0</v>
      </c>
      <c r="S12" s="22">
        <f>EXP(R12)</f>
        <v>1</v>
      </c>
      <c r="T12" s="22">
        <f>EXP(R12)</f>
        <v>1</v>
      </c>
      <c r="U12" s="88">
        <f>J12^S12</f>
        <v>1</v>
      </c>
      <c r="V12" s="88">
        <f>J12^T12</f>
        <v>1</v>
      </c>
      <c r="X12" s="85"/>
      <c r="Y12" s="85"/>
      <c r="Z12" s="85"/>
      <c r="AA12" s="85"/>
      <c r="AB12" s="85"/>
      <c r="AC12" s="100"/>
      <c r="AD12" s="85"/>
      <c r="AE12" s="85"/>
      <c r="AF12" s="85"/>
      <c r="AG12" s="85"/>
      <c r="AH12" s="85"/>
      <c r="AI12" s="100"/>
      <c r="AJ12" s="85"/>
      <c r="AK12" s="85"/>
      <c r="AL12" s="85"/>
      <c r="AM12" s="85"/>
      <c r="AN12" s="85"/>
    </row>
    <row r="13" spans="1:44" x14ac:dyDescent="0.3">
      <c r="A13" s="49">
        <v>3</v>
      </c>
      <c r="B13" s="74">
        <f>C12</f>
        <v>0</v>
      </c>
      <c r="C13" s="52">
        <v>3</v>
      </c>
      <c r="D13" s="15">
        <v>473</v>
      </c>
      <c r="E13" s="109">
        <f t="shared" ref="E13:E20" si="0">D13-G13-F13</f>
        <v>32</v>
      </c>
      <c r="F13" s="15">
        <f>A13-A12</f>
        <v>3</v>
      </c>
      <c r="G13" s="90">
        <f t="shared" ref="G13:G19" si="1">D14</f>
        <v>438</v>
      </c>
      <c r="H13" s="16">
        <f>E13/D13</f>
        <v>6.765327695560254E-2</v>
      </c>
      <c r="I13" s="43">
        <f>1-H13</f>
        <v>0.93234672304439747</v>
      </c>
      <c r="J13" s="44">
        <f>I13*J12</f>
        <v>0.93234672304439747</v>
      </c>
      <c r="K13" s="17">
        <f>(LN(J13))^2</f>
        <v>4.9070743778798975E-3</v>
      </c>
      <c r="L13" s="18">
        <f>D13-G13</f>
        <v>35</v>
      </c>
      <c r="M13" s="18">
        <f>D13*G13</f>
        <v>207174</v>
      </c>
      <c r="N13" s="19">
        <f>L13/M13</f>
        <v>1.6894011796847095E-4</v>
      </c>
      <c r="O13" s="19">
        <f>N13</f>
        <v>1.6894011796847095E-4</v>
      </c>
      <c r="P13" s="20">
        <v>0</v>
      </c>
      <c r="Q13" s="21">
        <f>-NORMSINV(2.5/100)</f>
        <v>1.9599639845400538</v>
      </c>
      <c r="R13" s="17">
        <f>Q13*P13</f>
        <v>0</v>
      </c>
      <c r="S13" s="22">
        <f>EXP(R13)</f>
        <v>1</v>
      </c>
      <c r="T13" s="22">
        <f>EXP(R13)</f>
        <v>1</v>
      </c>
      <c r="U13" s="23">
        <f>J13^S13</f>
        <v>0.93234672304439747</v>
      </c>
      <c r="V13" s="23">
        <f>J13^T13</f>
        <v>0.93234672304439747</v>
      </c>
      <c r="W13" s="24"/>
      <c r="X13" s="18">
        <f t="shared" ref="X13:X20" si="2">C13</f>
        <v>3</v>
      </c>
      <c r="Y13" s="86">
        <f>J13*(C13-C12)</f>
        <v>2.7970401691331923</v>
      </c>
      <c r="Z13" s="86">
        <f>(J12-J13)*(C13-C12)/2</f>
        <v>0.10147991543340379</v>
      </c>
      <c r="AA13" s="20">
        <f>SUM(Y13:Z13)</f>
        <v>2.8985200845665959</v>
      </c>
      <c r="AB13" s="87">
        <f>AA13</f>
        <v>2.8985200845665959</v>
      </c>
      <c r="AC13" s="101"/>
      <c r="AD13" s="18">
        <f>C13</f>
        <v>3</v>
      </c>
      <c r="AE13" s="86">
        <f>U13*(C13-C12)</f>
        <v>2.7970401691331923</v>
      </c>
      <c r="AF13" s="86">
        <f>(U12-U13)*(C13-C12)/2</f>
        <v>0.10147991543340379</v>
      </c>
      <c r="AG13" s="20">
        <f>SUM(AE13:AF13)</f>
        <v>2.8985200845665959</v>
      </c>
      <c r="AH13" s="87">
        <f>AG13</f>
        <v>2.8985200845665959</v>
      </c>
      <c r="AI13" s="101"/>
      <c r="AJ13" s="18">
        <f>C13</f>
        <v>3</v>
      </c>
      <c r="AK13" s="86">
        <f>V13*(C13-C12)</f>
        <v>2.7970401691331923</v>
      </c>
      <c r="AL13" s="86">
        <f>(V12-V13)*(C13-C12)/2</f>
        <v>0.10147991543340379</v>
      </c>
      <c r="AM13" s="20">
        <f>SUM(AK13:AL13)</f>
        <v>2.8985200845665959</v>
      </c>
      <c r="AN13" s="87">
        <f>AM13</f>
        <v>2.8985200845665959</v>
      </c>
      <c r="AO13" s="102">
        <f>C13</f>
        <v>3</v>
      </c>
      <c r="AP13" s="95">
        <f>AB13-AB27</f>
        <v>5.7233777512653905E-2</v>
      </c>
      <c r="AQ13" s="95">
        <f>AN13-AH27</f>
        <v>5.7233777512653905E-2</v>
      </c>
      <c r="AR13" s="95">
        <f>AH13-AN27</f>
        <v>5.7233777512653905E-2</v>
      </c>
    </row>
    <row r="14" spans="1:44" x14ac:dyDescent="0.3">
      <c r="A14" s="49">
        <v>9</v>
      </c>
      <c r="B14" s="74">
        <f t="shared" ref="B14:B20" si="3">C13</f>
        <v>3</v>
      </c>
      <c r="C14" s="52">
        <v>6</v>
      </c>
      <c r="D14" s="15">
        <v>438</v>
      </c>
      <c r="E14" s="109">
        <f t="shared" si="0"/>
        <v>55</v>
      </c>
      <c r="F14" s="15">
        <f t="shared" ref="F14:F20" si="4">A14-A13</f>
        <v>6</v>
      </c>
      <c r="G14" s="90">
        <f t="shared" si="1"/>
        <v>377</v>
      </c>
      <c r="H14" s="16">
        <f t="shared" ref="H14:H20" si="5">E14/D14</f>
        <v>0.12557077625570776</v>
      </c>
      <c r="I14" s="43">
        <f t="shared" ref="I14:I20" si="6">1-H14</f>
        <v>0.87442922374429222</v>
      </c>
      <c r="J14" s="44">
        <f>I14*J13</f>
        <v>0.81527122129224705</v>
      </c>
      <c r="K14" s="17">
        <f t="shared" ref="K14:K20" si="7">(LN(J14))^2</f>
        <v>4.1711704129695264E-2</v>
      </c>
      <c r="L14" s="18">
        <f t="shared" ref="L14:L20" si="8">D14-G14</f>
        <v>61</v>
      </c>
      <c r="M14" s="18">
        <f t="shared" ref="M14:M20" si="9">D14*G14</f>
        <v>165126</v>
      </c>
      <c r="N14" s="19">
        <f t="shared" ref="N14:N20" si="10">L14/M14</f>
        <v>3.6941487106815401E-4</v>
      </c>
      <c r="O14" s="19">
        <f>O13+N14</f>
        <v>5.3835498903662495E-4</v>
      </c>
      <c r="P14" s="20">
        <f>SQRT((1/K14)*O14)</f>
        <v>0.11360708181208667</v>
      </c>
      <c r="Q14" s="21">
        <f t="shared" ref="Q14:Q20" si="11">-NORMSINV(2.5/100)</f>
        <v>1.9599639845400538</v>
      </c>
      <c r="R14" s="17">
        <f t="shared" ref="R14:R20" si="12">Q14*P14</f>
        <v>0.22266578874038528</v>
      </c>
      <c r="S14" s="22">
        <f t="shared" ref="S14:S20" si="13">EXP(R14)</f>
        <v>1.2494029394206758</v>
      </c>
      <c r="T14" s="22">
        <f>EXP(-R14)</f>
        <v>0.8003823013764324</v>
      </c>
      <c r="U14" s="23">
        <f t="shared" ref="U14:U20" si="14">J14^S14</f>
        <v>0.77478391917568912</v>
      </c>
      <c r="V14" s="23">
        <f>J14^T14</f>
        <v>0.84919568832957282</v>
      </c>
      <c r="X14" s="18">
        <f t="shared" si="2"/>
        <v>6</v>
      </c>
      <c r="Y14" s="86">
        <f t="shared" ref="Y14:Y20" si="15">J14*(C14-C13)</f>
        <v>2.4458136638767414</v>
      </c>
      <c r="Z14" s="86">
        <f t="shared" ref="Z14:Z20" si="16">(J13-J14)*(C14-C13)/2</f>
        <v>0.17561325262822564</v>
      </c>
      <c r="AA14" s="20">
        <f t="shared" ref="AA14:AA20" si="17">SUM(Y14:Z14)</f>
        <v>2.6214269165049671</v>
      </c>
      <c r="AB14" s="87">
        <f>AA14+AB13</f>
        <v>5.5199470010715626</v>
      </c>
      <c r="AD14" s="18">
        <f t="shared" ref="AD14:AD20" si="18">C14</f>
        <v>6</v>
      </c>
      <c r="AE14" s="86">
        <f t="shared" ref="AE14:AE20" si="19">U14*(C14-C13)</f>
        <v>2.3243517575270674</v>
      </c>
      <c r="AF14" s="86">
        <f t="shared" ref="AF14:AF20" si="20">(U13-U14)*(C14-C13)/2</f>
        <v>0.23634420580306253</v>
      </c>
      <c r="AG14" s="20">
        <f t="shared" ref="AG14:AG20" si="21">SUM(AE14:AF14)</f>
        <v>2.5606959633301298</v>
      </c>
      <c r="AH14" s="87">
        <f>AG14+AH13</f>
        <v>5.4592160478967262</v>
      </c>
      <c r="AJ14" s="18">
        <f t="shared" ref="AJ14:AJ20" si="22">C14</f>
        <v>6</v>
      </c>
      <c r="AK14" s="86">
        <f t="shared" ref="AK14:AK20" si="23">V14*(C14-C13)</f>
        <v>2.5475870649887185</v>
      </c>
      <c r="AL14" s="86">
        <f t="shared" ref="AL14:AL20" si="24">(V13-V14)*(C14-C13)/2</f>
        <v>0.12472655207223698</v>
      </c>
      <c r="AM14" s="20">
        <f t="shared" ref="AM14:AM20" si="25">SUM(AK14:AL14)</f>
        <v>2.6723136170609556</v>
      </c>
      <c r="AN14" s="87">
        <f>AM14+AN13</f>
        <v>5.5708337016275511</v>
      </c>
      <c r="AO14" s="102">
        <f t="shared" ref="AO14:AO20" si="26">C14</f>
        <v>6</v>
      </c>
      <c r="AP14" s="95">
        <f t="shared" ref="AP14:AP20" si="27">AB14-AB28</f>
        <v>0.21273289910134707</v>
      </c>
      <c r="AQ14" s="95">
        <f t="shared" ref="AQ14:AQ20" si="28">AN14-AH28</f>
        <v>0.32952733895742092</v>
      </c>
      <c r="AR14" s="95">
        <f t="shared" ref="AR14:AR20" si="29">AH14-AN28</f>
        <v>9.4431992757264993E-2</v>
      </c>
    </row>
    <row r="15" spans="1:44" x14ac:dyDescent="0.3">
      <c r="A15" s="49">
        <v>11</v>
      </c>
      <c r="B15" s="74">
        <f t="shared" si="3"/>
        <v>6</v>
      </c>
      <c r="C15" s="52">
        <v>9</v>
      </c>
      <c r="D15" s="15">
        <v>377</v>
      </c>
      <c r="E15" s="109">
        <f t="shared" si="0"/>
        <v>62</v>
      </c>
      <c r="F15" s="15">
        <f t="shared" si="4"/>
        <v>2</v>
      </c>
      <c r="G15" s="90">
        <f t="shared" si="1"/>
        <v>313</v>
      </c>
      <c r="H15" s="16">
        <f t="shared" si="5"/>
        <v>0.16445623342175067</v>
      </c>
      <c r="I15" s="43">
        <f t="shared" si="6"/>
        <v>0.83554376657824936</v>
      </c>
      <c r="J15" s="44">
        <f t="shared" ref="J15:J20" si="30">I15*J14</f>
        <v>0.68119478702137359</v>
      </c>
      <c r="K15" s="17">
        <f t="shared" si="7"/>
        <v>0.14738457149117509</v>
      </c>
      <c r="L15" s="18">
        <f t="shared" si="8"/>
        <v>64</v>
      </c>
      <c r="M15" s="18">
        <f t="shared" si="9"/>
        <v>118001</v>
      </c>
      <c r="N15" s="19">
        <f t="shared" si="10"/>
        <v>5.4236828501453378E-4</v>
      </c>
      <c r="O15" s="19">
        <f t="shared" ref="O15:O20" si="31">O14+N15</f>
        <v>1.0807232740511587E-3</v>
      </c>
      <c r="P15" s="20">
        <f t="shared" ref="P15:P20" si="32">SQRT((1/K15)*O15)</f>
        <v>8.5631044342070722E-2</v>
      </c>
      <c r="Q15" s="21">
        <f t="shared" si="11"/>
        <v>1.9599639845400538</v>
      </c>
      <c r="R15" s="17">
        <f t="shared" si="12"/>
        <v>0.16783376286901097</v>
      </c>
      <c r="S15" s="22">
        <f t="shared" si="13"/>
        <v>1.1827399790037079</v>
      </c>
      <c r="T15" s="22">
        <f t="shared" ref="T15:T20" si="33">EXP(-R15)</f>
        <v>0.84549437556203977</v>
      </c>
      <c r="U15" s="23">
        <f t="shared" si="14"/>
        <v>0.63504327243071046</v>
      </c>
      <c r="V15" s="23">
        <f t="shared" ref="V15:V20" si="34">J15^T15</f>
        <v>0.72282278700083402</v>
      </c>
      <c r="X15" s="18">
        <f t="shared" si="2"/>
        <v>9</v>
      </c>
      <c r="Y15" s="86">
        <f t="shared" si="15"/>
        <v>2.0435843610641209</v>
      </c>
      <c r="Z15" s="86">
        <f t="shared" si="16"/>
        <v>0.20111465140631019</v>
      </c>
      <c r="AA15" s="20">
        <f t="shared" si="17"/>
        <v>2.2446990124704311</v>
      </c>
      <c r="AB15" s="87">
        <f t="shared" ref="AB15:AB20" si="35">AA15+AB14</f>
        <v>7.7646460135419932</v>
      </c>
      <c r="AD15" s="18">
        <f t="shared" si="18"/>
        <v>9</v>
      </c>
      <c r="AE15" s="86">
        <f t="shared" si="19"/>
        <v>1.9051298172921314</v>
      </c>
      <c r="AF15" s="86">
        <f t="shared" si="20"/>
        <v>0.20961097011746799</v>
      </c>
      <c r="AG15" s="20">
        <f t="shared" si="21"/>
        <v>2.1147407874095991</v>
      </c>
      <c r="AH15" s="87">
        <f t="shared" ref="AH15:AH20" si="36">AG15+AH14</f>
        <v>7.5739568353063254</v>
      </c>
      <c r="AJ15" s="18">
        <f t="shared" si="22"/>
        <v>9</v>
      </c>
      <c r="AK15" s="86">
        <f t="shared" si="23"/>
        <v>2.168468361002502</v>
      </c>
      <c r="AL15" s="86">
        <f t="shared" si="24"/>
        <v>0.18955935199310819</v>
      </c>
      <c r="AM15" s="20">
        <f t="shared" si="25"/>
        <v>2.35802771299561</v>
      </c>
      <c r="AN15" s="87">
        <f t="shared" ref="AN15:AN20" si="37">AM15+AN14</f>
        <v>7.9288614146231611</v>
      </c>
      <c r="AO15" s="102">
        <f t="shared" si="26"/>
        <v>9</v>
      </c>
      <c r="AP15" s="95">
        <f t="shared" si="27"/>
        <v>0.44271701760125826</v>
      </c>
      <c r="AQ15" s="95">
        <f t="shared" si="28"/>
        <v>0.81130175167820173</v>
      </c>
      <c r="AR15" s="95">
        <f t="shared" si="29"/>
        <v>6.9370074830159112E-2</v>
      </c>
    </row>
    <row r="16" spans="1:44" x14ac:dyDescent="0.3">
      <c r="A16" s="49">
        <v>14</v>
      </c>
      <c r="B16" s="74">
        <f t="shared" si="3"/>
        <v>9</v>
      </c>
      <c r="C16" s="52">
        <v>12</v>
      </c>
      <c r="D16" s="15">
        <v>313</v>
      </c>
      <c r="E16" s="109">
        <f t="shared" si="0"/>
        <v>49</v>
      </c>
      <c r="F16" s="15">
        <f t="shared" si="4"/>
        <v>3</v>
      </c>
      <c r="G16" s="90">
        <f t="shared" si="1"/>
        <v>261</v>
      </c>
      <c r="H16" s="16">
        <f t="shared" si="5"/>
        <v>0.15654952076677317</v>
      </c>
      <c r="I16" s="43">
        <f t="shared" si="6"/>
        <v>0.8434504792332268</v>
      </c>
      <c r="J16" s="44">
        <f t="shared" si="30"/>
        <v>0.5745540695643534</v>
      </c>
      <c r="K16" s="17">
        <f t="shared" si="7"/>
        <v>0.30709449178849668</v>
      </c>
      <c r="L16" s="18">
        <f t="shared" si="8"/>
        <v>52</v>
      </c>
      <c r="M16" s="18">
        <f t="shared" si="9"/>
        <v>81693</v>
      </c>
      <c r="N16" s="19">
        <f t="shared" si="10"/>
        <v>6.3652944560733482E-4</v>
      </c>
      <c r="O16" s="19">
        <f t="shared" si="31"/>
        <v>1.7172527196584937E-3</v>
      </c>
      <c r="P16" s="20">
        <f t="shared" si="32"/>
        <v>7.4779247927657319E-2</v>
      </c>
      <c r="Q16" s="21">
        <f t="shared" si="11"/>
        <v>1.9599639845400538</v>
      </c>
      <c r="R16" s="17">
        <f t="shared" si="12"/>
        <v>0.14656463272919981</v>
      </c>
      <c r="S16" s="22">
        <f t="shared" si="13"/>
        <v>1.1578497633903249</v>
      </c>
      <c r="T16" s="22">
        <f t="shared" si="33"/>
        <v>0.86366990918742204</v>
      </c>
      <c r="U16" s="23">
        <f t="shared" si="14"/>
        <v>0.52643086631296421</v>
      </c>
      <c r="V16" s="23">
        <f t="shared" si="34"/>
        <v>0.61964271001374682</v>
      </c>
      <c r="X16" s="18">
        <f t="shared" si="2"/>
        <v>12</v>
      </c>
      <c r="Y16" s="86">
        <f t="shared" si="15"/>
        <v>1.7236622086930602</v>
      </c>
      <c r="Z16" s="86">
        <f t="shared" si="16"/>
        <v>0.15996107618553029</v>
      </c>
      <c r="AA16" s="20">
        <f t="shared" si="17"/>
        <v>1.8836232848785905</v>
      </c>
      <c r="AB16" s="87">
        <f t="shared" si="35"/>
        <v>9.6482692984205833</v>
      </c>
      <c r="AD16" s="18">
        <f t="shared" si="18"/>
        <v>12</v>
      </c>
      <c r="AE16" s="86">
        <f t="shared" si="19"/>
        <v>1.5792925989388926</v>
      </c>
      <c r="AF16" s="86">
        <f t="shared" si="20"/>
        <v>0.16291860917661938</v>
      </c>
      <c r="AG16" s="20">
        <f t="shared" si="21"/>
        <v>1.7422112081155121</v>
      </c>
      <c r="AH16" s="87">
        <f t="shared" si="36"/>
        <v>9.3161680434218379</v>
      </c>
      <c r="AJ16" s="18">
        <f t="shared" si="22"/>
        <v>12</v>
      </c>
      <c r="AK16" s="86">
        <f t="shared" si="23"/>
        <v>1.8589281300412406</v>
      </c>
      <c r="AL16" s="86">
        <f t="shared" si="24"/>
        <v>0.1547701154806308</v>
      </c>
      <c r="AM16" s="20">
        <f t="shared" si="25"/>
        <v>2.0136982455218715</v>
      </c>
      <c r="AN16" s="87">
        <f t="shared" si="37"/>
        <v>9.942559660145033</v>
      </c>
      <c r="AO16" s="102">
        <f t="shared" si="26"/>
        <v>12</v>
      </c>
      <c r="AP16" s="148">
        <f t="shared" si="27"/>
        <v>0.73668890559289935</v>
      </c>
      <c r="AQ16" s="95">
        <f t="shared" si="28"/>
        <v>1.3796396467381467</v>
      </c>
      <c r="AR16" s="95">
        <f t="shared" si="29"/>
        <v>8.4884566960422347E-2</v>
      </c>
    </row>
    <row r="17" spans="1:44" x14ac:dyDescent="0.3">
      <c r="A17" s="49">
        <v>39</v>
      </c>
      <c r="B17" s="74">
        <f t="shared" si="3"/>
        <v>12</v>
      </c>
      <c r="C17" s="52">
        <v>15</v>
      </c>
      <c r="D17" s="15">
        <v>261</v>
      </c>
      <c r="E17" s="109">
        <f t="shared" si="0"/>
        <v>38</v>
      </c>
      <c r="F17" s="15">
        <f t="shared" si="4"/>
        <v>25</v>
      </c>
      <c r="G17" s="90">
        <f t="shared" si="1"/>
        <v>198</v>
      </c>
      <c r="H17" s="16">
        <f t="shared" si="5"/>
        <v>0.14559386973180077</v>
      </c>
      <c r="I17" s="43">
        <f t="shared" si="6"/>
        <v>0.85440613026819923</v>
      </c>
      <c r="J17" s="44">
        <f t="shared" si="30"/>
        <v>0.49090251920632494</v>
      </c>
      <c r="K17" s="17">
        <f t="shared" si="7"/>
        <v>0.50624606190250854</v>
      </c>
      <c r="L17" s="18">
        <f t="shared" si="8"/>
        <v>63</v>
      </c>
      <c r="M17" s="18">
        <f t="shared" si="9"/>
        <v>51678</v>
      </c>
      <c r="N17" s="19">
        <f t="shared" si="10"/>
        <v>1.2190874259839777E-3</v>
      </c>
      <c r="O17" s="19">
        <f t="shared" si="31"/>
        <v>2.9363401456424711E-3</v>
      </c>
      <c r="P17" s="20">
        <f t="shared" si="32"/>
        <v>7.6159196326899381E-2</v>
      </c>
      <c r="Q17" s="21">
        <f t="shared" si="11"/>
        <v>1.9599639845400538</v>
      </c>
      <c r="R17" s="17">
        <f t="shared" si="12"/>
        <v>0.14926928189223795</v>
      </c>
      <c r="S17" s="22">
        <f t="shared" si="13"/>
        <v>1.1609855795134547</v>
      </c>
      <c r="T17" s="22">
        <f t="shared" si="33"/>
        <v>0.86133714117196836</v>
      </c>
      <c r="U17" s="23">
        <f t="shared" si="14"/>
        <v>0.43777398906284481</v>
      </c>
      <c r="V17" s="23">
        <f t="shared" si="34"/>
        <v>0.54180466662255267</v>
      </c>
      <c r="X17" s="18">
        <f t="shared" si="2"/>
        <v>15</v>
      </c>
      <c r="Y17" s="86">
        <f t="shared" si="15"/>
        <v>1.4727075576189748</v>
      </c>
      <c r="Z17" s="86">
        <f t="shared" si="16"/>
        <v>0.12547732553704269</v>
      </c>
      <c r="AA17" s="20">
        <f t="shared" si="17"/>
        <v>1.5981848831560175</v>
      </c>
      <c r="AB17" s="87">
        <f t="shared" si="35"/>
        <v>11.246454181576601</v>
      </c>
      <c r="AD17" s="18">
        <f t="shared" si="18"/>
        <v>15</v>
      </c>
      <c r="AE17" s="86">
        <f t="shared" si="19"/>
        <v>1.3133219671885343</v>
      </c>
      <c r="AF17" s="86">
        <f t="shared" si="20"/>
        <v>0.13298531587517909</v>
      </c>
      <c r="AG17" s="20">
        <f t="shared" si="21"/>
        <v>1.4463072830637134</v>
      </c>
      <c r="AH17" s="87">
        <f t="shared" si="36"/>
        <v>10.762475326485552</v>
      </c>
      <c r="AJ17" s="18">
        <f t="shared" si="22"/>
        <v>15</v>
      </c>
      <c r="AK17" s="86">
        <f t="shared" si="23"/>
        <v>1.625413999867658</v>
      </c>
      <c r="AL17" s="86">
        <f t="shared" si="24"/>
        <v>0.11675706508679123</v>
      </c>
      <c r="AM17" s="20">
        <f t="shared" si="25"/>
        <v>1.7421710649544493</v>
      </c>
      <c r="AN17" s="87">
        <f t="shared" si="37"/>
        <v>11.684730725099483</v>
      </c>
      <c r="AO17" s="102">
        <f t="shared" si="26"/>
        <v>15</v>
      </c>
      <c r="AP17" s="95">
        <f t="shared" si="27"/>
        <v>1.1247033307667014</v>
      </c>
      <c r="AQ17" s="95">
        <f t="shared" si="28"/>
        <v>2.0547549384992383</v>
      </c>
      <c r="AR17" s="95">
        <f t="shared" si="29"/>
        <v>0.17937450997088433</v>
      </c>
    </row>
    <row r="18" spans="1:44" x14ac:dyDescent="0.3">
      <c r="A18" s="49">
        <v>55</v>
      </c>
      <c r="B18" s="74">
        <f t="shared" si="3"/>
        <v>15</v>
      </c>
      <c r="C18" s="52">
        <v>18</v>
      </c>
      <c r="D18" s="15">
        <v>198</v>
      </c>
      <c r="E18" s="109">
        <f t="shared" si="0"/>
        <v>33</v>
      </c>
      <c r="F18" s="15">
        <f t="shared" si="4"/>
        <v>16</v>
      </c>
      <c r="G18" s="90">
        <f t="shared" si="1"/>
        <v>149</v>
      </c>
      <c r="H18" s="16">
        <f t="shared" si="5"/>
        <v>0.16666666666666666</v>
      </c>
      <c r="I18" s="43">
        <f t="shared" si="6"/>
        <v>0.83333333333333337</v>
      </c>
      <c r="J18" s="44">
        <f t="shared" si="30"/>
        <v>0.40908543267193748</v>
      </c>
      <c r="K18" s="17">
        <f t="shared" si="7"/>
        <v>0.79893432656177676</v>
      </c>
      <c r="L18" s="18">
        <f t="shared" si="8"/>
        <v>49</v>
      </c>
      <c r="M18" s="18">
        <f t="shared" si="9"/>
        <v>29502</v>
      </c>
      <c r="N18" s="19">
        <f t="shared" si="10"/>
        <v>1.6609043454681039E-3</v>
      </c>
      <c r="O18" s="19">
        <f t="shared" si="31"/>
        <v>4.5972444911105753E-3</v>
      </c>
      <c r="P18" s="20">
        <f t="shared" si="32"/>
        <v>7.5856580229870504E-2</v>
      </c>
      <c r="Q18" s="21">
        <f t="shared" si="11"/>
        <v>1.9599639845400538</v>
      </c>
      <c r="R18" s="17">
        <f t="shared" si="12"/>
        <v>0.14867616524091926</v>
      </c>
      <c r="S18" s="22">
        <f t="shared" si="13"/>
        <v>1.1602971838039642</v>
      </c>
      <c r="T18" s="22">
        <f t="shared" si="33"/>
        <v>0.8618481661065146</v>
      </c>
      <c r="U18" s="23">
        <f t="shared" si="14"/>
        <v>0.35447767991340373</v>
      </c>
      <c r="V18" s="23">
        <f t="shared" si="34"/>
        <v>0.46285250713477849</v>
      </c>
      <c r="X18" s="18">
        <f t="shared" si="2"/>
        <v>18</v>
      </c>
      <c r="Y18" s="86">
        <f t="shared" si="15"/>
        <v>1.2272562980158124</v>
      </c>
      <c r="Z18" s="86">
        <f t="shared" si="16"/>
        <v>0.12272562980158119</v>
      </c>
      <c r="AA18" s="20">
        <f t="shared" si="17"/>
        <v>1.3499819278173937</v>
      </c>
      <c r="AB18" s="87">
        <f t="shared" si="35"/>
        <v>12.596436109393995</v>
      </c>
      <c r="AD18" s="18">
        <f t="shared" si="18"/>
        <v>18</v>
      </c>
      <c r="AE18" s="86">
        <f t="shared" si="19"/>
        <v>1.0634330397402112</v>
      </c>
      <c r="AF18" s="86">
        <f t="shared" si="20"/>
        <v>0.12494446372416163</v>
      </c>
      <c r="AG18" s="20">
        <f t="shared" si="21"/>
        <v>1.1883775034643729</v>
      </c>
      <c r="AH18" s="87">
        <f t="shared" si="36"/>
        <v>11.950852829949925</v>
      </c>
      <c r="AJ18" s="18">
        <f t="shared" si="22"/>
        <v>18</v>
      </c>
      <c r="AK18" s="86">
        <f t="shared" si="23"/>
        <v>1.3885575214043355</v>
      </c>
      <c r="AL18" s="86">
        <f t="shared" si="24"/>
        <v>0.11842823923166126</v>
      </c>
      <c r="AM18" s="20">
        <f t="shared" si="25"/>
        <v>1.5069857606359969</v>
      </c>
      <c r="AN18" s="87">
        <f t="shared" si="37"/>
        <v>13.19171648573548</v>
      </c>
      <c r="AO18" s="102">
        <f t="shared" si="26"/>
        <v>18</v>
      </c>
      <c r="AP18" s="95">
        <f t="shared" si="27"/>
        <v>1.5533988503691649</v>
      </c>
      <c r="AQ18" s="95">
        <f t="shared" si="28"/>
        <v>2.7826736550136832</v>
      </c>
      <c r="AR18" s="95">
        <f t="shared" si="29"/>
        <v>0.3005772661524837</v>
      </c>
    </row>
    <row r="19" spans="1:44" x14ac:dyDescent="0.3">
      <c r="A19" s="49">
        <v>91</v>
      </c>
      <c r="B19" s="74">
        <f t="shared" si="3"/>
        <v>18</v>
      </c>
      <c r="C19" s="52">
        <v>21</v>
      </c>
      <c r="D19" s="15">
        <v>149</v>
      </c>
      <c r="E19" s="109">
        <f t="shared" si="0"/>
        <v>17</v>
      </c>
      <c r="F19" s="15">
        <f t="shared" si="4"/>
        <v>36</v>
      </c>
      <c r="G19" s="90">
        <f t="shared" si="1"/>
        <v>96</v>
      </c>
      <c r="H19" s="16">
        <f t="shared" si="5"/>
        <v>0.11409395973154363</v>
      </c>
      <c r="I19" s="43">
        <f t="shared" si="6"/>
        <v>0.88590604026845643</v>
      </c>
      <c r="J19" s="44">
        <f t="shared" si="30"/>
        <v>0.36241125578990435</v>
      </c>
      <c r="K19" s="17">
        <f t="shared" si="7"/>
        <v>1.0301755625267242</v>
      </c>
      <c r="L19" s="18">
        <f t="shared" si="8"/>
        <v>53</v>
      </c>
      <c r="M19" s="18">
        <f t="shared" si="9"/>
        <v>14304</v>
      </c>
      <c r="N19" s="19">
        <f t="shared" si="10"/>
        <v>3.7052572706935123E-3</v>
      </c>
      <c r="O19" s="19">
        <f t="shared" si="31"/>
        <v>8.3025017618040872E-3</v>
      </c>
      <c r="P19" s="20">
        <f t="shared" si="32"/>
        <v>8.9773646582788399E-2</v>
      </c>
      <c r="Q19" s="21">
        <f t="shared" si="11"/>
        <v>1.9599639845400538</v>
      </c>
      <c r="R19" s="17">
        <f t="shared" si="12"/>
        <v>0.17595311406309252</v>
      </c>
      <c r="S19" s="22">
        <f t="shared" si="13"/>
        <v>1.192382151385728</v>
      </c>
      <c r="T19" s="22">
        <f t="shared" si="33"/>
        <v>0.83865730364870783</v>
      </c>
      <c r="U19" s="23">
        <f t="shared" si="14"/>
        <v>0.29812606509304018</v>
      </c>
      <c r="V19" s="23">
        <f t="shared" si="34"/>
        <v>0.42689519588484504</v>
      </c>
      <c r="X19" s="18">
        <f t="shared" si="2"/>
        <v>21</v>
      </c>
      <c r="Y19" s="86">
        <f t="shared" si="15"/>
        <v>1.087233767369713</v>
      </c>
      <c r="Z19" s="86">
        <f t="shared" si="16"/>
        <v>7.0011265323049687E-2</v>
      </c>
      <c r="AA19" s="20">
        <f t="shared" si="17"/>
        <v>1.1572450326927628</v>
      </c>
      <c r="AB19" s="87">
        <f t="shared" si="35"/>
        <v>13.753681142086759</v>
      </c>
      <c r="AD19" s="18">
        <f t="shared" si="18"/>
        <v>21</v>
      </c>
      <c r="AE19" s="86">
        <f t="shared" si="19"/>
        <v>0.89437819527912055</v>
      </c>
      <c r="AF19" s="86">
        <f t="shared" si="20"/>
        <v>8.4527422230545324E-2</v>
      </c>
      <c r="AG19" s="20">
        <f t="shared" si="21"/>
        <v>0.97890561750966587</v>
      </c>
      <c r="AH19" s="87">
        <f t="shared" si="36"/>
        <v>12.929758447459591</v>
      </c>
      <c r="AJ19" s="18">
        <f t="shared" si="22"/>
        <v>21</v>
      </c>
      <c r="AK19" s="86">
        <f t="shared" si="23"/>
        <v>1.2806855876545351</v>
      </c>
      <c r="AL19" s="86">
        <f t="shared" si="24"/>
        <v>5.3935966874900182E-2</v>
      </c>
      <c r="AM19" s="20">
        <f t="shared" si="25"/>
        <v>1.3346215545294353</v>
      </c>
      <c r="AN19" s="87">
        <f t="shared" si="37"/>
        <v>14.526338040264916</v>
      </c>
      <c r="AO19" s="102">
        <f t="shared" si="26"/>
        <v>21</v>
      </c>
      <c r="AP19" s="95">
        <f t="shared" si="27"/>
        <v>1.9479265640406176</v>
      </c>
      <c r="AQ19" s="95">
        <f t="shared" si="28"/>
        <v>3.5082789378145502</v>
      </c>
      <c r="AR19" s="95">
        <f t="shared" si="29"/>
        <v>0.35353373748062111</v>
      </c>
    </row>
    <row r="20" spans="1:44" x14ac:dyDescent="0.3">
      <c r="A20" s="49">
        <v>110</v>
      </c>
      <c r="B20" s="74">
        <f t="shared" si="3"/>
        <v>21</v>
      </c>
      <c r="C20" s="52">
        <v>24</v>
      </c>
      <c r="D20" s="15">
        <v>96</v>
      </c>
      <c r="E20" s="109">
        <f t="shared" si="0"/>
        <v>12</v>
      </c>
      <c r="F20" s="15">
        <f t="shared" si="4"/>
        <v>19</v>
      </c>
      <c r="G20" s="110">
        <v>65</v>
      </c>
      <c r="H20" s="16">
        <f t="shared" si="5"/>
        <v>0.125</v>
      </c>
      <c r="I20" s="43">
        <f t="shared" si="6"/>
        <v>0.875</v>
      </c>
      <c r="J20" s="44">
        <f t="shared" si="30"/>
        <v>0.31710984881616633</v>
      </c>
      <c r="K20" s="17">
        <f t="shared" si="7"/>
        <v>1.3190684183965111</v>
      </c>
      <c r="L20" s="18">
        <f t="shared" si="8"/>
        <v>31</v>
      </c>
      <c r="M20" s="18">
        <f t="shared" si="9"/>
        <v>6240</v>
      </c>
      <c r="N20" s="19">
        <f t="shared" si="10"/>
        <v>4.9679487179487176E-3</v>
      </c>
      <c r="O20" s="19">
        <f t="shared" si="31"/>
        <v>1.3270450479752805E-2</v>
      </c>
      <c r="P20" s="20">
        <f t="shared" si="32"/>
        <v>0.10030190272108779</v>
      </c>
      <c r="Q20" s="21">
        <f t="shared" si="11"/>
        <v>1.9599639845400538</v>
      </c>
      <c r="R20" s="17">
        <f t="shared" si="12"/>
        <v>0.19658811691417208</v>
      </c>
      <c r="S20" s="22">
        <f t="shared" si="13"/>
        <v>1.2172425758122172</v>
      </c>
      <c r="T20" s="22">
        <f t="shared" si="33"/>
        <v>0.82152893751086553</v>
      </c>
      <c r="U20" s="23">
        <f t="shared" si="14"/>
        <v>0.24708776875928259</v>
      </c>
      <c r="V20" s="23">
        <f t="shared" si="34"/>
        <v>0.38925066206772463</v>
      </c>
      <c r="X20" s="18">
        <f t="shared" si="2"/>
        <v>24</v>
      </c>
      <c r="Y20" s="86">
        <f t="shared" si="15"/>
        <v>0.95132954644849899</v>
      </c>
      <c r="Z20" s="86">
        <f t="shared" si="16"/>
        <v>6.7952110460607035E-2</v>
      </c>
      <c r="AA20" s="20">
        <f t="shared" si="17"/>
        <v>1.0192816569091061</v>
      </c>
      <c r="AB20" s="87">
        <f t="shared" si="35"/>
        <v>14.772962798995865</v>
      </c>
      <c r="AD20" s="18">
        <f t="shared" si="18"/>
        <v>24</v>
      </c>
      <c r="AE20" s="86">
        <f t="shared" si="19"/>
        <v>0.74126330627784776</v>
      </c>
      <c r="AF20" s="86">
        <f t="shared" si="20"/>
        <v>7.6557444500636382E-2</v>
      </c>
      <c r="AG20" s="20">
        <f t="shared" si="21"/>
        <v>0.81782075077848415</v>
      </c>
      <c r="AH20" s="87">
        <f t="shared" si="36"/>
        <v>13.747579198238075</v>
      </c>
      <c r="AJ20" s="18">
        <f t="shared" si="22"/>
        <v>24</v>
      </c>
      <c r="AK20" s="86">
        <f t="shared" si="23"/>
        <v>1.1677519862031738</v>
      </c>
      <c r="AL20" s="86">
        <f t="shared" si="24"/>
        <v>5.646680072568061E-2</v>
      </c>
      <c r="AM20" s="20">
        <f t="shared" si="25"/>
        <v>1.2242187869288543</v>
      </c>
      <c r="AN20" s="87">
        <f t="shared" si="37"/>
        <v>15.750556827193771</v>
      </c>
      <c r="AO20" s="102">
        <f t="shared" si="26"/>
        <v>24</v>
      </c>
      <c r="AP20" s="95">
        <f t="shared" si="27"/>
        <v>2.307164387181281</v>
      </c>
      <c r="AQ20" s="95">
        <f t="shared" si="28"/>
        <v>4.2483513812898295</v>
      </c>
      <c r="AR20" s="95">
        <f t="shared" si="29"/>
        <v>0.31696673936714781</v>
      </c>
    </row>
    <row r="21" spans="1:44" ht="5.25" customHeight="1" x14ac:dyDescent="0.3">
      <c r="C21" s="25"/>
      <c r="D21" s="25"/>
      <c r="E21" s="26"/>
      <c r="F21" s="26"/>
      <c r="G21" s="25"/>
      <c r="H21" s="27"/>
      <c r="I21" s="28"/>
      <c r="J21" s="28"/>
      <c r="K21" s="28"/>
      <c r="L21" s="29"/>
      <c r="M21" s="29"/>
      <c r="N21" s="29"/>
      <c r="O21" s="29"/>
      <c r="P21" s="28"/>
    </row>
    <row r="22" spans="1:44" x14ac:dyDescent="0.3">
      <c r="C22" s="30"/>
      <c r="D22" s="31" t="s">
        <v>8</v>
      </c>
      <c r="E22" s="53">
        <f>SUM(E13:E20)</f>
        <v>298</v>
      </c>
      <c r="F22" s="53">
        <f>SUM(F13:F20)</f>
        <v>110</v>
      </c>
      <c r="G22" s="32"/>
      <c r="H22" s="27"/>
      <c r="I22" s="28"/>
      <c r="J22" s="38"/>
      <c r="K22" s="28"/>
      <c r="L22" s="28"/>
      <c r="M22" s="28"/>
      <c r="N22" s="29"/>
      <c r="O22" s="29"/>
      <c r="P22" s="28"/>
    </row>
    <row r="23" spans="1:44" x14ac:dyDescent="0.3">
      <c r="C23" s="30"/>
      <c r="E23" s="26"/>
      <c r="F23" s="33"/>
      <c r="H23" s="27"/>
      <c r="I23" s="27"/>
      <c r="J23" s="27"/>
      <c r="K23" s="27"/>
      <c r="L23" s="27"/>
      <c r="M23" s="27"/>
      <c r="N23" s="27"/>
      <c r="O23" s="27"/>
      <c r="P23" s="27"/>
      <c r="AB23" s="103"/>
      <c r="AH23" s="103"/>
      <c r="AN23" s="124"/>
    </row>
    <row r="24" spans="1:44" x14ac:dyDescent="0.3">
      <c r="B24" s="3" t="s">
        <v>9</v>
      </c>
      <c r="D24" s="7"/>
      <c r="E24" s="4"/>
      <c r="P24" s="34"/>
      <c r="X24" s="2" t="s">
        <v>48</v>
      </c>
      <c r="AC24" s="50"/>
      <c r="AD24" s="2" t="s">
        <v>49</v>
      </c>
      <c r="AE24" s="2"/>
      <c r="AI24" s="50"/>
      <c r="AJ24" s="2" t="s">
        <v>50</v>
      </c>
      <c r="AK24" s="2"/>
    </row>
    <row r="25" spans="1:44" ht="54" x14ac:dyDescent="0.3">
      <c r="A25" s="115" t="s">
        <v>54</v>
      </c>
      <c r="B25" s="8" t="s">
        <v>59</v>
      </c>
      <c r="C25" s="8" t="s">
        <v>58</v>
      </c>
      <c r="D25" s="8" t="s">
        <v>30</v>
      </c>
      <c r="E25" s="8" t="s">
        <v>31</v>
      </c>
      <c r="F25" s="42" t="s">
        <v>33</v>
      </c>
      <c r="G25" s="42" t="s">
        <v>32</v>
      </c>
      <c r="H25" s="9" t="s">
        <v>18</v>
      </c>
      <c r="I25" s="9" t="s">
        <v>1</v>
      </c>
      <c r="J25" s="10" t="s">
        <v>34</v>
      </c>
      <c r="K25" s="11" t="s">
        <v>21</v>
      </c>
      <c r="L25" s="11" t="s">
        <v>22</v>
      </c>
      <c r="M25" s="11" t="s">
        <v>23</v>
      </c>
      <c r="N25" s="11" t="s">
        <v>24</v>
      </c>
      <c r="O25" s="11" t="s">
        <v>25</v>
      </c>
      <c r="P25" s="8" t="s">
        <v>2</v>
      </c>
      <c r="Q25" s="8" t="s">
        <v>26</v>
      </c>
      <c r="R25" s="12" t="s">
        <v>3</v>
      </c>
      <c r="S25" s="12" t="s">
        <v>4</v>
      </c>
      <c r="T25" s="13" t="s">
        <v>5</v>
      </c>
      <c r="U25" s="14" t="s">
        <v>6</v>
      </c>
      <c r="V25" s="14" t="s">
        <v>7</v>
      </c>
      <c r="X25" s="8" t="s">
        <v>41</v>
      </c>
      <c r="Y25" s="8" t="s">
        <v>42</v>
      </c>
      <c r="Z25" s="8" t="s">
        <v>43</v>
      </c>
      <c r="AA25" s="8" t="s">
        <v>44</v>
      </c>
      <c r="AB25" s="42" t="s">
        <v>45</v>
      </c>
      <c r="AC25" s="99"/>
      <c r="AD25" s="8" t="s">
        <v>41</v>
      </c>
      <c r="AE25" s="8" t="s">
        <v>42</v>
      </c>
      <c r="AF25" s="8" t="s">
        <v>43</v>
      </c>
      <c r="AG25" s="8" t="s">
        <v>44</v>
      </c>
      <c r="AH25" s="42" t="s">
        <v>45</v>
      </c>
      <c r="AI25" s="99"/>
      <c r="AJ25" s="8" t="s">
        <v>41</v>
      </c>
      <c r="AK25" s="8" t="s">
        <v>42</v>
      </c>
      <c r="AL25" s="8" t="s">
        <v>43</v>
      </c>
      <c r="AM25" s="8" t="s">
        <v>44</v>
      </c>
      <c r="AN25" s="42" t="s">
        <v>45</v>
      </c>
    </row>
    <row r="26" spans="1:44" x14ac:dyDescent="0.3">
      <c r="A26" s="49">
        <v>0</v>
      </c>
      <c r="C26" s="8">
        <v>0</v>
      </c>
      <c r="D26" s="8">
        <v>482</v>
      </c>
      <c r="E26" s="8">
        <v>0</v>
      </c>
      <c r="F26" s="89">
        <v>0</v>
      </c>
      <c r="G26" s="90">
        <f>D27</f>
        <v>482</v>
      </c>
      <c r="H26" s="41">
        <f>E26/D26</f>
        <v>0</v>
      </c>
      <c r="I26" s="43">
        <f>1-H26</f>
        <v>1</v>
      </c>
      <c r="J26" s="91">
        <f>I26</f>
        <v>1</v>
      </c>
      <c r="K26" s="80">
        <f>(LN(J26))^2</f>
        <v>0</v>
      </c>
      <c r="L26" s="90">
        <f>D26-G26</f>
        <v>0</v>
      </c>
      <c r="M26" s="90">
        <f>D26*G26</f>
        <v>232324</v>
      </c>
      <c r="N26" s="92">
        <f>L26/M26</f>
        <v>0</v>
      </c>
      <c r="O26" s="92">
        <f>N26</f>
        <v>0</v>
      </c>
      <c r="P26" s="93">
        <v>0</v>
      </c>
      <c r="Q26" s="21">
        <f>-NORMSINV(2.5/100)</f>
        <v>1.9599639845400538</v>
      </c>
      <c r="R26" s="80">
        <f>Q26*P26</f>
        <v>0</v>
      </c>
      <c r="S26" s="94">
        <f>EXP(R26)</f>
        <v>1</v>
      </c>
      <c r="T26" s="94">
        <f>EXP(R26)</f>
        <v>1</v>
      </c>
      <c r="U26" s="88">
        <f>J26^S26</f>
        <v>1</v>
      </c>
      <c r="V26" s="88">
        <f>J26^T26</f>
        <v>1</v>
      </c>
      <c r="X26" s="85"/>
      <c r="Y26" s="85"/>
      <c r="Z26" s="85"/>
      <c r="AA26" s="85"/>
      <c r="AB26" s="85"/>
      <c r="AC26" s="100"/>
      <c r="AD26" s="85"/>
      <c r="AE26" s="85"/>
      <c r="AF26" s="85"/>
      <c r="AG26" s="85"/>
      <c r="AH26" s="85"/>
      <c r="AI26" s="100"/>
      <c r="AJ26" s="85"/>
      <c r="AK26" s="85"/>
      <c r="AL26" s="85"/>
      <c r="AM26" s="85"/>
      <c r="AN26" s="85"/>
    </row>
    <row r="27" spans="1:44" x14ac:dyDescent="0.3">
      <c r="A27" s="49">
        <v>10</v>
      </c>
      <c r="B27" s="74">
        <f>C26</f>
        <v>0</v>
      </c>
      <c r="C27" s="52">
        <v>3</v>
      </c>
      <c r="D27" s="15">
        <v>482</v>
      </c>
      <c r="E27" s="109">
        <f>D27-G27-F27</f>
        <v>51</v>
      </c>
      <c r="F27" s="15">
        <f>A27-A26</f>
        <v>10</v>
      </c>
      <c r="G27" s="90">
        <f t="shared" ref="G27:G33" si="38">D28</f>
        <v>421</v>
      </c>
      <c r="H27" s="16">
        <f>E27/D27</f>
        <v>0.10580912863070539</v>
      </c>
      <c r="I27" s="43">
        <f>1-H27</f>
        <v>0.89419087136929465</v>
      </c>
      <c r="J27" s="44">
        <f>I27*J26</f>
        <v>0.89419087136929465</v>
      </c>
      <c r="K27" s="17">
        <f>(LN(J27))^2</f>
        <v>1.2507296252240958E-2</v>
      </c>
      <c r="L27" s="18">
        <f>D27-G27</f>
        <v>61</v>
      </c>
      <c r="M27" s="18">
        <f>D27*G27</f>
        <v>202922</v>
      </c>
      <c r="N27" s="19">
        <f>L27/M27</f>
        <v>3.0060811543351632E-4</v>
      </c>
      <c r="O27" s="19">
        <f>N27</f>
        <v>3.0060811543351632E-4</v>
      </c>
      <c r="P27" s="20">
        <v>0</v>
      </c>
      <c r="Q27" s="21">
        <f>-NORMSINV(2.5/100)</f>
        <v>1.9599639845400538</v>
      </c>
      <c r="R27" s="17">
        <f>Q27*P27</f>
        <v>0</v>
      </c>
      <c r="S27" s="22">
        <f t="shared" ref="S27:S34" si="39">EXP(R27)</f>
        <v>1</v>
      </c>
      <c r="T27" s="22">
        <f>EXP(R27)</f>
        <v>1</v>
      </c>
      <c r="U27" s="23">
        <f>J27^S27</f>
        <v>0.89419087136929465</v>
      </c>
      <c r="V27" s="23">
        <f>J27^T27</f>
        <v>0.89419087136929465</v>
      </c>
      <c r="X27" s="18">
        <f t="shared" ref="X27:X34" si="40">C27</f>
        <v>3</v>
      </c>
      <c r="Y27" s="86">
        <f>J27*(C27-C26)</f>
        <v>2.6825726141078841</v>
      </c>
      <c r="Z27" s="86">
        <f>(J26-J27)*(C27-C26)/2</f>
        <v>0.15871369294605803</v>
      </c>
      <c r="AA27" s="20">
        <f>SUM(Y27:Z27)</f>
        <v>2.841286307053942</v>
      </c>
      <c r="AB27" s="87">
        <f>AA27</f>
        <v>2.841286307053942</v>
      </c>
      <c r="AC27" s="101"/>
      <c r="AD27" s="18">
        <f>C27</f>
        <v>3</v>
      </c>
      <c r="AE27" s="86">
        <f>U27*(C27-C26)</f>
        <v>2.6825726141078841</v>
      </c>
      <c r="AF27" s="86">
        <f>(U26-U27)*(C27-C26)/2</f>
        <v>0.15871369294605803</v>
      </c>
      <c r="AG27" s="20">
        <f>SUM(AE27:AF27)</f>
        <v>2.841286307053942</v>
      </c>
      <c r="AH27" s="87">
        <f>AG27</f>
        <v>2.841286307053942</v>
      </c>
      <c r="AI27" s="101"/>
      <c r="AJ27" s="18">
        <f>C27</f>
        <v>3</v>
      </c>
      <c r="AK27" s="86">
        <f>V27*(C27-C26)</f>
        <v>2.6825726141078841</v>
      </c>
      <c r="AL27" s="86">
        <f>(V26-V27)*(C27-C26)/2</f>
        <v>0.15871369294605803</v>
      </c>
      <c r="AM27" s="20">
        <f>SUM(AK27:AL27)</f>
        <v>2.841286307053942</v>
      </c>
      <c r="AN27" s="87">
        <f>AM27</f>
        <v>2.841286307053942</v>
      </c>
    </row>
    <row r="28" spans="1:44" x14ac:dyDescent="0.3">
      <c r="A28" s="49">
        <v>13</v>
      </c>
      <c r="B28" s="74">
        <f t="shared" ref="B28:B34" si="41">C27</f>
        <v>3</v>
      </c>
      <c r="C28" s="52">
        <v>6</v>
      </c>
      <c r="D28" s="15">
        <v>421</v>
      </c>
      <c r="E28" s="109">
        <f t="shared" ref="E28:E34" si="42">D28-G28-F28</f>
        <v>68</v>
      </c>
      <c r="F28" s="15">
        <f t="shared" ref="F28:F34" si="43">A28-A27</f>
        <v>3</v>
      </c>
      <c r="G28" s="90">
        <f t="shared" si="38"/>
        <v>350</v>
      </c>
      <c r="H28" s="16">
        <f t="shared" ref="H28:H34" si="44">E28/D28</f>
        <v>0.16152019002375298</v>
      </c>
      <c r="I28" s="43">
        <f t="shared" ref="I28:I34" si="45">1-H28</f>
        <v>0.83847980997624705</v>
      </c>
      <c r="J28" s="44">
        <f>I28*J27</f>
        <v>0.74976099190822099</v>
      </c>
      <c r="K28" s="17">
        <f t="shared" ref="K28:K34" si="46">(LN(J28))^2</f>
        <v>8.2944461201500841E-2</v>
      </c>
      <c r="L28" s="18">
        <f t="shared" ref="L28:L34" si="47">D28-G28</f>
        <v>71</v>
      </c>
      <c r="M28" s="18">
        <f t="shared" ref="M28:M34" si="48">D28*G28</f>
        <v>147350</v>
      </c>
      <c r="N28" s="19">
        <f t="shared" ref="N28:N34" si="49">L28/M28</f>
        <v>4.8184594502884289E-4</v>
      </c>
      <c r="O28" s="19">
        <f>O27+N28</f>
        <v>7.8245406046235921E-4</v>
      </c>
      <c r="P28" s="20">
        <f>SQRT((1/K28)*O28)</f>
        <v>9.7126050507380352E-2</v>
      </c>
      <c r="Q28" s="21">
        <f t="shared" ref="Q28:Q34" si="50">-NORMSINV(2.5/100)</f>
        <v>1.9599639845400538</v>
      </c>
      <c r="R28" s="17">
        <f t="shared" ref="R28:R34" si="51">Q28*P28</f>
        <v>0.19036356095508372</v>
      </c>
      <c r="S28" s="22">
        <f t="shared" si="39"/>
        <v>1.209689313522827</v>
      </c>
      <c r="T28" s="22">
        <f>EXP(-R28)</f>
        <v>0.82665853853649829</v>
      </c>
      <c r="U28" s="23">
        <f t="shared" ref="U28:U34" si="52">J28^S28</f>
        <v>0.70582249904149752</v>
      </c>
      <c r="V28" s="23">
        <f>J28^T28</f>
        <v>0.78814096068771833</v>
      </c>
      <c r="X28" s="18">
        <f t="shared" si="40"/>
        <v>6</v>
      </c>
      <c r="Y28" s="86">
        <f t="shared" ref="Y28:Y34" si="53">J28*(C28-C27)</f>
        <v>2.2492829757246628</v>
      </c>
      <c r="Z28" s="86">
        <f t="shared" ref="Z28:Z34" si="54">(J27-J28)*(C28-C27)/2</f>
        <v>0.21664481919161049</v>
      </c>
      <c r="AA28" s="20">
        <f t="shared" ref="AA28:AA34" si="55">SUM(Y28:Z28)</f>
        <v>2.4659277949162735</v>
      </c>
      <c r="AB28" s="87">
        <f>AA28+AB27</f>
        <v>5.3072141019702155</v>
      </c>
      <c r="AC28" s="101"/>
      <c r="AD28" s="18">
        <f t="shared" ref="AD28:AD34" si="56">C28</f>
        <v>6</v>
      </c>
      <c r="AE28" s="86">
        <f t="shared" ref="AE28:AE34" si="57">U28*(C28-C27)</f>
        <v>2.1174674971244927</v>
      </c>
      <c r="AF28" s="86">
        <f t="shared" ref="AF28:AF34" si="58">(U27-U28)*(C28-C27)/2</f>
        <v>0.28255255849169569</v>
      </c>
      <c r="AG28" s="20">
        <f t="shared" ref="AG28:AG34" si="59">SUM(AE28:AF28)</f>
        <v>2.4000200556161886</v>
      </c>
      <c r="AH28" s="87">
        <f>AG28+AH27</f>
        <v>5.2413063626701302</v>
      </c>
      <c r="AI28" s="101"/>
      <c r="AJ28" s="18">
        <f t="shared" ref="AJ28:AJ34" si="60">C28</f>
        <v>6</v>
      </c>
      <c r="AK28" s="86">
        <f t="shared" ref="AK28:AK34" si="61">V28*(C28-C27)</f>
        <v>2.3644228820631552</v>
      </c>
      <c r="AL28" s="86">
        <f t="shared" ref="AL28:AL34" si="62">(V27-V28)*(C28-C27)/2</f>
        <v>0.15907486602236448</v>
      </c>
      <c r="AM28" s="20">
        <f t="shared" ref="AM28:AM34" si="63">SUM(AK28:AL28)</f>
        <v>2.5234977480855196</v>
      </c>
      <c r="AN28" s="87">
        <f>AM28+AN27</f>
        <v>5.3647840551394612</v>
      </c>
    </row>
    <row r="29" spans="1:44" x14ac:dyDescent="0.3">
      <c r="A29" s="49">
        <v>19</v>
      </c>
      <c r="B29" s="74">
        <f t="shared" si="41"/>
        <v>6</v>
      </c>
      <c r="C29" s="52">
        <v>9</v>
      </c>
      <c r="D29" s="15">
        <v>350</v>
      </c>
      <c r="E29" s="109">
        <f t="shared" si="42"/>
        <v>73</v>
      </c>
      <c r="F29" s="15">
        <f t="shared" si="43"/>
        <v>6</v>
      </c>
      <c r="G29" s="90">
        <f t="shared" si="38"/>
        <v>271</v>
      </c>
      <c r="H29" s="16">
        <f t="shared" si="44"/>
        <v>0.20857142857142857</v>
      </c>
      <c r="I29" s="43">
        <f t="shared" si="45"/>
        <v>0.79142857142857137</v>
      </c>
      <c r="J29" s="44">
        <f t="shared" ref="J29:J34" si="64">I29*J28</f>
        <v>0.59338227073879202</v>
      </c>
      <c r="K29" s="17">
        <f t="shared" si="46"/>
        <v>0.27239677972847937</v>
      </c>
      <c r="L29" s="18">
        <f t="shared" si="47"/>
        <v>79</v>
      </c>
      <c r="M29" s="18">
        <f t="shared" si="48"/>
        <v>94850</v>
      </c>
      <c r="N29" s="19">
        <f t="shared" si="49"/>
        <v>8.3289404322614655E-4</v>
      </c>
      <c r="O29" s="19">
        <f t="shared" ref="O29:O34" si="65">O28+N29</f>
        <v>1.6153481036885057E-3</v>
      </c>
      <c r="P29" s="20">
        <f t="shared" ref="P29:P34" si="66">SQRT((1/K29)*O29)</f>
        <v>7.7007332267052572E-2</v>
      </c>
      <c r="Q29" s="21">
        <f t="shared" si="50"/>
        <v>1.9599639845400538</v>
      </c>
      <c r="R29" s="17">
        <f t="shared" si="51"/>
        <v>0.15093159778893223</v>
      </c>
      <c r="S29" s="22">
        <f t="shared" si="39"/>
        <v>1.1629171092596318</v>
      </c>
      <c r="T29" s="22">
        <f t="shared" ref="T29:T34" si="67">EXP(-R29)</f>
        <v>0.8599065161545757</v>
      </c>
      <c r="U29" s="23">
        <f t="shared" si="52"/>
        <v>0.54501303447505511</v>
      </c>
      <c r="V29" s="23">
        <f t="shared" ref="V29:V34" si="68">J29^T29</f>
        <v>0.63839417620341843</v>
      </c>
      <c r="X29" s="18">
        <f t="shared" si="40"/>
        <v>9</v>
      </c>
      <c r="Y29" s="86">
        <f t="shared" si="53"/>
        <v>1.7801468122163762</v>
      </c>
      <c r="Z29" s="86">
        <f t="shared" si="54"/>
        <v>0.23456808175414345</v>
      </c>
      <c r="AA29" s="20">
        <f t="shared" si="55"/>
        <v>2.0147148939705195</v>
      </c>
      <c r="AB29" s="87">
        <f t="shared" ref="AB29:AB34" si="69">AA29+AB28</f>
        <v>7.321928995940735</v>
      </c>
      <c r="AC29" s="101"/>
      <c r="AD29" s="18">
        <f t="shared" si="56"/>
        <v>9</v>
      </c>
      <c r="AE29" s="86">
        <f t="shared" si="57"/>
        <v>1.6350391034251652</v>
      </c>
      <c r="AF29" s="86">
        <f t="shared" si="58"/>
        <v>0.24121419684966361</v>
      </c>
      <c r="AG29" s="20">
        <f t="shared" si="59"/>
        <v>1.8762533002748287</v>
      </c>
      <c r="AH29" s="87">
        <f t="shared" ref="AH29:AH34" si="70">AG29+AH28</f>
        <v>7.1175596629449593</v>
      </c>
      <c r="AI29" s="101"/>
      <c r="AJ29" s="18">
        <f t="shared" si="60"/>
        <v>9</v>
      </c>
      <c r="AK29" s="86">
        <f t="shared" si="61"/>
        <v>1.9151825286102553</v>
      </c>
      <c r="AL29" s="86">
        <f t="shared" si="62"/>
        <v>0.22462017672644985</v>
      </c>
      <c r="AM29" s="20">
        <f t="shared" si="63"/>
        <v>2.139802705336705</v>
      </c>
      <c r="AN29" s="87">
        <f t="shared" ref="AN29:AN34" si="71">AM29+AN28</f>
        <v>7.5045867604761662</v>
      </c>
    </row>
    <row r="30" spans="1:44" x14ac:dyDescent="0.3">
      <c r="A30" s="49">
        <v>21</v>
      </c>
      <c r="B30" s="74">
        <f t="shared" si="41"/>
        <v>9</v>
      </c>
      <c r="C30" s="52">
        <v>12</v>
      </c>
      <c r="D30" s="15">
        <v>271</v>
      </c>
      <c r="E30" s="109">
        <f t="shared" si="42"/>
        <v>58</v>
      </c>
      <c r="F30" s="15">
        <f t="shared" si="43"/>
        <v>2</v>
      </c>
      <c r="G30" s="90">
        <f t="shared" si="38"/>
        <v>211</v>
      </c>
      <c r="H30" s="16">
        <f t="shared" si="44"/>
        <v>0.2140221402214022</v>
      </c>
      <c r="I30" s="43">
        <f t="shared" si="45"/>
        <v>0.7859778597785978</v>
      </c>
      <c r="J30" s="44">
        <f t="shared" si="64"/>
        <v>0.46638532718584025</v>
      </c>
      <c r="K30" s="17">
        <f t="shared" si="46"/>
        <v>0.58177704294719268</v>
      </c>
      <c r="L30" s="18">
        <f t="shared" si="47"/>
        <v>60</v>
      </c>
      <c r="M30" s="18">
        <f t="shared" si="48"/>
        <v>57181</v>
      </c>
      <c r="N30" s="19">
        <f t="shared" si="49"/>
        <v>1.0492995925219916E-3</v>
      </c>
      <c r="O30" s="19">
        <f t="shared" si="65"/>
        <v>2.6646476962104973E-3</v>
      </c>
      <c r="P30" s="20">
        <f t="shared" si="66"/>
        <v>6.7677079437132082E-2</v>
      </c>
      <c r="Q30" s="21">
        <f t="shared" si="50"/>
        <v>1.9599639845400538</v>
      </c>
      <c r="R30" s="17">
        <f t="shared" si="51"/>
        <v>0.13264463827563513</v>
      </c>
      <c r="S30" s="22">
        <f t="shared" si="39"/>
        <v>1.1418441585160706</v>
      </c>
      <c r="T30" s="22">
        <f t="shared" si="67"/>
        <v>0.87577625417779437</v>
      </c>
      <c r="U30" s="23">
        <f t="shared" si="52"/>
        <v>0.4185605324995626</v>
      </c>
      <c r="V30" s="23">
        <f t="shared" si="68"/>
        <v>0.5127369677867476</v>
      </c>
      <c r="X30" s="18">
        <f t="shared" si="40"/>
        <v>12</v>
      </c>
      <c r="Y30" s="86">
        <f t="shared" si="53"/>
        <v>1.3991559815575207</v>
      </c>
      <c r="Z30" s="86">
        <f t="shared" si="54"/>
        <v>0.19049541532942765</v>
      </c>
      <c r="AA30" s="20">
        <f t="shared" si="55"/>
        <v>1.5896513968869483</v>
      </c>
      <c r="AB30" s="87">
        <f t="shared" si="69"/>
        <v>8.911580392827684</v>
      </c>
      <c r="AC30" s="101"/>
      <c r="AD30" s="18">
        <f t="shared" si="56"/>
        <v>12</v>
      </c>
      <c r="AE30" s="86">
        <f t="shared" si="57"/>
        <v>1.2556815974986879</v>
      </c>
      <c r="AF30" s="86">
        <f t="shared" si="58"/>
        <v>0.18967875296323877</v>
      </c>
      <c r="AG30" s="20">
        <f t="shared" si="59"/>
        <v>1.4453603504619266</v>
      </c>
      <c r="AH30" s="87">
        <f t="shared" si="70"/>
        <v>8.5629200134068864</v>
      </c>
      <c r="AI30" s="101"/>
      <c r="AJ30" s="18">
        <f t="shared" si="60"/>
        <v>12</v>
      </c>
      <c r="AK30" s="86">
        <f t="shared" si="61"/>
        <v>1.5382109033602429</v>
      </c>
      <c r="AL30" s="86">
        <f t="shared" si="62"/>
        <v>0.18848581262500624</v>
      </c>
      <c r="AM30" s="20">
        <f t="shared" si="63"/>
        <v>1.7266967159852491</v>
      </c>
      <c r="AN30" s="87">
        <f t="shared" si="71"/>
        <v>9.2312834764614156</v>
      </c>
    </row>
    <row r="31" spans="1:44" x14ac:dyDescent="0.3">
      <c r="A31" s="49">
        <v>37</v>
      </c>
      <c r="B31" s="74">
        <f t="shared" si="41"/>
        <v>12</v>
      </c>
      <c r="C31" s="52">
        <v>15</v>
      </c>
      <c r="D31" s="15">
        <v>211</v>
      </c>
      <c r="E31" s="109">
        <f t="shared" si="42"/>
        <v>57</v>
      </c>
      <c r="F31" s="15">
        <f t="shared" si="43"/>
        <v>16</v>
      </c>
      <c r="G31" s="90">
        <f t="shared" si="38"/>
        <v>138</v>
      </c>
      <c r="H31" s="16">
        <f t="shared" si="44"/>
        <v>0.27014218009478674</v>
      </c>
      <c r="I31" s="43">
        <f t="shared" si="45"/>
        <v>0.72985781990521326</v>
      </c>
      <c r="J31" s="44">
        <f t="shared" si="64"/>
        <v>0.34039497813563696</v>
      </c>
      <c r="K31" s="17">
        <f t="shared" si="46"/>
        <v>1.1613265810018114</v>
      </c>
      <c r="L31" s="18">
        <f t="shared" si="47"/>
        <v>73</v>
      </c>
      <c r="M31" s="18">
        <f t="shared" si="48"/>
        <v>29118</v>
      </c>
      <c r="N31" s="19">
        <f t="shared" si="49"/>
        <v>2.5070403187032078E-3</v>
      </c>
      <c r="O31" s="19">
        <f t="shared" si="65"/>
        <v>5.1716880149137046E-3</v>
      </c>
      <c r="P31" s="20">
        <f t="shared" si="66"/>
        <v>6.6732742869100567E-2</v>
      </c>
      <c r="Q31" s="21">
        <f t="shared" si="50"/>
        <v>1.9599639845400538</v>
      </c>
      <c r="R31" s="17">
        <f t="shared" si="51"/>
        <v>0.1307937726130092</v>
      </c>
      <c r="S31" s="22">
        <f t="shared" si="39"/>
        <v>1.1397327129747943</v>
      </c>
      <c r="T31" s="22">
        <f t="shared" si="67"/>
        <v>0.87739869937568027</v>
      </c>
      <c r="U31" s="23">
        <f t="shared" si="52"/>
        <v>0.29280998296267619</v>
      </c>
      <c r="V31" s="23">
        <f t="shared" si="68"/>
        <v>0.38847459224875364</v>
      </c>
      <c r="X31" s="18">
        <f t="shared" si="40"/>
        <v>15</v>
      </c>
      <c r="Y31" s="86">
        <f t="shared" si="53"/>
        <v>1.0211849344069108</v>
      </c>
      <c r="Z31" s="86">
        <f t="shared" si="54"/>
        <v>0.18898552357530493</v>
      </c>
      <c r="AA31" s="20">
        <f t="shared" si="55"/>
        <v>1.2101704579822157</v>
      </c>
      <c r="AB31" s="87">
        <f t="shared" si="69"/>
        <v>10.121750850809899</v>
      </c>
      <c r="AC31" s="101"/>
      <c r="AD31" s="18">
        <f t="shared" si="56"/>
        <v>15</v>
      </c>
      <c r="AE31" s="86">
        <f t="shared" si="57"/>
        <v>0.8784299488880285</v>
      </c>
      <c r="AF31" s="86">
        <f t="shared" si="58"/>
        <v>0.18862582430532962</v>
      </c>
      <c r="AG31" s="20">
        <f t="shared" si="59"/>
        <v>1.0670557731933581</v>
      </c>
      <c r="AH31" s="87">
        <f t="shared" si="70"/>
        <v>9.6299757866002444</v>
      </c>
      <c r="AI31" s="101"/>
      <c r="AJ31" s="18">
        <f t="shared" si="60"/>
        <v>15</v>
      </c>
      <c r="AK31" s="86">
        <f t="shared" si="61"/>
        <v>1.165423776746261</v>
      </c>
      <c r="AL31" s="86">
        <f t="shared" si="62"/>
        <v>0.18639356330699094</v>
      </c>
      <c r="AM31" s="20">
        <f t="shared" si="63"/>
        <v>1.3518173400532518</v>
      </c>
      <c r="AN31" s="87">
        <f t="shared" si="71"/>
        <v>10.583100816514667</v>
      </c>
    </row>
    <row r="32" spans="1:44" x14ac:dyDescent="0.3">
      <c r="A32" s="49">
        <v>50</v>
      </c>
      <c r="B32" s="74">
        <f t="shared" si="41"/>
        <v>15</v>
      </c>
      <c r="C32" s="52">
        <v>18</v>
      </c>
      <c r="D32" s="15">
        <v>138</v>
      </c>
      <c r="E32" s="109">
        <f t="shared" si="42"/>
        <v>27</v>
      </c>
      <c r="F32" s="15">
        <f t="shared" si="43"/>
        <v>13</v>
      </c>
      <c r="G32" s="90">
        <f t="shared" si="38"/>
        <v>98</v>
      </c>
      <c r="H32" s="16">
        <f t="shared" si="44"/>
        <v>0.19565217391304349</v>
      </c>
      <c r="I32" s="43">
        <f t="shared" si="45"/>
        <v>0.80434782608695654</v>
      </c>
      <c r="J32" s="44">
        <f t="shared" si="64"/>
        <v>0.27379596067431672</v>
      </c>
      <c r="K32" s="17">
        <f t="shared" si="46"/>
        <v>1.6779889268629733</v>
      </c>
      <c r="L32" s="18">
        <f t="shared" si="47"/>
        <v>40</v>
      </c>
      <c r="M32" s="18">
        <f t="shared" si="48"/>
        <v>13524</v>
      </c>
      <c r="N32" s="19">
        <f t="shared" si="49"/>
        <v>2.9577048210588583E-3</v>
      </c>
      <c r="O32" s="19">
        <f t="shared" si="65"/>
        <v>8.1293928359725629E-3</v>
      </c>
      <c r="P32" s="20">
        <f t="shared" si="66"/>
        <v>6.960404993775153E-2</v>
      </c>
      <c r="Q32" s="21">
        <f t="shared" si="50"/>
        <v>1.9599639845400538</v>
      </c>
      <c r="R32" s="17">
        <f t="shared" si="51"/>
        <v>0.13642143105612037</v>
      </c>
      <c r="S32" s="22">
        <f t="shared" si="39"/>
        <v>1.1461648212784719</v>
      </c>
      <c r="T32" s="22">
        <f t="shared" si="67"/>
        <v>0.87247486699562582</v>
      </c>
      <c r="U32" s="23">
        <f t="shared" si="52"/>
        <v>0.22656804645169143</v>
      </c>
      <c r="V32" s="23">
        <f t="shared" si="68"/>
        <v>0.32297523927309585</v>
      </c>
      <c r="X32" s="18">
        <f t="shared" si="40"/>
        <v>18</v>
      </c>
      <c r="Y32" s="86">
        <f t="shared" si="53"/>
        <v>0.8213878820229501</v>
      </c>
      <c r="Z32" s="86">
        <f t="shared" si="54"/>
        <v>9.9898526191980364E-2</v>
      </c>
      <c r="AA32" s="20">
        <f t="shared" si="55"/>
        <v>0.92128640821493046</v>
      </c>
      <c r="AB32" s="87">
        <f t="shared" si="69"/>
        <v>11.04303725902483</v>
      </c>
      <c r="AC32" s="101"/>
      <c r="AD32" s="18">
        <f t="shared" si="56"/>
        <v>18</v>
      </c>
      <c r="AE32" s="86">
        <f t="shared" si="57"/>
        <v>0.67970413935507423</v>
      </c>
      <c r="AF32" s="86">
        <f t="shared" si="58"/>
        <v>9.9362904766477134E-2</v>
      </c>
      <c r="AG32" s="20">
        <f t="shared" si="59"/>
        <v>0.77906704412155137</v>
      </c>
      <c r="AH32" s="87">
        <f t="shared" si="70"/>
        <v>10.409042830721797</v>
      </c>
      <c r="AI32" s="101"/>
      <c r="AJ32" s="18">
        <f t="shared" si="60"/>
        <v>18</v>
      </c>
      <c r="AK32" s="86">
        <f t="shared" si="61"/>
        <v>0.9689257178192876</v>
      </c>
      <c r="AL32" s="86">
        <f t="shared" si="62"/>
        <v>9.8249029463486681E-2</v>
      </c>
      <c r="AM32" s="20">
        <f t="shared" si="63"/>
        <v>1.0671747472827744</v>
      </c>
      <c r="AN32" s="87">
        <f t="shared" si="71"/>
        <v>11.650275563797441</v>
      </c>
    </row>
    <row r="33" spans="1:40" x14ac:dyDescent="0.3">
      <c r="A33" s="49">
        <v>78</v>
      </c>
      <c r="B33" s="74">
        <f t="shared" si="41"/>
        <v>18</v>
      </c>
      <c r="C33" s="52">
        <v>21</v>
      </c>
      <c r="D33" s="15">
        <v>98</v>
      </c>
      <c r="E33" s="109">
        <f t="shared" si="42"/>
        <v>14</v>
      </c>
      <c r="F33" s="15">
        <f t="shared" si="43"/>
        <v>28</v>
      </c>
      <c r="G33" s="90">
        <f t="shared" si="38"/>
        <v>56</v>
      </c>
      <c r="H33" s="16">
        <f t="shared" si="44"/>
        <v>0.14285714285714285</v>
      </c>
      <c r="I33" s="43">
        <f t="shared" si="45"/>
        <v>0.85714285714285721</v>
      </c>
      <c r="J33" s="44">
        <f t="shared" si="64"/>
        <v>0.23468225200655721</v>
      </c>
      <c r="K33" s="17">
        <f t="shared" si="46"/>
        <v>2.1011163445219019</v>
      </c>
      <c r="L33" s="18">
        <f t="shared" si="47"/>
        <v>42</v>
      </c>
      <c r="M33" s="18">
        <f t="shared" si="48"/>
        <v>5488</v>
      </c>
      <c r="N33" s="19">
        <f t="shared" si="49"/>
        <v>7.6530612244897957E-3</v>
      </c>
      <c r="O33" s="19">
        <f t="shared" si="65"/>
        <v>1.5782454060462359E-2</v>
      </c>
      <c r="P33" s="20">
        <f t="shared" si="66"/>
        <v>8.666868683125642E-2</v>
      </c>
      <c r="Q33" s="21">
        <f t="shared" si="50"/>
        <v>1.9599639845400538</v>
      </c>
      <c r="R33" s="17">
        <f t="shared" si="51"/>
        <v>0.16986750477664342</v>
      </c>
      <c r="S33" s="22">
        <f t="shared" si="39"/>
        <v>1.1851478144928886</v>
      </c>
      <c r="T33" s="22">
        <f t="shared" si="67"/>
        <v>0.843776605560285</v>
      </c>
      <c r="U33" s="23">
        <f t="shared" si="52"/>
        <v>0.17944280136735444</v>
      </c>
      <c r="V33" s="23">
        <f t="shared" si="68"/>
        <v>0.29432419151458983</v>
      </c>
      <c r="X33" s="18">
        <f t="shared" si="40"/>
        <v>21</v>
      </c>
      <c r="Y33" s="86">
        <f t="shared" si="53"/>
        <v>0.70404675601967159</v>
      </c>
      <c r="Z33" s="86">
        <f t="shared" si="54"/>
        <v>5.8670563001639267E-2</v>
      </c>
      <c r="AA33" s="20">
        <f t="shared" si="55"/>
        <v>0.7627173190213109</v>
      </c>
      <c r="AB33" s="87">
        <f t="shared" si="69"/>
        <v>11.805754578046141</v>
      </c>
      <c r="AC33" s="101"/>
      <c r="AD33" s="18">
        <f t="shared" si="56"/>
        <v>21</v>
      </c>
      <c r="AE33" s="86">
        <f t="shared" si="57"/>
        <v>0.53832840410206328</v>
      </c>
      <c r="AF33" s="86">
        <f t="shared" si="58"/>
        <v>7.0687867626505488E-2</v>
      </c>
      <c r="AG33" s="20">
        <f t="shared" si="59"/>
        <v>0.60901627172856876</v>
      </c>
      <c r="AH33" s="87">
        <f t="shared" si="70"/>
        <v>11.018059102450366</v>
      </c>
      <c r="AI33" s="101"/>
      <c r="AJ33" s="18">
        <f t="shared" si="60"/>
        <v>21</v>
      </c>
      <c r="AK33" s="86">
        <f t="shared" si="61"/>
        <v>0.88297257454376954</v>
      </c>
      <c r="AL33" s="86">
        <f t="shared" si="62"/>
        <v>4.2976571637759031E-2</v>
      </c>
      <c r="AM33" s="20">
        <f t="shared" si="63"/>
        <v>0.92594914618152857</v>
      </c>
      <c r="AN33" s="87">
        <f t="shared" si="71"/>
        <v>12.57622470997897</v>
      </c>
    </row>
    <row r="34" spans="1:40" x14ac:dyDescent="0.3">
      <c r="A34" s="49">
        <v>93</v>
      </c>
      <c r="B34" s="74">
        <f t="shared" si="41"/>
        <v>21</v>
      </c>
      <c r="C34" s="52">
        <v>24</v>
      </c>
      <c r="D34" s="15">
        <v>56</v>
      </c>
      <c r="E34" s="109">
        <f t="shared" si="42"/>
        <v>7</v>
      </c>
      <c r="F34" s="15">
        <f t="shared" si="43"/>
        <v>15</v>
      </c>
      <c r="G34" s="110">
        <v>34</v>
      </c>
      <c r="H34" s="16">
        <f t="shared" si="44"/>
        <v>0.125</v>
      </c>
      <c r="I34" s="43">
        <f t="shared" si="45"/>
        <v>0.875</v>
      </c>
      <c r="J34" s="44">
        <f t="shared" si="64"/>
        <v>0.20534697050573755</v>
      </c>
      <c r="K34" s="17">
        <f t="shared" si="46"/>
        <v>2.5060605732935439</v>
      </c>
      <c r="L34" s="18">
        <f t="shared" si="47"/>
        <v>22</v>
      </c>
      <c r="M34" s="18">
        <f t="shared" si="48"/>
        <v>1904</v>
      </c>
      <c r="N34" s="19">
        <f t="shared" si="49"/>
        <v>1.1554621848739496E-2</v>
      </c>
      <c r="O34" s="19">
        <f t="shared" si="65"/>
        <v>2.7337075909201855E-2</v>
      </c>
      <c r="P34" s="20">
        <f t="shared" si="66"/>
        <v>0.10444321871089647</v>
      </c>
      <c r="Q34" s="21">
        <f t="shared" si="50"/>
        <v>1.9599639845400538</v>
      </c>
      <c r="R34" s="17">
        <f t="shared" si="51"/>
        <v>0.20470494710279696</v>
      </c>
      <c r="S34" s="22">
        <f t="shared" si="39"/>
        <v>1.2271629335629575</v>
      </c>
      <c r="T34" s="22">
        <f t="shared" si="67"/>
        <v>0.81488771592586295</v>
      </c>
      <c r="U34" s="23">
        <f t="shared" si="52"/>
        <v>0.14332142760169569</v>
      </c>
      <c r="V34" s="23">
        <f t="shared" si="68"/>
        <v>0.27526764108004792</v>
      </c>
      <c r="X34" s="18">
        <f t="shared" si="40"/>
        <v>24</v>
      </c>
      <c r="Y34" s="86">
        <f t="shared" si="53"/>
        <v>0.61604091151721263</v>
      </c>
      <c r="Z34" s="86">
        <f t="shared" si="54"/>
        <v>4.4002922251229482E-2</v>
      </c>
      <c r="AA34" s="20">
        <f t="shared" si="55"/>
        <v>0.66004383376844211</v>
      </c>
      <c r="AB34" s="87">
        <f t="shared" si="69"/>
        <v>12.465798411814584</v>
      </c>
      <c r="AC34" s="101"/>
      <c r="AD34" s="18">
        <f t="shared" si="56"/>
        <v>24</v>
      </c>
      <c r="AE34" s="86">
        <f t="shared" si="57"/>
        <v>0.42996428280508708</v>
      </c>
      <c r="AF34" s="86">
        <f t="shared" si="58"/>
        <v>5.4182060648488115E-2</v>
      </c>
      <c r="AG34" s="20">
        <f t="shared" si="59"/>
        <v>0.48414634345357521</v>
      </c>
      <c r="AH34" s="87">
        <f t="shared" si="70"/>
        <v>11.502205445903941</v>
      </c>
      <c r="AI34" s="101"/>
      <c r="AJ34" s="18">
        <f t="shared" si="60"/>
        <v>24</v>
      </c>
      <c r="AK34" s="86">
        <f t="shared" si="61"/>
        <v>0.82580292324014382</v>
      </c>
      <c r="AL34" s="86">
        <f t="shared" si="62"/>
        <v>2.8584825651812862E-2</v>
      </c>
      <c r="AM34" s="20">
        <f t="shared" si="63"/>
        <v>0.85438774889195668</v>
      </c>
      <c r="AN34" s="87">
        <f t="shared" si="71"/>
        <v>13.430612458870927</v>
      </c>
    </row>
    <row r="35" spans="1:40" ht="6.75" customHeight="1" x14ac:dyDescent="0.3">
      <c r="C35" s="25"/>
      <c r="D35" s="25"/>
      <c r="E35" s="26"/>
      <c r="F35" s="26"/>
      <c r="G35" s="25"/>
      <c r="H35" s="27"/>
      <c r="I35" s="28"/>
      <c r="J35" s="28"/>
      <c r="K35" s="28"/>
      <c r="L35" s="29"/>
      <c r="M35" s="29"/>
      <c r="N35" s="29"/>
      <c r="O35" s="29"/>
      <c r="P35" s="28"/>
    </row>
    <row r="36" spans="1:40" x14ac:dyDescent="0.3">
      <c r="C36" s="30"/>
      <c r="D36" s="31" t="s">
        <v>8</v>
      </c>
      <c r="E36" s="53">
        <f>SUM(E27:E34)</f>
        <v>355</v>
      </c>
      <c r="F36" s="53">
        <f>SUM(F27:F34)</f>
        <v>93</v>
      </c>
      <c r="G36" s="32"/>
      <c r="H36" s="27"/>
      <c r="I36" s="28"/>
      <c r="J36" s="28"/>
      <c r="K36" s="28"/>
      <c r="L36" s="29"/>
      <c r="M36" s="29"/>
      <c r="N36" s="29"/>
      <c r="O36" s="35"/>
      <c r="P36" s="28"/>
      <c r="V36" s="1"/>
      <c r="W36" s="1"/>
      <c r="X36" s="1"/>
    </row>
    <row r="37" spans="1:40" ht="25.5" customHeight="1" x14ac:dyDescent="0.3">
      <c r="C37" s="30"/>
      <c r="E37" s="26"/>
      <c r="F37" s="33"/>
      <c r="H37" s="27"/>
      <c r="I37" s="27"/>
      <c r="J37" s="27"/>
      <c r="K37" s="27"/>
      <c r="L37" s="27"/>
      <c r="M37" s="27"/>
      <c r="N37" s="2"/>
      <c r="O37" s="155" t="s">
        <v>61</v>
      </c>
      <c r="P37" s="156"/>
      <c r="R37" s="146" t="s">
        <v>67</v>
      </c>
      <c r="S37" s="83" t="s">
        <v>63</v>
      </c>
      <c r="T37" s="84"/>
      <c r="V37" s="1"/>
      <c r="W37" s="1"/>
      <c r="X37" s="1"/>
    </row>
    <row r="38" spans="1:40" ht="21" x14ac:dyDescent="0.3">
      <c r="C38" s="30"/>
      <c r="D38" s="30"/>
      <c r="E38" s="30"/>
      <c r="F38" s="30"/>
      <c r="H38" s="27"/>
      <c r="I38" s="27"/>
      <c r="J38" s="27"/>
      <c r="K38" s="27"/>
      <c r="L38" s="27"/>
      <c r="M38" s="27"/>
      <c r="N38" s="79" t="s">
        <v>35</v>
      </c>
      <c r="O38" s="111" t="s">
        <v>36</v>
      </c>
      <c r="P38" s="119" t="s">
        <v>37</v>
      </c>
      <c r="Q38" s="141" t="s">
        <v>35</v>
      </c>
      <c r="R38" s="135" t="s">
        <v>39</v>
      </c>
      <c r="S38" s="83" t="s">
        <v>64</v>
      </c>
      <c r="V38" s="1"/>
      <c r="W38" s="1"/>
      <c r="X38" s="1"/>
    </row>
    <row r="39" spans="1:40" x14ac:dyDescent="0.3">
      <c r="C39" s="30"/>
      <c r="E39" s="26"/>
      <c r="F39" s="33"/>
      <c r="H39" s="27"/>
      <c r="I39" s="27"/>
      <c r="J39" s="27"/>
      <c r="K39" s="27"/>
      <c r="L39" s="27"/>
      <c r="M39" s="27"/>
      <c r="N39" s="5">
        <v>0</v>
      </c>
      <c r="O39" s="82">
        <f t="shared" ref="O39:O47" si="72">J26</f>
        <v>1</v>
      </c>
      <c r="P39" s="120">
        <f t="shared" ref="P39:P47" si="73">J12</f>
        <v>1</v>
      </c>
      <c r="Q39" s="2">
        <v>0</v>
      </c>
      <c r="R39" s="123">
        <f>(IF(O39=P39,1,LOG(P39,O39)))</f>
        <v>1</v>
      </c>
      <c r="S39" s="37"/>
      <c r="V39" s="1"/>
      <c r="W39" s="1"/>
      <c r="X39" s="1"/>
    </row>
    <row r="40" spans="1:40" ht="15.75" customHeight="1" x14ac:dyDescent="0.35">
      <c r="C40" s="157" t="s">
        <v>17</v>
      </c>
      <c r="D40" s="158"/>
      <c r="E40" s="158"/>
      <c r="F40" s="158"/>
      <c r="G40" s="158"/>
      <c r="H40" s="158"/>
      <c r="I40" s="158"/>
      <c r="J40" s="158"/>
      <c r="K40" s="158"/>
      <c r="L40" s="159"/>
      <c r="N40" s="5">
        <v>3</v>
      </c>
      <c r="O40" s="82">
        <f t="shared" si="72"/>
        <v>0.89419087136929465</v>
      </c>
      <c r="P40" s="120">
        <f t="shared" si="73"/>
        <v>0.93234672304439747</v>
      </c>
      <c r="Q40" s="2">
        <v>3</v>
      </c>
      <c r="R40" s="123">
        <f>(IF(O40=P40,1,LOG(P40,O40)))</f>
        <v>0.62636805720468813</v>
      </c>
      <c r="S40" s="37"/>
      <c r="V40" s="1"/>
      <c r="W40" s="1"/>
      <c r="X40" s="1"/>
    </row>
    <row r="41" spans="1:40" ht="13" customHeight="1" x14ac:dyDescent="0.3">
      <c r="C41" s="106" t="s">
        <v>76</v>
      </c>
      <c r="D41" s="162" t="s">
        <v>77</v>
      </c>
      <c r="E41" s="163"/>
      <c r="F41" s="164"/>
      <c r="G41" s="165" t="s">
        <v>78</v>
      </c>
      <c r="H41" s="166"/>
      <c r="I41" s="167"/>
      <c r="J41" s="165" t="s">
        <v>79</v>
      </c>
      <c r="K41" s="166"/>
      <c r="L41" s="167"/>
      <c r="N41" s="5">
        <v>6</v>
      </c>
      <c r="O41" s="82">
        <f t="shared" si="72"/>
        <v>0.74976099190822099</v>
      </c>
      <c r="P41" s="120">
        <f t="shared" si="73"/>
        <v>0.81527122129224705</v>
      </c>
      <c r="Q41" s="2">
        <v>6</v>
      </c>
      <c r="R41" s="123">
        <f>(IF(O41=P41,1,LOG(P41,O41)))</f>
        <v>0.70914536955232987</v>
      </c>
      <c r="S41" s="37"/>
      <c r="V41" s="1"/>
      <c r="W41" s="1"/>
      <c r="X41" s="1"/>
    </row>
    <row r="42" spans="1:40" ht="13" customHeight="1" x14ac:dyDescent="0.3">
      <c r="C42" s="107"/>
      <c r="D42" s="104" t="s">
        <v>10</v>
      </c>
      <c r="E42" s="105"/>
      <c r="F42" s="54"/>
      <c r="G42" s="104" t="s">
        <v>10</v>
      </c>
      <c r="H42" s="105"/>
      <c r="I42" s="55"/>
      <c r="J42" s="104" t="s">
        <v>10</v>
      </c>
      <c r="K42" s="105"/>
      <c r="L42" s="54"/>
      <c r="N42" s="5">
        <v>9</v>
      </c>
      <c r="O42" s="82">
        <f t="shared" si="72"/>
        <v>0.59338227073879202</v>
      </c>
      <c r="P42" s="120">
        <f t="shared" si="73"/>
        <v>0.68119478702137359</v>
      </c>
      <c r="Q42" s="2">
        <v>9</v>
      </c>
      <c r="R42" s="123">
        <f>(IF(O42=P42,1,LOG(P42,O42)))</f>
        <v>0.73557172533013382</v>
      </c>
      <c r="S42" s="37"/>
      <c r="V42" s="1"/>
      <c r="W42" s="1"/>
      <c r="X42" s="1"/>
    </row>
    <row r="43" spans="1:40" x14ac:dyDescent="0.3">
      <c r="C43" s="108"/>
      <c r="D43" s="56" t="s">
        <v>11</v>
      </c>
      <c r="E43" s="56" t="s">
        <v>12</v>
      </c>
      <c r="F43" s="56" t="s">
        <v>13</v>
      </c>
      <c r="G43" s="56" t="s">
        <v>11</v>
      </c>
      <c r="H43" s="56" t="s">
        <v>12</v>
      </c>
      <c r="I43" s="56" t="s">
        <v>13</v>
      </c>
      <c r="J43" s="57" t="s">
        <v>11</v>
      </c>
      <c r="K43" s="57" t="s">
        <v>12</v>
      </c>
      <c r="L43" s="56" t="s">
        <v>13</v>
      </c>
      <c r="N43" s="126">
        <v>12</v>
      </c>
      <c r="O43" s="127">
        <f t="shared" si="72"/>
        <v>0.46638532718584025</v>
      </c>
      <c r="P43" s="128">
        <f t="shared" si="73"/>
        <v>0.5745540695643534</v>
      </c>
      <c r="Q43" s="2">
        <v>12</v>
      </c>
      <c r="R43" s="125">
        <f t="shared" ref="R43:R47" si="74">(IF(O43=P43,1,LOG(P43,O43)))</f>
        <v>0.72653697848333543</v>
      </c>
      <c r="S43" s="37"/>
      <c r="V43" s="1"/>
      <c r="W43" s="1"/>
      <c r="X43" s="1"/>
    </row>
    <row r="44" spans="1:40" x14ac:dyDescent="0.3">
      <c r="C44" s="58">
        <v>3</v>
      </c>
      <c r="D44" s="59">
        <f t="shared" ref="D44:D51" si="75">D13</f>
        <v>473</v>
      </c>
      <c r="E44" s="59">
        <f t="shared" ref="E44:E51" si="76">D27</f>
        <v>482</v>
      </c>
      <c r="F44" s="60">
        <f t="shared" ref="F44:F51" si="77">D44+E44</f>
        <v>955</v>
      </c>
      <c r="G44" s="59">
        <f t="shared" ref="G44:G51" si="78">E13</f>
        <v>32</v>
      </c>
      <c r="H44" s="59">
        <f t="shared" ref="H44:H51" si="79">E27</f>
        <v>51</v>
      </c>
      <c r="I44" s="60">
        <f t="shared" ref="I44:I51" si="80">G44+H44</f>
        <v>83</v>
      </c>
      <c r="J44" s="61">
        <f t="shared" ref="J44:J51" si="81">I44*D44/F44</f>
        <v>41.108900523560209</v>
      </c>
      <c r="K44" s="61">
        <f t="shared" ref="K44:K51" si="82">I44*E44/F44</f>
        <v>41.891099476439791</v>
      </c>
      <c r="L44" s="62">
        <f t="shared" ref="L44:L52" si="83">J44+K44</f>
        <v>83</v>
      </c>
      <c r="N44" s="5">
        <v>15</v>
      </c>
      <c r="O44" s="82">
        <f t="shared" si="72"/>
        <v>0.34039497813563696</v>
      </c>
      <c r="P44" s="120">
        <f t="shared" si="73"/>
        <v>0.49090251920632494</v>
      </c>
      <c r="Q44" s="2">
        <v>15</v>
      </c>
      <c r="R44" s="123">
        <f t="shared" si="74"/>
        <v>0.66024275711282576</v>
      </c>
      <c r="S44" s="37"/>
      <c r="V44" s="1"/>
      <c r="W44" s="1"/>
      <c r="X44" s="1"/>
    </row>
    <row r="45" spans="1:40" x14ac:dyDescent="0.3">
      <c r="C45" s="58">
        <v>6</v>
      </c>
      <c r="D45" s="59">
        <f t="shared" si="75"/>
        <v>438</v>
      </c>
      <c r="E45" s="59">
        <f t="shared" si="76"/>
        <v>421</v>
      </c>
      <c r="F45" s="60">
        <f t="shared" si="77"/>
        <v>859</v>
      </c>
      <c r="G45" s="59">
        <f t="shared" si="78"/>
        <v>55</v>
      </c>
      <c r="H45" s="59">
        <f t="shared" si="79"/>
        <v>68</v>
      </c>
      <c r="I45" s="60">
        <f t="shared" si="80"/>
        <v>123</v>
      </c>
      <c r="J45" s="61">
        <f t="shared" si="81"/>
        <v>62.717112922002329</v>
      </c>
      <c r="K45" s="61">
        <f t="shared" si="82"/>
        <v>60.282887077997671</v>
      </c>
      <c r="L45" s="62">
        <f t="shared" si="83"/>
        <v>123</v>
      </c>
      <c r="N45" s="5">
        <v>18</v>
      </c>
      <c r="O45" s="82">
        <f t="shared" si="72"/>
        <v>0.27379596067431672</v>
      </c>
      <c r="P45" s="120">
        <f t="shared" si="73"/>
        <v>0.40908543267193748</v>
      </c>
      <c r="Q45" s="2">
        <v>18</v>
      </c>
      <c r="R45" s="123">
        <f t="shared" si="74"/>
        <v>0.69001891406740801</v>
      </c>
      <c r="S45" s="37"/>
      <c r="V45" s="1"/>
      <c r="W45" s="1"/>
      <c r="X45" s="1"/>
    </row>
    <row r="46" spans="1:40" x14ac:dyDescent="0.3">
      <c r="C46" s="58">
        <v>9</v>
      </c>
      <c r="D46" s="59">
        <f t="shared" si="75"/>
        <v>377</v>
      </c>
      <c r="E46" s="59">
        <f t="shared" si="76"/>
        <v>350</v>
      </c>
      <c r="F46" s="60">
        <f t="shared" si="77"/>
        <v>727</v>
      </c>
      <c r="G46" s="59">
        <f t="shared" si="78"/>
        <v>62</v>
      </c>
      <c r="H46" s="59">
        <f t="shared" si="79"/>
        <v>73</v>
      </c>
      <c r="I46" s="60">
        <f t="shared" si="80"/>
        <v>135</v>
      </c>
      <c r="J46" s="61">
        <f t="shared" si="81"/>
        <v>70.006877579092162</v>
      </c>
      <c r="K46" s="61">
        <f t="shared" si="82"/>
        <v>64.993122420907838</v>
      </c>
      <c r="L46" s="62">
        <f t="shared" si="83"/>
        <v>135</v>
      </c>
      <c r="N46" s="5">
        <v>21</v>
      </c>
      <c r="O46" s="82">
        <f t="shared" si="72"/>
        <v>0.23468225200655721</v>
      </c>
      <c r="P46" s="120">
        <f t="shared" si="73"/>
        <v>0.36241125578990435</v>
      </c>
      <c r="Q46" s="2">
        <v>21</v>
      </c>
      <c r="R46" s="123">
        <f t="shared" si="74"/>
        <v>0.70021364758465698</v>
      </c>
      <c r="V46" s="1"/>
      <c r="W46" s="1"/>
      <c r="X46" s="1"/>
    </row>
    <row r="47" spans="1:40" x14ac:dyDescent="0.3">
      <c r="C47" s="58">
        <v>12</v>
      </c>
      <c r="D47" s="59">
        <f t="shared" si="75"/>
        <v>313</v>
      </c>
      <c r="E47" s="59">
        <f t="shared" si="76"/>
        <v>271</v>
      </c>
      <c r="F47" s="60">
        <f t="shared" si="77"/>
        <v>584</v>
      </c>
      <c r="G47" s="59">
        <f t="shared" si="78"/>
        <v>49</v>
      </c>
      <c r="H47" s="59">
        <f t="shared" si="79"/>
        <v>58</v>
      </c>
      <c r="I47" s="60">
        <f t="shared" si="80"/>
        <v>107</v>
      </c>
      <c r="J47" s="61">
        <f t="shared" si="81"/>
        <v>57.347602739726028</v>
      </c>
      <c r="K47" s="61">
        <f t="shared" si="82"/>
        <v>49.652397260273972</v>
      </c>
      <c r="L47" s="62">
        <f t="shared" si="83"/>
        <v>107</v>
      </c>
      <c r="N47" s="5">
        <v>24</v>
      </c>
      <c r="O47" s="82">
        <f t="shared" si="72"/>
        <v>0.20534697050573755</v>
      </c>
      <c r="P47" s="120">
        <f t="shared" si="73"/>
        <v>0.31710984881616633</v>
      </c>
      <c r="Q47" s="2">
        <v>24</v>
      </c>
      <c r="R47" s="123">
        <f t="shared" si="74"/>
        <v>0.72550077252469103</v>
      </c>
    </row>
    <row r="48" spans="1:40" x14ac:dyDescent="0.3">
      <c r="C48" s="58">
        <v>15</v>
      </c>
      <c r="D48" s="59">
        <f t="shared" si="75"/>
        <v>261</v>
      </c>
      <c r="E48" s="59">
        <f t="shared" si="76"/>
        <v>211</v>
      </c>
      <c r="F48" s="60">
        <f t="shared" si="77"/>
        <v>472</v>
      </c>
      <c r="G48" s="59">
        <f t="shared" si="78"/>
        <v>38</v>
      </c>
      <c r="H48" s="59">
        <f t="shared" si="79"/>
        <v>57</v>
      </c>
      <c r="I48" s="60">
        <f t="shared" si="80"/>
        <v>95</v>
      </c>
      <c r="J48" s="61">
        <f t="shared" si="81"/>
        <v>52.531779661016948</v>
      </c>
      <c r="K48" s="61">
        <f t="shared" si="82"/>
        <v>42.468220338983052</v>
      </c>
      <c r="L48" s="62">
        <f t="shared" si="83"/>
        <v>95</v>
      </c>
      <c r="N48" s="27"/>
      <c r="O48" s="39"/>
      <c r="P48" s="39"/>
    </row>
    <row r="49" spans="3:16" x14ac:dyDescent="0.3">
      <c r="C49" s="58">
        <v>18</v>
      </c>
      <c r="D49" s="59">
        <f t="shared" si="75"/>
        <v>198</v>
      </c>
      <c r="E49" s="59">
        <f t="shared" si="76"/>
        <v>138</v>
      </c>
      <c r="F49" s="60">
        <f t="shared" si="77"/>
        <v>336</v>
      </c>
      <c r="G49" s="59">
        <f t="shared" si="78"/>
        <v>33</v>
      </c>
      <c r="H49" s="59">
        <f t="shared" si="79"/>
        <v>27</v>
      </c>
      <c r="I49" s="60">
        <f t="shared" si="80"/>
        <v>60</v>
      </c>
      <c r="J49" s="61">
        <f t="shared" si="81"/>
        <v>35.357142857142854</v>
      </c>
      <c r="K49" s="61">
        <f t="shared" si="82"/>
        <v>24.642857142857142</v>
      </c>
      <c r="L49" s="62">
        <f t="shared" si="83"/>
        <v>60</v>
      </c>
      <c r="N49" s="27"/>
      <c r="O49" s="39"/>
      <c r="P49" s="39"/>
    </row>
    <row r="50" spans="3:16" x14ac:dyDescent="0.3">
      <c r="C50" s="58">
        <v>21</v>
      </c>
      <c r="D50" s="59">
        <f t="shared" si="75"/>
        <v>149</v>
      </c>
      <c r="E50" s="59">
        <f t="shared" si="76"/>
        <v>98</v>
      </c>
      <c r="F50" s="60">
        <f t="shared" si="77"/>
        <v>247</v>
      </c>
      <c r="G50" s="59">
        <f t="shared" si="78"/>
        <v>17</v>
      </c>
      <c r="H50" s="59">
        <f t="shared" si="79"/>
        <v>14</v>
      </c>
      <c r="I50" s="60">
        <f t="shared" si="80"/>
        <v>31</v>
      </c>
      <c r="J50" s="61">
        <f t="shared" si="81"/>
        <v>18.700404858299596</v>
      </c>
      <c r="K50" s="61">
        <f t="shared" si="82"/>
        <v>12.299595141700404</v>
      </c>
      <c r="L50" s="62">
        <f t="shared" si="83"/>
        <v>31</v>
      </c>
      <c r="N50" s="27"/>
      <c r="O50" s="39"/>
      <c r="P50" s="39"/>
    </row>
    <row r="51" spans="3:16" x14ac:dyDescent="0.3">
      <c r="C51" s="58">
        <v>24</v>
      </c>
      <c r="D51" s="59">
        <f t="shared" si="75"/>
        <v>96</v>
      </c>
      <c r="E51" s="59">
        <f t="shared" si="76"/>
        <v>56</v>
      </c>
      <c r="F51" s="60">
        <f t="shared" si="77"/>
        <v>152</v>
      </c>
      <c r="G51" s="59">
        <f t="shared" si="78"/>
        <v>12</v>
      </c>
      <c r="H51" s="59">
        <f t="shared" si="79"/>
        <v>7</v>
      </c>
      <c r="I51" s="60">
        <f t="shared" si="80"/>
        <v>19</v>
      </c>
      <c r="J51" s="61">
        <f t="shared" si="81"/>
        <v>12</v>
      </c>
      <c r="K51" s="61">
        <f t="shared" si="82"/>
        <v>7</v>
      </c>
      <c r="L51" s="62">
        <f t="shared" si="83"/>
        <v>19</v>
      </c>
      <c r="N51" s="27"/>
      <c r="O51" s="39"/>
      <c r="P51" s="39"/>
    </row>
    <row r="52" spans="3:16" x14ac:dyDescent="0.3">
      <c r="C52" s="63"/>
      <c r="D52" s="64"/>
      <c r="E52" s="64"/>
      <c r="F52" s="64"/>
      <c r="G52" s="65">
        <f>SUM(G44:G51)</f>
        <v>298</v>
      </c>
      <c r="H52" s="65">
        <f>SUM(H44:H51)</f>
        <v>355</v>
      </c>
      <c r="I52" s="65">
        <f>SUM(I44:I51)</f>
        <v>653</v>
      </c>
      <c r="J52" s="66">
        <f>SUM(J44:J51)</f>
        <v>349.76982114084012</v>
      </c>
      <c r="K52" s="66">
        <f>SUM(K44:K51)</f>
        <v>303.23017885915988</v>
      </c>
      <c r="L52" s="67">
        <f t="shared" si="83"/>
        <v>653</v>
      </c>
      <c r="N52" s="39"/>
      <c r="O52" s="39"/>
      <c r="P52" s="39"/>
    </row>
    <row r="53" spans="3:16" x14ac:dyDescent="0.3">
      <c r="C53" s="39"/>
      <c r="D53" s="39"/>
      <c r="E53" s="39"/>
      <c r="F53" s="39"/>
      <c r="G53" s="39"/>
      <c r="H53" s="39"/>
      <c r="I53" s="39"/>
      <c r="J53" s="68"/>
      <c r="K53" s="39"/>
      <c r="L53" s="39"/>
      <c r="N53" s="39"/>
      <c r="O53" s="39"/>
      <c r="P53" s="39"/>
    </row>
    <row r="54" spans="3:16" x14ac:dyDescent="0.3">
      <c r="C54" s="69" t="s">
        <v>14</v>
      </c>
      <c r="D54" s="70">
        <f>((G52-J52)^2)/J52</f>
        <v>7.6625089386296379</v>
      </c>
      <c r="E54" s="71"/>
      <c r="F54" s="72">
        <f>((H52-K52)^2)/K52</f>
        <v>8.8385476374348588</v>
      </c>
      <c r="G54" s="71"/>
      <c r="H54" s="73">
        <f>D54+F54</f>
        <v>16.501056576064496</v>
      </c>
      <c r="I54" s="74" t="s">
        <v>27</v>
      </c>
      <c r="J54" s="71"/>
      <c r="K54" s="75" t="s">
        <v>28</v>
      </c>
      <c r="L54" s="76">
        <f>CHIDIST(H54,1)</f>
        <v>4.862297116276295E-5</v>
      </c>
      <c r="N54" s="39"/>
      <c r="O54" s="39"/>
      <c r="P54" s="39"/>
    </row>
    <row r="55" spans="3:16" x14ac:dyDescent="0.3">
      <c r="C55" s="39"/>
      <c r="D55" s="39"/>
      <c r="E55" s="39"/>
      <c r="F55" s="39"/>
      <c r="G55" s="39"/>
      <c r="H55" s="39"/>
      <c r="I55" s="77"/>
      <c r="J55" s="39"/>
      <c r="K55" s="39"/>
      <c r="L55" s="39"/>
      <c r="N55" s="39"/>
      <c r="O55" s="39"/>
      <c r="P55" s="39"/>
    </row>
    <row r="56" spans="3:16" x14ac:dyDescent="0.3">
      <c r="C56" s="39"/>
      <c r="D56" s="39"/>
      <c r="E56" s="39"/>
      <c r="F56" s="39"/>
      <c r="G56" s="39"/>
      <c r="H56" s="39"/>
      <c r="I56" s="78"/>
      <c r="J56" s="138" t="s">
        <v>15</v>
      </c>
      <c r="K56" s="140">
        <f>(G52/J52)/(H52/K52)</f>
        <v>0.7277429353621</v>
      </c>
      <c r="P56" s="39"/>
    </row>
    <row r="57" spans="3:16" x14ac:dyDescent="0.3">
      <c r="C57" s="39"/>
      <c r="D57" s="39"/>
      <c r="E57" s="39"/>
      <c r="F57" s="39"/>
      <c r="G57" s="39"/>
      <c r="H57" s="39"/>
      <c r="I57" s="39"/>
    </row>
    <row r="58" spans="3:16" x14ac:dyDescent="0.3">
      <c r="C58" s="39"/>
      <c r="D58" s="39"/>
      <c r="E58" s="39"/>
      <c r="F58" s="39"/>
      <c r="G58" s="39"/>
      <c r="H58" s="39"/>
      <c r="I58" s="39"/>
      <c r="J58" s="39"/>
    </row>
    <row r="59" spans="3:16" ht="12.75" customHeight="1" x14ac:dyDescent="0.3">
      <c r="C59" s="39"/>
      <c r="D59" s="39"/>
      <c r="E59" s="39"/>
      <c r="F59" s="39"/>
      <c r="G59" s="39"/>
      <c r="H59" s="39"/>
      <c r="I59" s="39"/>
      <c r="J59" s="39"/>
      <c r="K59" s="39"/>
    </row>
    <row r="60" spans="3:16" x14ac:dyDescent="0.3">
      <c r="C60" s="39"/>
      <c r="D60" s="39"/>
      <c r="E60" s="39"/>
      <c r="F60" s="39"/>
      <c r="G60" s="39"/>
      <c r="H60" s="39"/>
      <c r="I60" s="39"/>
      <c r="J60" s="39"/>
      <c r="K60" s="39"/>
    </row>
    <row r="61" spans="3:16" x14ac:dyDescent="0.3">
      <c r="C61" s="39"/>
      <c r="D61" s="39"/>
      <c r="E61" s="39"/>
      <c r="F61" s="39"/>
      <c r="G61" s="39"/>
      <c r="H61" s="39"/>
      <c r="I61" s="39"/>
      <c r="J61" s="39"/>
      <c r="K61" s="39"/>
      <c r="L61" s="39"/>
      <c r="M61" s="39"/>
    </row>
    <row r="62" spans="3:16" x14ac:dyDescent="0.3">
      <c r="C62" s="39"/>
      <c r="D62" s="39"/>
      <c r="E62" s="39"/>
      <c r="F62" s="39"/>
      <c r="G62" s="39"/>
      <c r="H62" s="39"/>
      <c r="I62" s="39"/>
      <c r="J62" s="39"/>
      <c r="K62" s="39"/>
      <c r="L62" s="39"/>
      <c r="M62" s="39"/>
    </row>
    <row r="63" spans="3:16" x14ac:dyDescent="0.3">
      <c r="C63" s="39"/>
      <c r="D63" s="39"/>
      <c r="E63" s="39"/>
      <c r="F63" s="39"/>
      <c r="G63" s="39"/>
      <c r="H63" s="39"/>
      <c r="I63" s="39"/>
      <c r="J63" s="39"/>
      <c r="K63" s="39"/>
      <c r="L63" s="39"/>
    </row>
    <row r="64" spans="3:16" x14ac:dyDescent="0.3">
      <c r="C64" s="39"/>
      <c r="D64" s="39"/>
      <c r="E64" s="39"/>
      <c r="F64" s="39"/>
      <c r="G64" s="39"/>
      <c r="H64" s="39"/>
      <c r="I64" s="39"/>
      <c r="J64" s="39"/>
      <c r="K64" s="39"/>
      <c r="L64" s="39"/>
    </row>
    <row r="65" spans="3:20" x14ac:dyDescent="0.3">
      <c r="C65" s="39"/>
      <c r="D65" s="39"/>
      <c r="E65" s="39"/>
      <c r="F65" s="39"/>
      <c r="G65" s="39"/>
      <c r="H65" s="39"/>
      <c r="I65" s="39"/>
      <c r="J65" s="39"/>
      <c r="K65" s="39"/>
      <c r="L65" s="39"/>
    </row>
    <row r="66" spans="3:20" x14ac:dyDescent="0.3">
      <c r="C66" s="39"/>
      <c r="D66" s="39"/>
      <c r="E66" s="39"/>
      <c r="F66" s="39"/>
      <c r="G66" s="39"/>
      <c r="H66" s="39"/>
      <c r="I66" s="39"/>
      <c r="J66" s="39"/>
      <c r="K66" s="39"/>
      <c r="L66" s="39"/>
      <c r="M66" s="39"/>
    </row>
    <row r="67" spans="3:20" x14ac:dyDescent="0.3">
      <c r="C67" s="39"/>
      <c r="D67" s="39"/>
      <c r="E67" s="39"/>
      <c r="F67" s="39"/>
      <c r="G67" s="39"/>
      <c r="H67" s="39"/>
      <c r="I67" s="39"/>
      <c r="J67" s="39"/>
      <c r="K67" s="39"/>
      <c r="R67" s="40"/>
    </row>
    <row r="68" spans="3:20" x14ac:dyDescent="0.3">
      <c r="C68" s="39"/>
      <c r="D68" s="39"/>
      <c r="E68" s="39"/>
      <c r="F68" s="39"/>
      <c r="G68" s="39"/>
      <c r="H68" s="39"/>
      <c r="I68" s="39"/>
      <c r="J68" s="39"/>
      <c r="K68" s="39"/>
      <c r="Q68" s="39"/>
      <c r="R68" s="39"/>
    </row>
    <row r="69" spans="3:20" x14ac:dyDescent="0.3">
      <c r="C69" s="39"/>
      <c r="D69" s="39"/>
      <c r="E69" s="39"/>
      <c r="F69" s="39"/>
      <c r="G69" s="39"/>
      <c r="H69" s="39"/>
      <c r="I69" s="39"/>
      <c r="J69" s="39"/>
      <c r="K69" s="39"/>
      <c r="L69" s="39"/>
      <c r="M69" s="39"/>
      <c r="Q69" s="39"/>
      <c r="R69" s="40"/>
    </row>
    <row r="70" spans="3:20" x14ac:dyDescent="0.3">
      <c r="C70" s="39"/>
      <c r="D70" s="39"/>
      <c r="E70" s="39"/>
      <c r="F70" s="39"/>
      <c r="G70" s="39"/>
      <c r="H70" s="39"/>
      <c r="I70" s="39"/>
      <c r="J70" s="39"/>
      <c r="K70" s="39"/>
      <c r="L70" s="39"/>
      <c r="M70" s="39"/>
      <c r="Q70" s="39"/>
      <c r="R70" s="40"/>
      <c r="S70" s="1"/>
      <c r="T70" s="1"/>
    </row>
    <row r="71" spans="3:20" ht="12.75" customHeight="1" x14ac:dyDescent="0.3">
      <c r="C71" s="39"/>
      <c r="D71" s="39"/>
      <c r="E71" s="39"/>
      <c r="F71" s="39"/>
      <c r="G71" s="39"/>
      <c r="H71" s="39"/>
      <c r="I71" s="39"/>
      <c r="J71" s="39"/>
      <c r="L71" s="39"/>
      <c r="M71" s="83"/>
      <c r="Q71" s="39"/>
      <c r="R71" s="1"/>
      <c r="S71" s="1"/>
      <c r="T71" s="1"/>
    </row>
    <row r="72" spans="3:20" x14ac:dyDescent="0.3">
      <c r="C72" s="39"/>
      <c r="D72" s="39"/>
      <c r="E72" s="39"/>
      <c r="F72" s="39"/>
      <c r="G72" s="39"/>
      <c r="H72" s="39"/>
      <c r="I72" s="39"/>
      <c r="J72" s="39"/>
      <c r="L72" s="39"/>
      <c r="M72" s="39"/>
      <c r="Q72" s="39"/>
      <c r="R72" s="40"/>
      <c r="S72" s="1"/>
      <c r="T72" s="1"/>
    </row>
    <row r="73" spans="3:20" x14ac:dyDescent="0.3">
      <c r="C73" s="39"/>
      <c r="D73" s="39"/>
      <c r="E73" s="39"/>
      <c r="F73" s="39"/>
      <c r="G73" s="39"/>
      <c r="H73" s="39"/>
      <c r="I73" s="39"/>
      <c r="J73" s="39"/>
      <c r="K73" s="39"/>
      <c r="L73" s="39"/>
      <c r="M73" s="39"/>
      <c r="Q73" s="39"/>
      <c r="R73" s="1"/>
      <c r="S73" s="1"/>
      <c r="T73" s="1"/>
    </row>
    <row r="74" spans="3:20" x14ac:dyDescent="0.3">
      <c r="C74" s="39"/>
      <c r="D74" s="39"/>
      <c r="E74" s="39"/>
      <c r="F74" s="39"/>
      <c r="G74" s="39"/>
      <c r="H74" s="39"/>
      <c r="I74" s="39"/>
      <c r="J74" s="39"/>
      <c r="K74" s="39"/>
      <c r="L74" s="39"/>
      <c r="M74" s="39"/>
      <c r="N74" s="39"/>
      <c r="O74" s="39"/>
      <c r="P74" s="39"/>
    </row>
    <row r="75" spans="3:20" x14ac:dyDescent="0.3">
      <c r="C75" s="39"/>
      <c r="D75" s="39"/>
      <c r="E75" s="39"/>
      <c r="F75" s="39"/>
      <c r="G75" s="39"/>
      <c r="H75" s="39"/>
      <c r="I75" s="39"/>
      <c r="J75" s="39"/>
      <c r="K75" s="39"/>
      <c r="L75" s="39"/>
      <c r="M75" s="39"/>
      <c r="N75" s="39"/>
      <c r="O75" s="39"/>
      <c r="P75" s="39"/>
    </row>
    <row r="76" spans="3:20" x14ac:dyDescent="0.3">
      <c r="C76" s="39"/>
      <c r="D76" s="39"/>
      <c r="E76" s="39"/>
      <c r="F76" s="39"/>
      <c r="G76" s="39"/>
      <c r="H76" s="39"/>
      <c r="I76" s="39"/>
      <c r="J76" s="39"/>
      <c r="K76" s="39"/>
      <c r="L76" s="39"/>
      <c r="M76" s="39"/>
      <c r="N76" s="39"/>
      <c r="O76" s="39"/>
      <c r="P76" s="39"/>
    </row>
    <row r="77" spans="3:20" ht="21" x14ac:dyDescent="0.3">
      <c r="C77" s="39"/>
      <c r="D77" s="39"/>
      <c r="E77" s="39"/>
      <c r="F77" s="39"/>
      <c r="G77" s="39"/>
      <c r="H77" s="39"/>
      <c r="I77" s="39"/>
      <c r="O77" s="153" t="s">
        <v>62</v>
      </c>
      <c r="P77" s="154"/>
      <c r="R77" s="145" t="s">
        <v>69</v>
      </c>
    </row>
    <row r="78" spans="3:20" x14ac:dyDescent="0.3">
      <c r="C78" s="39"/>
      <c r="D78" s="39"/>
      <c r="E78" s="39"/>
      <c r="F78" s="39"/>
      <c r="G78" s="39"/>
      <c r="H78" s="39"/>
      <c r="I78" s="39"/>
      <c r="J78" s="39"/>
      <c r="K78" s="39"/>
      <c r="L78" s="39"/>
      <c r="M78" s="39"/>
      <c r="N78" s="79" t="s">
        <v>35</v>
      </c>
      <c r="O78" s="116" t="s">
        <v>56</v>
      </c>
      <c r="P78" s="121" t="s">
        <v>60</v>
      </c>
      <c r="R78" s="137" t="s">
        <v>65</v>
      </c>
    </row>
    <row r="79" spans="3:20" x14ac:dyDescent="0.3">
      <c r="C79" s="39"/>
      <c r="D79" s="39"/>
      <c r="E79" s="39"/>
      <c r="F79" s="39"/>
      <c r="G79" s="39"/>
      <c r="H79" s="39"/>
      <c r="I79" s="39"/>
      <c r="J79" s="39"/>
      <c r="K79" s="39"/>
      <c r="L79" s="39"/>
      <c r="M79" s="39"/>
      <c r="N79" s="5">
        <v>3</v>
      </c>
      <c r="O79" s="118">
        <f t="shared" ref="O79:O86" si="84">H27</f>
        <v>0.10580912863070539</v>
      </c>
      <c r="P79" s="122">
        <f t="shared" ref="P79:P86" si="85">H13</f>
        <v>6.765327695560254E-2</v>
      </c>
      <c r="R79" s="131">
        <f t="shared" ref="R79:R86" si="86">P79/O79</f>
        <v>0.63938979397255735</v>
      </c>
    </row>
    <row r="80" spans="3:20" x14ac:dyDescent="0.3">
      <c r="C80" s="39"/>
      <c r="D80" s="39"/>
      <c r="E80" s="39"/>
      <c r="F80" s="39"/>
      <c r="G80" s="39"/>
      <c r="H80" s="39"/>
      <c r="I80" s="39"/>
      <c r="J80" s="39"/>
      <c r="K80" s="39"/>
      <c r="L80" s="39"/>
      <c r="M80" s="39"/>
      <c r="N80" s="5">
        <v>6</v>
      </c>
      <c r="O80" s="118">
        <f t="shared" si="84"/>
        <v>0.16152019002375298</v>
      </c>
      <c r="P80" s="122">
        <f t="shared" si="85"/>
        <v>0.12557077625570776</v>
      </c>
      <c r="R80" s="131">
        <f t="shared" si="86"/>
        <v>0.77743083534783763</v>
      </c>
    </row>
    <row r="81" spans="14:18" x14ac:dyDescent="0.3">
      <c r="N81" s="5">
        <v>9</v>
      </c>
      <c r="O81" s="118">
        <f t="shared" si="84"/>
        <v>0.20857142857142857</v>
      </c>
      <c r="P81" s="122">
        <f t="shared" si="85"/>
        <v>0.16445623342175067</v>
      </c>
      <c r="R81" s="131">
        <f t="shared" si="86"/>
        <v>0.78848879037825659</v>
      </c>
    </row>
    <row r="82" spans="14:18" x14ac:dyDescent="0.3">
      <c r="N82" s="126">
        <v>12</v>
      </c>
      <c r="O82" s="129">
        <f t="shared" si="84"/>
        <v>0.2140221402214022</v>
      </c>
      <c r="P82" s="130">
        <f t="shared" si="85"/>
        <v>0.15654952076677317</v>
      </c>
      <c r="R82" s="132">
        <f t="shared" si="86"/>
        <v>0.73146414013440575</v>
      </c>
    </row>
    <row r="83" spans="14:18" x14ac:dyDescent="0.3">
      <c r="N83" s="5">
        <v>15</v>
      </c>
      <c r="O83" s="118">
        <f t="shared" si="84"/>
        <v>0.27014218009478674</v>
      </c>
      <c r="P83" s="122">
        <f t="shared" si="85"/>
        <v>0.14559386973180077</v>
      </c>
      <c r="R83" s="131">
        <f t="shared" si="86"/>
        <v>0.53895274584929753</v>
      </c>
    </row>
    <row r="84" spans="14:18" x14ac:dyDescent="0.3">
      <c r="N84" s="5">
        <v>18</v>
      </c>
      <c r="O84" s="118">
        <f t="shared" si="84"/>
        <v>0.19565217391304349</v>
      </c>
      <c r="P84" s="122">
        <f t="shared" si="85"/>
        <v>0.16666666666666666</v>
      </c>
      <c r="R84" s="131">
        <f t="shared" si="86"/>
        <v>0.85185185185185175</v>
      </c>
    </row>
    <row r="85" spans="14:18" x14ac:dyDescent="0.3">
      <c r="N85" s="5">
        <v>21</v>
      </c>
      <c r="O85" s="118">
        <f t="shared" si="84"/>
        <v>0.14285714285714285</v>
      </c>
      <c r="P85" s="122">
        <f t="shared" si="85"/>
        <v>0.11409395973154363</v>
      </c>
      <c r="R85" s="131">
        <f t="shared" si="86"/>
        <v>0.79865771812080544</v>
      </c>
    </row>
    <row r="86" spans="14:18" ht="13.5" thickBot="1" x14ac:dyDescent="0.35">
      <c r="N86" s="5">
        <v>24</v>
      </c>
      <c r="O86" s="118">
        <f t="shared" si="84"/>
        <v>0.125</v>
      </c>
      <c r="P86" s="122">
        <f t="shared" si="85"/>
        <v>0.125</v>
      </c>
      <c r="R86" s="131">
        <f t="shared" si="86"/>
        <v>1</v>
      </c>
    </row>
    <row r="87" spans="14:18" ht="13.5" thickBot="1" x14ac:dyDescent="0.35">
      <c r="Q87" s="143" t="s">
        <v>40</v>
      </c>
      <c r="R87" s="142"/>
    </row>
    <row r="90" spans="14:18" x14ac:dyDescent="0.3">
      <c r="Q90" s="1"/>
    </row>
    <row r="91" spans="14:18" x14ac:dyDescent="0.3">
      <c r="Q91" s="1"/>
    </row>
    <row r="92" spans="14:18" x14ac:dyDescent="0.3">
      <c r="Q92" s="1"/>
    </row>
    <row r="93" spans="14:18" x14ac:dyDescent="0.3">
      <c r="Q93" s="1"/>
    </row>
    <row r="94" spans="14:18" x14ac:dyDescent="0.3">
      <c r="Q94" s="1"/>
    </row>
    <row r="95" spans="14:18" x14ac:dyDescent="0.3">
      <c r="Q95" s="1"/>
    </row>
    <row r="96" spans="14:18" x14ac:dyDescent="0.3">
      <c r="Q96" s="1"/>
    </row>
    <row r="97" spans="17:17" x14ac:dyDescent="0.3">
      <c r="Q97" s="1"/>
    </row>
    <row r="98" spans="17:17" x14ac:dyDescent="0.3">
      <c r="Q98" s="1"/>
    </row>
    <row r="99" spans="17:17" x14ac:dyDescent="0.3">
      <c r="Q99" s="1"/>
    </row>
    <row r="100" spans="17:17" x14ac:dyDescent="0.3">
      <c r="Q100" s="1"/>
    </row>
    <row r="101" spans="17:17" x14ac:dyDescent="0.3">
      <c r="Q101" s="1"/>
    </row>
    <row r="102" spans="17:17" x14ac:dyDescent="0.3">
      <c r="Q102" s="1"/>
    </row>
  </sheetData>
  <mergeCells count="10">
    <mergeCell ref="B2:M2"/>
    <mergeCell ref="B3:M3"/>
    <mergeCell ref="B4:M4"/>
    <mergeCell ref="B5:M5"/>
    <mergeCell ref="O77:P77"/>
    <mergeCell ref="O37:P37"/>
    <mergeCell ref="C40:L40"/>
    <mergeCell ref="D41:F41"/>
    <mergeCell ref="G41:I41"/>
    <mergeCell ref="J41:L41"/>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02"/>
  <sheetViews>
    <sheetView zoomScale="70" zoomScaleNormal="70" workbookViewId="0"/>
  </sheetViews>
  <sheetFormatPr baseColWidth="10" defaultColWidth="11.453125" defaultRowHeight="13" x14ac:dyDescent="0.3"/>
  <cols>
    <col min="1" max="1" width="4.36328125" style="1" customWidth="1"/>
    <col min="2" max="2" width="8.08984375" style="1" customWidth="1"/>
    <col min="3" max="3" width="9.54296875" style="1" customWidth="1"/>
    <col min="4" max="4" width="12.54296875" style="1" customWidth="1"/>
    <col min="5" max="5" width="9.26953125" style="1" customWidth="1"/>
    <col min="6" max="6" width="10.54296875" style="1" customWidth="1"/>
    <col min="7" max="7" width="13" style="1" customWidth="1"/>
    <col min="8" max="8" width="13.26953125" style="1" customWidth="1"/>
    <col min="9" max="9" width="12.7265625" style="1" customWidth="1"/>
    <col min="10" max="10" width="13.453125" style="1" customWidth="1"/>
    <col min="11" max="11" width="14.36328125" style="1" customWidth="1"/>
    <col min="12" max="12" width="12.54296875" style="1" customWidth="1"/>
    <col min="13" max="15" width="11.453125" style="1"/>
    <col min="16" max="16" width="10.81640625" style="1" customWidth="1"/>
    <col min="17" max="17" width="10.54296875" style="2" customWidth="1"/>
    <col min="18" max="18" width="12.453125" style="2" customWidth="1"/>
    <col min="19" max="19" width="11.26953125" style="2" customWidth="1"/>
    <col min="20" max="20" width="10.1796875" style="2" customWidth="1"/>
    <col min="21" max="21" width="13" style="2" customWidth="1"/>
    <col min="22" max="22" width="12.81640625" style="2" customWidth="1"/>
    <col min="23" max="23" width="11.81640625" style="2" customWidth="1"/>
    <col min="24" max="24" width="12.1796875" style="2" customWidth="1"/>
    <col min="25" max="25" width="11.453125" style="2"/>
    <col min="26" max="16384" width="11.453125" style="1"/>
  </cols>
  <sheetData>
    <row r="1" spans="1:44" ht="18.75" customHeight="1" x14ac:dyDescent="0.3">
      <c r="B1" s="51" t="s">
        <v>16</v>
      </c>
    </row>
    <row r="2" spans="1:44" ht="27.75" customHeight="1" x14ac:dyDescent="0.3">
      <c r="B2" s="150" t="s">
        <v>29</v>
      </c>
      <c r="C2" s="151"/>
      <c r="D2" s="151"/>
      <c r="E2" s="151"/>
      <c r="F2" s="151"/>
      <c r="G2" s="151"/>
      <c r="H2" s="151"/>
      <c r="I2" s="151"/>
      <c r="J2" s="151"/>
      <c r="K2" s="151"/>
      <c r="L2" s="151"/>
      <c r="M2" s="152"/>
    </row>
    <row r="3" spans="1:44" ht="54" customHeight="1" x14ac:dyDescent="0.3">
      <c r="B3" s="150" t="s">
        <v>19</v>
      </c>
      <c r="C3" s="151"/>
      <c r="D3" s="151"/>
      <c r="E3" s="151"/>
      <c r="F3" s="151"/>
      <c r="G3" s="151"/>
      <c r="H3" s="151"/>
      <c r="I3" s="151"/>
      <c r="J3" s="151"/>
      <c r="K3" s="151"/>
      <c r="L3" s="151"/>
      <c r="M3" s="152"/>
    </row>
    <row r="4" spans="1:44" ht="34.5" customHeight="1" x14ac:dyDescent="0.3">
      <c r="B4" s="150" t="s">
        <v>38</v>
      </c>
      <c r="C4" s="151"/>
      <c r="D4" s="151"/>
      <c r="E4" s="151"/>
      <c r="F4" s="151"/>
      <c r="G4" s="151"/>
      <c r="H4" s="151"/>
      <c r="I4" s="151"/>
      <c r="J4" s="151"/>
      <c r="K4" s="151"/>
      <c r="L4" s="151"/>
      <c r="M4" s="152"/>
    </row>
    <row r="5" spans="1:44" ht="29.25" customHeight="1" x14ac:dyDescent="0.3">
      <c r="B5" s="150" t="s">
        <v>20</v>
      </c>
      <c r="C5" s="151"/>
      <c r="D5" s="151"/>
      <c r="E5" s="151"/>
      <c r="F5" s="151"/>
      <c r="G5" s="151"/>
      <c r="H5" s="151"/>
      <c r="I5" s="151"/>
      <c r="J5" s="151"/>
      <c r="K5" s="151"/>
      <c r="L5" s="151"/>
      <c r="M5" s="152"/>
    </row>
    <row r="6" spans="1:44" ht="12.75" customHeight="1" x14ac:dyDescent="0.3">
      <c r="C6" s="48"/>
      <c r="D6" s="48"/>
      <c r="E6" s="48"/>
      <c r="F6" s="48"/>
      <c r="G6" s="48"/>
      <c r="H6" s="48"/>
      <c r="I6" s="48"/>
      <c r="J6" s="48"/>
      <c r="K6" s="48"/>
      <c r="L6" s="48"/>
      <c r="M6" s="48"/>
    </row>
    <row r="7" spans="1:44" x14ac:dyDescent="0.3">
      <c r="A7" s="3" t="s">
        <v>73</v>
      </c>
      <c r="E7" s="4"/>
    </row>
    <row r="8" spans="1:44" x14ac:dyDescent="0.3">
      <c r="B8" s="46" t="s">
        <v>71</v>
      </c>
      <c r="C8" s="46"/>
      <c r="E8" s="4"/>
      <c r="M8" s="45"/>
      <c r="N8" s="2"/>
      <c r="O8" s="2"/>
      <c r="P8" s="2"/>
    </row>
    <row r="9" spans="1:44" x14ac:dyDescent="0.3">
      <c r="B9" s="47" t="s">
        <v>55</v>
      </c>
      <c r="C9" s="47"/>
      <c r="E9" s="4"/>
      <c r="M9" s="45"/>
      <c r="N9" s="2"/>
      <c r="O9" s="2"/>
      <c r="P9" s="2"/>
      <c r="AC9" s="50"/>
      <c r="AD9" s="50"/>
      <c r="AE9" s="50"/>
      <c r="AF9" s="50"/>
      <c r="AG9" s="50"/>
      <c r="AH9" s="50"/>
      <c r="AI9" s="50"/>
      <c r="AJ9" s="50"/>
      <c r="AK9" s="50"/>
      <c r="AL9" s="50"/>
      <c r="AM9" s="50"/>
      <c r="AN9" s="50"/>
      <c r="AP9" s="1" t="s">
        <v>47</v>
      </c>
    </row>
    <row r="10" spans="1:44" x14ac:dyDescent="0.3">
      <c r="B10" s="3" t="s">
        <v>0</v>
      </c>
      <c r="D10" s="7"/>
      <c r="E10" s="4"/>
      <c r="S10" s="5"/>
      <c r="T10" s="5"/>
      <c r="U10" s="6"/>
      <c r="X10" s="2" t="s">
        <v>48</v>
      </c>
      <c r="AC10" s="50"/>
      <c r="AD10" s="2" t="s">
        <v>49</v>
      </c>
      <c r="AE10" s="2"/>
      <c r="AI10" s="50"/>
      <c r="AJ10" s="2" t="s">
        <v>50</v>
      </c>
      <c r="AK10" s="2"/>
      <c r="AP10" s="97" t="s">
        <v>51</v>
      </c>
      <c r="AQ10" s="98" t="s">
        <v>52</v>
      </c>
      <c r="AR10" s="98" t="s">
        <v>53</v>
      </c>
    </row>
    <row r="11" spans="1:44" ht="59.25" customHeight="1" x14ac:dyDescent="0.3">
      <c r="A11" s="115" t="s">
        <v>54</v>
      </c>
      <c r="B11" s="8" t="s">
        <v>59</v>
      </c>
      <c r="C11" s="8" t="s">
        <v>58</v>
      </c>
      <c r="D11" s="8" t="s">
        <v>30</v>
      </c>
      <c r="E11" s="8" t="s">
        <v>31</v>
      </c>
      <c r="F11" s="42" t="s">
        <v>33</v>
      </c>
      <c r="G11" s="42" t="s">
        <v>32</v>
      </c>
      <c r="H11" s="9" t="s">
        <v>18</v>
      </c>
      <c r="I11" s="9" t="s">
        <v>1</v>
      </c>
      <c r="J11" s="10" t="s">
        <v>34</v>
      </c>
      <c r="K11" s="11" t="s">
        <v>21</v>
      </c>
      <c r="L11" s="11" t="s">
        <v>22</v>
      </c>
      <c r="M11" s="11" t="s">
        <v>23</v>
      </c>
      <c r="N11" s="11" t="s">
        <v>24</v>
      </c>
      <c r="O11" s="11" t="s">
        <v>25</v>
      </c>
      <c r="P11" s="8" t="s">
        <v>2</v>
      </c>
      <c r="Q11" s="8" t="s">
        <v>26</v>
      </c>
      <c r="R11" s="12" t="s">
        <v>3</v>
      </c>
      <c r="S11" s="12" t="s">
        <v>4</v>
      </c>
      <c r="T11" s="134" t="s">
        <v>5</v>
      </c>
      <c r="U11" s="14" t="s">
        <v>6</v>
      </c>
      <c r="V11" s="14" t="s">
        <v>7</v>
      </c>
      <c r="X11" s="8" t="s">
        <v>41</v>
      </c>
      <c r="Y11" s="8" t="s">
        <v>42</v>
      </c>
      <c r="Z11" s="8" t="s">
        <v>43</v>
      </c>
      <c r="AA11" s="8" t="s">
        <v>44</v>
      </c>
      <c r="AB11" s="42" t="s">
        <v>45</v>
      </c>
      <c r="AC11" s="99"/>
      <c r="AD11" s="8" t="s">
        <v>41</v>
      </c>
      <c r="AE11" s="8" t="s">
        <v>42</v>
      </c>
      <c r="AF11" s="8" t="s">
        <v>43</v>
      </c>
      <c r="AG11" s="8" t="s">
        <v>44</v>
      </c>
      <c r="AH11" s="42" t="s">
        <v>45</v>
      </c>
      <c r="AI11" s="99"/>
      <c r="AJ11" s="8" t="s">
        <v>41</v>
      </c>
      <c r="AK11" s="8" t="s">
        <v>42</v>
      </c>
      <c r="AL11" s="8" t="s">
        <v>43</v>
      </c>
      <c r="AM11" s="8" t="s">
        <v>44</v>
      </c>
      <c r="AN11" s="42" t="s">
        <v>45</v>
      </c>
      <c r="AP11" s="96" t="s">
        <v>46</v>
      </c>
      <c r="AQ11" s="96" t="s">
        <v>46</v>
      </c>
      <c r="AR11" s="96" t="s">
        <v>46</v>
      </c>
    </row>
    <row r="12" spans="1:44" x14ac:dyDescent="0.3">
      <c r="A12" s="49">
        <v>0</v>
      </c>
      <c r="C12" s="8">
        <v>0</v>
      </c>
      <c r="D12" s="8">
        <v>641</v>
      </c>
      <c r="E12" s="8">
        <v>0</v>
      </c>
      <c r="F12" s="89">
        <v>0</v>
      </c>
      <c r="G12" s="90">
        <f>D13</f>
        <v>641</v>
      </c>
      <c r="H12" s="41">
        <f>E12/D12</f>
        <v>0</v>
      </c>
      <c r="I12" s="43">
        <f>1-H12</f>
        <v>1</v>
      </c>
      <c r="J12" s="91">
        <f>I12</f>
        <v>1</v>
      </c>
      <c r="K12" s="17">
        <f>(LN(J12))^2</f>
        <v>0</v>
      </c>
      <c r="L12" s="18">
        <f>D12-G12</f>
        <v>0</v>
      </c>
      <c r="M12" s="18">
        <f>D12*G12</f>
        <v>410881</v>
      </c>
      <c r="N12" s="19">
        <f>L12/M12</f>
        <v>0</v>
      </c>
      <c r="O12" s="19">
        <f>N12</f>
        <v>0</v>
      </c>
      <c r="P12" s="20">
        <v>0</v>
      </c>
      <c r="Q12" s="21">
        <f>-NORMSINV(2.5/100)</f>
        <v>1.9599639845400538</v>
      </c>
      <c r="R12" s="17">
        <f>Q12*P12</f>
        <v>0</v>
      </c>
      <c r="S12" s="22">
        <f>EXP(R12)</f>
        <v>1</v>
      </c>
      <c r="T12" s="22">
        <f>EXP(R12)</f>
        <v>1</v>
      </c>
      <c r="U12" s="88">
        <f>J12^S12</f>
        <v>1</v>
      </c>
      <c r="V12" s="88">
        <f>J12^T12</f>
        <v>1</v>
      </c>
      <c r="X12" s="85"/>
      <c r="Y12" s="85"/>
      <c r="Z12" s="85"/>
      <c r="AA12" s="85"/>
      <c r="AB12" s="85"/>
      <c r="AC12" s="100"/>
      <c r="AD12" s="85"/>
      <c r="AE12" s="85"/>
      <c r="AF12" s="85"/>
      <c r="AG12" s="85"/>
      <c r="AH12" s="85"/>
      <c r="AI12" s="100"/>
      <c r="AJ12" s="85"/>
      <c r="AK12" s="85"/>
      <c r="AL12" s="85"/>
      <c r="AM12" s="85"/>
      <c r="AN12" s="85"/>
    </row>
    <row r="13" spans="1:44" x14ac:dyDescent="0.3">
      <c r="A13" s="49">
        <v>3</v>
      </c>
      <c r="B13" s="74">
        <f>C12</f>
        <v>0</v>
      </c>
      <c r="C13" s="52">
        <v>3</v>
      </c>
      <c r="D13" s="15">
        <v>641</v>
      </c>
      <c r="E13" s="109">
        <f t="shared" ref="E13:E20" si="0">D13-G13-F13</f>
        <v>43</v>
      </c>
      <c r="F13" s="15">
        <f>A13-A12</f>
        <v>3</v>
      </c>
      <c r="G13" s="90">
        <f t="shared" ref="G13:G19" si="1">D14</f>
        <v>595</v>
      </c>
      <c r="H13" s="16">
        <f>E13/D13</f>
        <v>6.7082683307332289E-2</v>
      </c>
      <c r="I13" s="43">
        <f>1-H13</f>
        <v>0.93291731669266775</v>
      </c>
      <c r="J13" s="44">
        <f>I13*J12</f>
        <v>0.93291731669266775</v>
      </c>
      <c r="K13" s="17">
        <f>(LN(J13))^2</f>
        <v>4.821733470161199E-3</v>
      </c>
      <c r="L13" s="18">
        <f>D13-G13</f>
        <v>46</v>
      </c>
      <c r="M13" s="18">
        <f>D13*G13</f>
        <v>381395</v>
      </c>
      <c r="N13" s="19">
        <f>L13/M13</f>
        <v>1.2060986641146319E-4</v>
      </c>
      <c r="O13" s="19">
        <f>N13</f>
        <v>1.2060986641146319E-4</v>
      </c>
      <c r="P13" s="20">
        <v>0</v>
      </c>
      <c r="Q13" s="21">
        <f>-NORMSINV(2.5/100)</f>
        <v>1.9599639845400538</v>
      </c>
      <c r="R13" s="17">
        <f>Q13*P13</f>
        <v>0</v>
      </c>
      <c r="S13" s="22">
        <f>EXP(R13)</f>
        <v>1</v>
      </c>
      <c r="T13" s="22">
        <f>EXP(R13)</f>
        <v>1</v>
      </c>
      <c r="U13" s="23">
        <f>J13^S13</f>
        <v>0.93291731669266775</v>
      </c>
      <c r="V13" s="23">
        <f>J13^T13</f>
        <v>0.93291731669266775</v>
      </c>
      <c r="W13" s="24"/>
      <c r="X13" s="18">
        <f t="shared" ref="X13:X20" si="2">C13</f>
        <v>3</v>
      </c>
      <c r="Y13" s="86">
        <f>J13*(C13-C12)</f>
        <v>2.7987519500780031</v>
      </c>
      <c r="Z13" s="86">
        <f>(J12-J13)*(C13-C12)/2</f>
        <v>0.10062402496099837</v>
      </c>
      <c r="AA13" s="20">
        <f>SUM(Y13:Z13)</f>
        <v>2.8993759750390016</v>
      </c>
      <c r="AB13" s="87">
        <f>AA13</f>
        <v>2.8993759750390016</v>
      </c>
      <c r="AC13" s="101"/>
      <c r="AD13" s="18">
        <f>C13</f>
        <v>3</v>
      </c>
      <c r="AE13" s="86">
        <f>U13*(C13-C12)</f>
        <v>2.7987519500780031</v>
      </c>
      <c r="AF13" s="86">
        <f>(U12-U13)*(C13-C12)/2</f>
        <v>0.10062402496099837</v>
      </c>
      <c r="AG13" s="20">
        <f>SUM(AE13:AF13)</f>
        <v>2.8993759750390016</v>
      </c>
      <c r="AH13" s="87">
        <f>AG13</f>
        <v>2.8993759750390016</v>
      </c>
      <c r="AI13" s="101"/>
      <c r="AJ13" s="18">
        <f>C13</f>
        <v>3</v>
      </c>
      <c r="AK13" s="86">
        <f>V13*(C13-C12)</f>
        <v>2.7987519500780031</v>
      </c>
      <c r="AL13" s="86">
        <f>(V12-V13)*(C13-C12)/2</f>
        <v>0.10062402496099837</v>
      </c>
      <c r="AM13" s="20">
        <f>SUM(AK13:AL13)</f>
        <v>2.8993759750390016</v>
      </c>
      <c r="AN13" s="87">
        <f>AM13</f>
        <v>2.8993759750390016</v>
      </c>
      <c r="AO13" s="102">
        <f>C13</f>
        <v>3</v>
      </c>
      <c r="AP13" s="95">
        <f>AB13-AB27</f>
        <v>5.0521013206940246E-2</v>
      </c>
      <c r="AQ13" s="95">
        <f>AN13-AH27</f>
        <v>5.0521013206940246E-2</v>
      </c>
      <c r="AR13" s="95">
        <f>AH13-AN27</f>
        <v>5.0521013206940246E-2</v>
      </c>
    </row>
    <row r="14" spans="1:44" x14ac:dyDescent="0.3">
      <c r="A14" s="49">
        <v>11</v>
      </c>
      <c r="B14" s="74">
        <f t="shared" ref="B14:B20" si="3">C13</f>
        <v>3</v>
      </c>
      <c r="C14" s="52">
        <v>6</v>
      </c>
      <c r="D14" s="15">
        <v>595</v>
      </c>
      <c r="E14" s="109">
        <f t="shared" si="0"/>
        <v>85</v>
      </c>
      <c r="F14" s="15">
        <f t="shared" ref="F14:F20" si="4">A14-A13</f>
        <v>8</v>
      </c>
      <c r="G14" s="90">
        <f t="shared" si="1"/>
        <v>502</v>
      </c>
      <c r="H14" s="16">
        <f t="shared" ref="H14:H20" si="5">E14/D14</f>
        <v>0.14285714285714285</v>
      </c>
      <c r="I14" s="43">
        <f t="shared" ref="I14:I20" si="6">1-H14</f>
        <v>0.85714285714285721</v>
      </c>
      <c r="J14" s="44">
        <f>I14*J13</f>
        <v>0.79964341430800101</v>
      </c>
      <c r="K14" s="17">
        <f t="shared" ref="K14:K20" si="7">(LN(J14))^2</f>
        <v>4.999221209967597E-2</v>
      </c>
      <c r="L14" s="18">
        <f t="shared" ref="L14:L20" si="8">D14-G14</f>
        <v>93</v>
      </c>
      <c r="M14" s="18">
        <f t="shared" ref="M14:M20" si="9">D14*G14</f>
        <v>298690</v>
      </c>
      <c r="N14" s="19">
        <f t="shared" ref="N14:N20" si="10">L14/M14</f>
        <v>3.1135960360239711E-4</v>
      </c>
      <c r="O14" s="19">
        <f>O13+N14</f>
        <v>4.3196947001386028E-4</v>
      </c>
      <c r="P14" s="20">
        <f>SQRT((1/K14)*O14)</f>
        <v>9.2955555315303501E-2</v>
      </c>
      <c r="Q14" s="21">
        <f t="shared" ref="Q14:Q20" si="11">-NORMSINV(2.5/100)</f>
        <v>1.9599639845400538</v>
      </c>
      <c r="R14" s="17">
        <f t="shared" ref="R14:R20" si="12">Q14*P14</f>
        <v>0.18218954058091563</v>
      </c>
      <c r="S14" s="22">
        <f t="shared" ref="S14:S20" si="13">EXP(R14)</f>
        <v>1.1998415910008613</v>
      </c>
      <c r="T14" s="22">
        <f>EXP(-R14)</f>
        <v>0.83344335410630233</v>
      </c>
      <c r="U14" s="23">
        <f t="shared" ref="U14:U20" si="14">J14^S14</f>
        <v>0.7646998762299112</v>
      </c>
      <c r="V14" s="23">
        <f>J14^T14</f>
        <v>0.82998380938971128</v>
      </c>
      <c r="X14" s="18">
        <f t="shared" si="2"/>
        <v>6</v>
      </c>
      <c r="Y14" s="86">
        <f t="shared" ref="Y14:Y20" si="15">J14*(C14-C13)</f>
        <v>2.3989302429240031</v>
      </c>
      <c r="Z14" s="86">
        <f t="shared" ref="Z14:Z20" si="16">(J13-J14)*(C14-C13)/2</f>
        <v>0.19991085357700011</v>
      </c>
      <c r="AA14" s="20">
        <f t="shared" ref="AA14:AA20" si="17">SUM(Y14:Z14)</f>
        <v>2.5988410965010034</v>
      </c>
      <c r="AB14" s="87">
        <f>AA14+AB13</f>
        <v>5.4982170715400045</v>
      </c>
      <c r="AD14" s="18">
        <f t="shared" ref="AD14:AD20" si="18">C14</f>
        <v>6</v>
      </c>
      <c r="AE14" s="86">
        <f t="shared" ref="AE14:AE20" si="19">U14*(C14-C13)</f>
        <v>2.2940996286897337</v>
      </c>
      <c r="AF14" s="86">
        <f t="shared" ref="AF14:AF20" si="20">(U13-U14)*(C14-C13)/2</f>
        <v>0.25232616069413483</v>
      </c>
      <c r="AG14" s="20">
        <f t="shared" ref="AG14:AG20" si="21">SUM(AE14:AF14)</f>
        <v>2.5464257893838687</v>
      </c>
      <c r="AH14" s="87">
        <f>AG14+AH13</f>
        <v>5.4458017644228702</v>
      </c>
      <c r="AJ14" s="18">
        <f t="shared" ref="AJ14:AJ20" si="22">C14</f>
        <v>6</v>
      </c>
      <c r="AK14" s="86">
        <f t="shared" ref="AK14:AK20" si="23">V14*(C14-C13)</f>
        <v>2.489951428169134</v>
      </c>
      <c r="AL14" s="86">
        <f t="shared" ref="AL14:AL20" si="24">(V13-V14)*(C14-C13)/2</f>
        <v>0.15440026095443471</v>
      </c>
      <c r="AM14" s="20">
        <f t="shared" ref="AM14:AM20" si="25">SUM(AK14:AL14)</f>
        <v>2.6443516891235688</v>
      </c>
      <c r="AN14" s="87">
        <f>AM14+AN13</f>
        <v>5.5437276641625708</v>
      </c>
      <c r="AO14" s="102">
        <f t="shared" ref="AO14:AO20" si="26">C14</f>
        <v>6</v>
      </c>
      <c r="AP14" s="95">
        <f t="shared" ref="AP14:AP20" si="27">AB14-AB28</f>
        <v>0.16043147578826211</v>
      </c>
      <c r="AQ14" s="95">
        <f t="shared" ref="AQ14:AQ20" si="28">AN14-AH28</f>
        <v>0.26124769583875285</v>
      </c>
      <c r="AR14" s="95">
        <f t="shared" ref="AR14:AR20" si="29">AH14-AN28</f>
        <v>5.8997881350608239E-2</v>
      </c>
    </row>
    <row r="15" spans="1:44" x14ac:dyDescent="0.3">
      <c r="A15" s="49">
        <v>13</v>
      </c>
      <c r="B15" s="74">
        <f t="shared" si="3"/>
        <v>6</v>
      </c>
      <c r="C15" s="52">
        <v>9</v>
      </c>
      <c r="D15" s="15">
        <v>502</v>
      </c>
      <c r="E15" s="109">
        <f t="shared" si="0"/>
        <v>88</v>
      </c>
      <c r="F15" s="15">
        <f t="shared" si="4"/>
        <v>2</v>
      </c>
      <c r="G15" s="90">
        <f t="shared" si="1"/>
        <v>412</v>
      </c>
      <c r="H15" s="16">
        <f t="shared" si="5"/>
        <v>0.1752988047808765</v>
      </c>
      <c r="I15" s="43">
        <f t="shared" si="6"/>
        <v>0.82470119521912344</v>
      </c>
      <c r="J15" s="44">
        <f t="shared" ref="J15:J20" si="30">I15*J14</f>
        <v>0.65946687952890914</v>
      </c>
      <c r="K15" s="17">
        <f t="shared" si="7"/>
        <v>0.17332528051900409</v>
      </c>
      <c r="L15" s="18">
        <f t="shared" si="8"/>
        <v>90</v>
      </c>
      <c r="M15" s="18">
        <f t="shared" si="9"/>
        <v>206824</v>
      </c>
      <c r="N15" s="19">
        <f t="shared" si="10"/>
        <v>4.351525935094573E-4</v>
      </c>
      <c r="O15" s="19">
        <f t="shared" ref="O15:O20" si="31">O14+N15</f>
        <v>8.6712206352331758E-4</v>
      </c>
      <c r="P15" s="20">
        <f t="shared" ref="P15:P20" si="32">SQRT((1/K15)*O15)</f>
        <v>7.0730896467787255E-2</v>
      </c>
      <c r="Q15" s="21">
        <f t="shared" si="11"/>
        <v>1.9599639845400538</v>
      </c>
      <c r="R15" s="17">
        <f t="shared" si="12"/>
        <v>0.13863000967109432</v>
      </c>
      <c r="S15" s="22">
        <f t="shared" si="13"/>
        <v>1.1486990138436246</v>
      </c>
      <c r="T15" s="22">
        <f t="shared" ref="T15:T20" si="33">EXP(-R15)</f>
        <v>0.8705500639840652</v>
      </c>
      <c r="U15" s="23">
        <f t="shared" si="14"/>
        <v>0.61987934370059949</v>
      </c>
      <c r="V15" s="23">
        <f t="shared" ref="V15:V20" si="34">J15^T15</f>
        <v>0.69598270053048794</v>
      </c>
      <c r="X15" s="18">
        <f t="shared" si="2"/>
        <v>9</v>
      </c>
      <c r="Y15" s="86">
        <f t="shared" si="15"/>
        <v>1.9784006385867274</v>
      </c>
      <c r="Z15" s="86">
        <f t="shared" si="16"/>
        <v>0.2102648021686378</v>
      </c>
      <c r="AA15" s="20">
        <f t="shared" si="17"/>
        <v>2.1886654407553654</v>
      </c>
      <c r="AB15" s="87">
        <f t="shared" ref="AB15:AB20" si="35">AA15+AB14</f>
        <v>7.6868825122953695</v>
      </c>
      <c r="AD15" s="18">
        <f t="shared" si="18"/>
        <v>9</v>
      </c>
      <c r="AE15" s="86">
        <f t="shared" si="19"/>
        <v>1.8596380311017984</v>
      </c>
      <c r="AF15" s="86">
        <f t="shared" si="20"/>
        <v>0.21723079879396756</v>
      </c>
      <c r="AG15" s="20">
        <f t="shared" si="21"/>
        <v>2.076868829895766</v>
      </c>
      <c r="AH15" s="87">
        <f t="shared" ref="AH15:AH20" si="36">AG15+AH14</f>
        <v>7.5226705943186367</v>
      </c>
      <c r="AJ15" s="18">
        <f t="shared" si="22"/>
        <v>9</v>
      </c>
      <c r="AK15" s="86">
        <f t="shared" si="23"/>
        <v>2.087948101591464</v>
      </c>
      <c r="AL15" s="86">
        <f t="shared" si="24"/>
        <v>0.20100166328883501</v>
      </c>
      <c r="AM15" s="20">
        <f t="shared" si="25"/>
        <v>2.2889497648802992</v>
      </c>
      <c r="AN15" s="87">
        <f t="shared" ref="AN15:AN20" si="37">AM15+AN14</f>
        <v>7.83267742904287</v>
      </c>
      <c r="AO15" s="102">
        <f t="shared" si="26"/>
        <v>9</v>
      </c>
      <c r="AP15" s="95">
        <f t="shared" si="27"/>
        <v>0.28846324836041326</v>
      </c>
      <c r="AQ15" s="95">
        <f t="shared" si="28"/>
        <v>0.60624374792553937</v>
      </c>
      <c r="AR15" s="95">
        <f t="shared" si="29"/>
        <v>-3.115327787579858E-2</v>
      </c>
    </row>
    <row r="16" spans="1:44" x14ac:dyDescent="0.3">
      <c r="A16" s="49">
        <v>17</v>
      </c>
      <c r="B16" s="74">
        <f t="shared" si="3"/>
        <v>9</v>
      </c>
      <c r="C16" s="52">
        <v>12</v>
      </c>
      <c r="D16" s="15">
        <v>412</v>
      </c>
      <c r="E16" s="109">
        <f t="shared" si="0"/>
        <v>64</v>
      </c>
      <c r="F16" s="15">
        <f t="shared" si="4"/>
        <v>4</v>
      </c>
      <c r="G16" s="90">
        <f t="shared" si="1"/>
        <v>344</v>
      </c>
      <c r="H16" s="16">
        <f t="shared" si="5"/>
        <v>0.1553398058252427</v>
      </c>
      <c r="I16" s="43">
        <f t="shared" si="6"/>
        <v>0.84466019417475735</v>
      </c>
      <c r="J16" s="44">
        <f t="shared" si="30"/>
        <v>0.55702542251470966</v>
      </c>
      <c r="K16" s="17">
        <f t="shared" si="7"/>
        <v>0.34239396679020456</v>
      </c>
      <c r="L16" s="18">
        <f t="shared" si="8"/>
        <v>68</v>
      </c>
      <c r="M16" s="18">
        <f t="shared" si="9"/>
        <v>141728</v>
      </c>
      <c r="N16" s="19">
        <f t="shared" si="10"/>
        <v>4.7979227816662904E-4</v>
      </c>
      <c r="O16" s="19">
        <f t="shared" si="31"/>
        <v>1.3469143416899466E-3</v>
      </c>
      <c r="P16" s="20">
        <f t="shared" si="32"/>
        <v>6.2720128124989102E-2</v>
      </c>
      <c r="Q16" s="21">
        <f t="shared" si="11"/>
        <v>1.9599639845400538</v>
      </c>
      <c r="R16" s="17">
        <f t="shared" si="12"/>
        <v>0.12292919223071634</v>
      </c>
      <c r="S16" s="22">
        <f t="shared" si="13"/>
        <v>1.1308043483792378</v>
      </c>
      <c r="T16" s="22">
        <f t="shared" si="33"/>
        <v>0.8843262775150118</v>
      </c>
      <c r="U16" s="23">
        <f t="shared" si="14"/>
        <v>0.51598177702968018</v>
      </c>
      <c r="V16" s="23">
        <f t="shared" si="34"/>
        <v>0.59603340340649824</v>
      </c>
      <c r="X16" s="18">
        <f t="shared" si="2"/>
        <v>12</v>
      </c>
      <c r="Y16" s="86">
        <f t="shared" si="15"/>
        <v>1.6710762675441289</v>
      </c>
      <c r="Z16" s="86">
        <f t="shared" si="16"/>
        <v>0.15366218552129923</v>
      </c>
      <c r="AA16" s="20">
        <f t="shared" si="17"/>
        <v>1.824738453065428</v>
      </c>
      <c r="AB16" s="87">
        <f t="shared" si="35"/>
        <v>9.5116209653607982</v>
      </c>
      <c r="AD16" s="18">
        <f t="shared" si="18"/>
        <v>12</v>
      </c>
      <c r="AE16" s="86">
        <f t="shared" si="19"/>
        <v>1.5479453310890405</v>
      </c>
      <c r="AF16" s="86">
        <f t="shared" si="20"/>
        <v>0.15584635000637898</v>
      </c>
      <c r="AG16" s="20">
        <f t="shared" si="21"/>
        <v>1.7037916810954195</v>
      </c>
      <c r="AH16" s="87">
        <f t="shared" si="36"/>
        <v>9.2264622754140557</v>
      </c>
      <c r="AJ16" s="18">
        <f t="shared" si="22"/>
        <v>12</v>
      </c>
      <c r="AK16" s="86">
        <f t="shared" si="23"/>
        <v>1.7881002102194947</v>
      </c>
      <c r="AL16" s="86">
        <f t="shared" si="24"/>
        <v>0.14992394568598455</v>
      </c>
      <c r="AM16" s="20">
        <f t="shared" si="25"/>
        <v>1.9380241559054792</v>
      </c>
      <c r="AN16" s="87">
        <f t="shared" si="37"/>
        <v>9.7707015849483483</v>
      </c>
      <c r="AO16" s="102">
        <f t="shared" si="26"/>
        <v>12</v>
      </c>
      <c r="AP16" s="148">
        <f t="shared" si="27"/>
        <v>0.48359772922528599</v>
      </c>
      <c r="AQ16" s="95">
        <f t="shared" si="28"/>
        <v>1.0373512535842373</v>
      </c>
      <c r="AR16" s="95">
        <f t="shared" si="29"/>
        <v>-7.392663930453125E-2</v>
      </c>
    </row>
    <row r="17" spans="1:44" x14ac:dyDescent="0.3">
      <c r="A17" s="49">
        <v>51</v>
      </c>
      <c r="B17" s="74">
        <f t="shared" si="3"/>
        <v>12</v>
      </c>
      <c r="C17" s="52">
        <v>15</v>
      </c>
      <c r="D17" s="15">
        <v>344</v>
      </c>
      <c r="E17" s="109">
        <f t="shared" si="0"/>
        <v>56</v>
      </c>
      <c r="F17" s="15">
        <f t="shared" si="4"/>
        <v>34</v>
      </c>
      <c r="G17" s="90">
        <f t="shared" si="1"/>
        <v>254</v>
      </c>
      <c r="H17" s="16">
        <f t="shared" si="5"/>
        <v>0.16279069767441862</v>
      </c>
      <c r="I17" s="43">
        <f t="shared" si="6"/>
        <v>0.83720930232558133</v>
      </c>
      <c r="J17" s="44">
        <f t="shared" si="30"/>
        <v>0.46634686536115222</v>
      </c>
      <c r="K17" s="17">
        <f t="shared" si="7"/>
        <v>0.58190285860062008</v>
      </c>
      <c r="L17" s="18">
        <f t="shared" si="8"/>
        <v>90</v>
      </c>
      <c r="M17" s="18">
        <f t="shared" si="9"/>
        <v>87376</v>
      </c>
      <c r="N17" s="19">
        <f t="shared" si="10"/>
        <v>1.0300311298297015E-3</v>
      </c>
      <c r="O17" s="19">
        <f t="shared" si="31"/>
        <v>2.3769454715196481E-3</v>
      </c>
      <c r="P17" s="20">
        <f t="shared" si="32"/>
        <v>6.391228784425286E-2</v>
      </c>
      <c r="Q17" s="21">
        <f t="shared" si="11"/>
        <v>1.9599639845400538</v>
      </c>
      <c r="R17" s="17">
        <f t="shared" si="12"/>
        <v>0.12526578234429267</v>
      </c>
      <c r="S17" s="22">
        <f t="shared" si="13"/>
        <v>1.1334496639456075</v>
      </c>
      <c r="T17" s="22">
        <f t="shared" si="33"/>
        <v>0.88226238165613713</v>
      </c>
      <c r="U17" s="23">
        <f t="shared" si="14"/>
        <v>0.42120973259117017</v>
      </c>
      <c r="V17" s="23">
        <f t="shared" si="34"/>
        <v>0.51016947272212232</v>
      </c>
      <c r="X17" s="18">
        <f t="shared" si="2"/>
        <v>15</v>
      </c>
      <c r="Y17" s="86">
        <f t="shared" si="15"/>
        <v>1.3990405960834567</v>
      </c>
      <c r="Z17" s="86">
        <f t="shared" si="16"/>
        <v>0.13601783573033616</v>
      </c>
      <c r="AA17" s="20">
        <f t="shared" si="17"/>
        <v>1.5350584318137928</v>
      </c>
      <c r="AB17" s="87">
        <f t="shared" si="35"/>
        <v>11.046679397174591</v>
      </c>
      <c r="AD17" s="18">
        <f t="shared" si="18"/>
        <v>15</v>
      </c>
      <c r="AE17" s="86">
        <f t="shared" si="19"/>
        <v>1.2636291977735106</v>
      </c>
      <c r="AF17" s="86">
        <f t="shared" si="20"/>
        <v>0.14215806665776501</v>
      </c>
      <c r="AG17" s="20">
        <f t="shared" si="21"/>
        <v>1.4057872644312757</v>
      </c>
      <c r="AH17" s="87">
        <f t="shared" si="36"/>
        <v>10.632249539845331</v>
      </c>
      <c r="AJ17" s="18">
        <f t="shared" si="22"/>
        <v>15</v>
      </c>
      <c r="AK17" s="86">
        <f t="shared" si="23"/>
        <v>1.5305084181663671</v>
      </c>
      <c r="AL17" s="86">
        <f t="shared" si="24"/>
        <v>0.12879589602656388</v>
      </c>
      <c r="AM17" s="20">
        <f t="shared" si="25"/>
        <v>1.6593043141929309</v>
      </c>
      <c r="AN17" s="87">
        <f t="shared" si="37"/>
        <v>11.430005899141278</v>
      </c>
      <c r="AO17" s="102">
        <f t="shared" si="26"/>
        <v>15</v>
      </c>
      <c r="AP17" s="95">
        <f t="shared" si="27"/>
        <v>0.77296922356700648</v>
      </c>
      <c r="AQ17" s="95">
        <f t="shared" si="28"/>
        <v>1.5753856405435975</v>
      </c>
      <c r="AR17" s="95">
        <f t="shared" si="29"/>
        <v>-3.6733800913044234E-2</v>
      </c>
    </row>
    <row r="18" spans="1:44" x14ac:dyDescent="0.3">
      <c r="A18" s="49">
        <v>76</v>
      </c>
      <c r="B18" s="74">
        <f t="shared" si="3"/>
        <v>15</v>
      </c>
      <c r="C18" s="52">
        <v>18</v>
      </c>
      <c r="D18" s="15">
        <v>254</v>
      </c>
      <c r="E18" s="109">
        <f t="shared" si="0"/>
        <v>46</v>
      </c>
      <c r="F18" s="15">
        <f t="shared" si="4"/>
        <v>25</v>
      </c>
      <c r="G18" s="90">
        <f t="shared" si="1"/>
        <v>183</v>
      </c>
      <c r="H18" s="16">
        <f t="shared" si="5"/>
        <v>0.18110236220472442</v>
      </c>
      <c r="I18" s="43">
        <f t="shared" si="6"/>
        <v>0.81889763779527558</v>
      </c>
      <c r="J18" s="44">
        <f t="shared" si="30"/>
        <v>0.38189034643747899</v>
      </c>
      <c r="K18" s="17">
        <f t="shared" si="7"/>
        <v>0.92664065820353947</v>
      </c>
      <c r="L18" s="18">
        <f t="shared" si="8"/>
        <v>71</v>
      </c>
      <c r="M18" s="18">
        <f t="shared" si="9"/>
        <v>46482</v>
      </c>
      <c r="N18" s="19">
        <f t="shared" si="10"/>
        <v>1.5274730003011919E-3</v>
      </c>
      <c r="O18" s="19">
        <f t="shared" si="31"/>
        <v>3.90441847182084E-3</v>
      </c>
      <c r="P18" s="20">
        <f t="shared" si="32"/>
        <v>6.4911628296596871E-2</v>
      </c>
      <c r="Q18" s="21">
        <f t="shared" si="11"/>
        <v>1.9599639845400538</v>
      </c>
      <c r="R18" s="17">
        <f t="shared" si="12"/>
        <v>0.12722445363918092</v>
      </c>
      <c r="S18" s="22">
        <f t="shared" si="13"/>
        <v>1.13567189486609</v>
      </c>
      <c r="T18" s="22">
        <f t="shared" si="33"/>
        <v>0.88053601090296651</v>
      </c>
      <c r="U18" s="23">
        <f t="shared" si="14"/>
        <v>0.33513478613975584</v>
      </c>
      <c r="V18" s="23">
        <f t="shared" si="34"/>
        <v>0.42843205125520573</v>
      </c>
      <c r="X18" s="18">
        <f t="shared" si="2"/>
        <v>18</v>
      </c>
      <c r="Y18" s="86">
        <f t="shared" si="15"/>
        <v>1.145671039312437</v>
      </c>
      <c r="Z18" s="86">
        <f t="shared" si="16"/>
        <v>0.12668477838550984</v>
      </c>
      <c r="AA18" s="20">
        <f t="shared" si="17"/>
        <v>1.2723558176979468</v>
      </c>
      <c r="AB18" s="87">
        <f t="shared" si="35"/>
        <v>12.319035214872539</v>
      </c>
      <c r="AD18" s="18">
        <f t="shared" si="18"/>
        <v>18</v>
      </c>
      <c r="AE18" s="86">
        <f t="shared" si="19"/>
        <v>1.0054043584192676</v>
      </c>
      <c r="AF18" s="86">
        <f t="shared" si="20"/>
        <v>0.1291124196771215</v>
      </c>
      <c r="AG18" s="20">
        <f t="shared" si="21"/>
        <v>1.1345167780963892</v>
      </c>
      <c r="AH18" s="87">
        <f t="shared" si="36"/>
        <v>11.76676631794172</v>
      </c>
      <c r="AJ18" s="18">
        <f t="shared" si="22"/>
        <v>18</v>
      </c>
      <c r="AK18" s="86">
        <f t="shared" si="23"/>
        <v>1.2852961537656171</v>
      </c>
      <c r="AL18" s="86">
        <f t="shared" si="24"/>
        <v>0.12260613220037489</v>
      </c>
      <c r="AM18" s="20">
        <f t="shared" si="25"/>
        <v>1.407902285965992</v>
      </c>
      <c r="AN18" s="87">
        <f t="shared" si="37"/>
        <v>12.83790818510727</v>
      </c>
      <c r="AO18" s="102">
        <f t="shared" si="26"/>
        <v>18</v>
      </c>
      <c r="AP18" s="95">
        <f t="shared" si="27"/>
        <v>1.0909893109986992</v>
      </c>
      <c r="AQ18" s="95">
        <f t="shared" si="28"/>
        <v>2.1547806179255335</v>
      </c>
      <c r="AR18" s="95">
        <f t="shared" si="29"/>
        <v>1.5271975619437939E-2</v>
      </c>
    </row>
    <row r="19" spans="1:44" x14ac:dyDescent="0.3">
      <c r="A19" s="49">
        <v>118</v>
      </c>
      <c r="B19" s="74">
        <f t="shared" si="3"/>
        <v>18</v>
      </c>
      <c r="C19" s="52">
        <v>21</v>
      </c>
      <c r="D19" s="15">
        <v>183</v>
      </c>
      <c r="E19" s="109">
        <f t="shared" si="0"/>
        <v>23</v>
      </c>
      <c r="F19" s="15">
        <f t="shared" si="4"/>
        <v>42</v>
      </c>
      <c r="G19" s="90">
        <f t="shared" si="1"/>
        <v>118</v>
      </c>
      <c r="H19" s="16">
        <f t="shared" si="5"/>
        <v>0.12568306010928962</v>
      </c>
      <c r="I19" s="43">
        <f t="shared" si="6"/>
        <v>0.87431693989071035</v>
      </c>
      <c r="J19" s="44">
        <f t="shared" si="30"/>
        <v>0.33389319907101989</v>
      </c>
      <c r="K19" s="17">
        <f t="shared" si="7"/>
        <v>1.2032644206226135</v>
      </c>
      <c r="L19" s="18">
        <f t="shared" si="8"/>
        <v>65</v>
      </c>
      <c r="M19" s="18">
        <f t="shared" si="9"/>
        <v>21594</v>
      </c>
      <c r="N19" s="19">
        <f t="shared" si="10"/>
        <v>3.0100953968695008E-3</v>
      </c>
      <c r="O19" s="19">
        <f t="shared" si="31"/>
        <v>6.9145138686903408E-3</v>
      </c>
      <c r="P19" s="20">
        <f t="shared" si="32"/>
        <v>7.5805425256616127E-2</v>
      </c>
      <c r="Q19" s="21">
        <f t="shared" si="11"/>
        <v>1.9599639845400538</v>
      </c>
      <c r="R19" s="17">
        <f t="shared" si="12"/>
        <v>0.14857590333571058</v>
      </c>
      <c r="S19" s="22">
        <f t="shared" si="13"/>
        <v>1.1601808560294273</v>
      </c>
      <c r="T19" s="22">
        <f t="shared" si="33"/>
        <v>0.86193458097763653</v>
      </c>
      <c r="U19" s="23">
        <f t="shared" si="14"/>
        <v>0.28009065969042951</v>
      </c>
      <c r="V19" s="23">
        <f t="shared" si="34"/>
        <v>0.38849093833742993</v>
      </c>
      <c r="X19" s="18">
        <f t="shared" si="2"/>
        <v>21</v>
      </c>
      <c r="Y19" s="86">
        <f t="shared" si="15"/>
        <v>1.0016795972130597</v>
      </c>
      <c r="Z19" s="86">
        <f t="shared" si="16"/>
        <v>7.1995721049688655E-2</v>
      </c>
      <c r="AA19" s="20">
        <f t="shared" si="17"/>
        <v>1.0736753182627483</v>
      </c>
      <c r="AB19" s="87">
        <f t="shared" si="35"/>
        <v>13.392710533135286</v>
      </c>
      <c r="AD19" s="18">
        <f t="shared" si="18"/>
        <v>21</v>
      </c>
      <c r="AE19" s="86">
        <f t="shared" si="19"/>
        <v>0.84027197907128848</v>
      </c>
      <c r="AF19" s="86">
        <f t="shared" si="20"/>
        <v>8.2566189673989487E-2</v>
      </c>
      <c r="AG19" s="20">
        <f t="shared" si="21"/>
        <v>0.92283816874527802</v>
      </c>
      <c r="AH19" s="87">
        <f t="shared" si="36"/>
        <v>12.689604486686997</v>
      </c>
      <c r="AJ19" s="18">
        <f t="shared" si="22"/>
        <v>21</v>
      </c>
      <c r="AK19" s="86">
        <f t="shared" si="23"/>
        <v>1.1654728150122897</v>
      </c>
      <c r="AL19" s="86">
        <f t="shared" si="24"/>
        <v>5.9911669376663701E-2</v>
      </c>
      <c r="AM19" s="20">
        <f t="shared" si="25"/>
        <v>1.2253844843889534</v>
      </c>
      <c r="AN19" s="87">
        <f t="shared" si="37"/>
        <v>14.063292669496224</v>
      </c>
      <c r="AO19" s="102">
        <f t="shared" si="26"/>
        <v>21</v>
      </c>
      <c r="AP19" s="95">
        <f t="shared" si="27"/>
        <v>1.3930452851882205</v>
      </c>
      <c r="AQ19" s="95">
        <f t="shared" si="28"/>
        <v>2.7428140742719194</v>
      </c>
      <c r="AR19" s="95">
        <f t="shared" si="29"/>
        <v>2.5301677277477452E-2</v>
      </c>
    </row>
    <row r="20" spans="1:44" x14ac:dyDescent="0.3">
      <c r="A20" s="49">
        <v>142</v>
      </c>
      <c r="B20" s="74">
        <f t="shared" si="3"/>
        <v>21</v>
      </c>
      <c r="C20" s="52">
        <v>24</v>
      </c>
      <c r="D20" s="15">
        <v>118</v>
      </c>
      <c r="E20" s="109">
        <f t="shared" si="0"/>
        <v>14</v>
      </c>
      <c r="F20" s="15">
        <f t="shared" si="4"/>
        <v>24</v>
      </c>
      <c r="G20" s="110">
        <v>80</v>
      </c>
      <c r="H20" s="16">
        <f t="shared" si="5"/>
        <v>0.11864406779661017</v>
      </c>
      <c r="I20" s="43">
        <f t="shared" si="6"/>
        <v>0.88135593220338981</v>
      </c>
      <c r="J20" s="44">
        <f t="shared" si="30"/>
        <v>0.29427875172361073</v>
      </c>
      <c r="K20" s="17">
        <f t="shared" si="7"/>
        <v>1.4962863136286955</v>
      </c>
      <c r="L20" s="18">
        <f t="shared" si="8"/>
        <v>38</v>
      </c>
      <c r="M20" s="18">
        <f t="shared" si="9"/>
        <v>9440</v>
      </c>
      <c r="N20" s="19">
        <f t="shared" si="10"/>
        <v>4.0254237288135592E-3</v>
      </c>
      <c r="O20" s="19">
        <f t="shared" si="31"/>
        <v>1.0939937597503901E-2</v>
      </c>
      <c r="P20" s="20">
        <f t="shared" si="32"/>
        <v>8.5506685192182935E-2</v>
      </c>
      <c r="Q20" s="21">
        <f t="shared" si="11"/>
        <v>1.9599639845400538</v>
      </c>
      <c r="R20" s="17">
        <f t="shared" si="12"/>
        <v>0.16759002341408288</v>
      </c>
      <c r="S20" s="22">
        <f t="shared" si="13"/>
        <v>1.1824517337357032</v>
      </c>
      <c r="T20" s="22">
        <f t="shared" si="33"/>
        <v>0.84570048101727924</v>
      </c>
      <c r="U20" s="23">
        <f t="shared" si="14"/>
        <v>0.23541441183472303</v>
      </c>
      <c r="V20" s="23">
        <f t="shared" si="34"/>
        <v>0.35540959687207713</v>
      </c>
      <c r="X20" s="18">
        <f t="shared" si="2"/>
        <v>24</v>
      </c>
      <c r="Y20" s="86">
        <f t="shared" si="15"/>
        <v>0.8828362551708322</v>
      </c>
      <c r="Z20" s="86">
        <f t="shared" si="16"/>
        <v>5.9421671021113731E-2</v>
      </c>
      <c r="AA20" s="20">
        <f t="shared" si="17"/>
        <v>0.94225792619194593</v>
      </c>
      <c r="AB20" s="87">
        <f t="shared" si="35"/>
        <v>14.334968459327232</v>
      </c>
      <c r="AD20" s="18">
        <f t="shared" si="18"/>
        <v>24</v>
      </c>
      <c r="AE20" s="86">
        <f t="shared" si="19"/>
        <v>0.70624323550416912</v>
      </c>
      <c r="AF20" s="86">
        <f t="shared" si="20"/>
        <v>6.701437178355972E-2</v>
      </c>
      <c r="AG20" s="20">
        <f t="shared" si="21"/>
        <v>0.77325760728772885</v>
      </c>
      <c r="AH20" s="87">
        <f t="shared" si="36"/>
        <v>13.462862093974726</v>
      </c>
      <c r="AJ20" s="18">
        <f t="shared" si="22"/>
        <v>24</v>
      </c>
      <c r="AK20" s="86">
        <f t="shared" si="23"/>
        <v>1.0662287906162313</v>
      </c>
      <c r="AL20" s="86">
        <f t="shared" si="24"/>
        <v>4.9622012198029197E-2</v>
      </c>
      <c r="AM20" s="20">
        <f t="shared" si="25"/>
        <v>1.1158508028142604</v>
      </c>
      <c r="AN20" s="87">
        <f t="shared" si="37"/>
        <v>15.179143472310486</v>
      </c>
      <c r="AO20" s="102">
        <f t="shared" si="26"/>
        <v>24</v>
      </c>
      <c r="AP20" s="95">
        <f t="shared" si="27"/>
        <v>1.6826111376825068</v>
      </c>
      <c r="AQ20" s="95">
        <f t="shared" si="28"/>
        <v>3.3567361126273525</v>
      </c>
      <c r="AR20" s="95">
        <f t="shared" si="29"/>
        <v>-1.8670040212962036E-2</v>
      </c>
    </row>
    <row r="21" spans="1:44" ht="5.25" customHeight="1" x14ac:dyDescent="0.3">
      <c r="C21" s="25"/>
      <c r="D21" s="25"/>
      <c r="E21" s="26"/>
      <c r="F21" s="26"/>
      <c r="G21" s="25"/>
      <c r="H21" s="27"/>
      <c r="I21" s="28"/>
      <c r="J21" s="28"/>
      <c r="K21" s="28"/>
      <c r="L21" s="29"/>
      <c r="M21" s="29"/>
      <c r="N21" s="29"/>
      <c r="O21" s="29"/>
      <c r="P21" s="28"/>
    </row>
    <row r="22" spans="1:44" x14ac:dyDescent="0.3">
      <c r="C22" s="30"/>
      <c r="D22" s="31" t="s">
        <v>8</v>
      </c>
      <c r="E22" s="53">
        <f>SUM(E13:E20)</f>
        <v>419</v>
      </c>
      <c r="F22" s="53">
        <f>SUM(F13:F20)</f>
        <v>142</v>
      </c>
      <c r="G22" s="32"/>
      <c r="H22" s="27"/>
      <c r="I22" s="28"/>
      <c r="J22" s="38"/>
      <c r="K22" s="28"/>
      <c r="L22" s="28"/>
      <c r="M22" s="28"/>
      <c r="N22" s="29"/>
      <c r="O22" s="29"/>
      <c r="P22" s="28"/>
    </row>
    <row r="23" spans="1:44" x14ac:dyDescent="0.3">
      <c r="C23" s="30"/>
      <c r="E23" s="26"/>
      <c r="F23" s="33"/>
      <c r="H23" s="27"/>
      <c r="I23" s="27"/>
      <c r="J23" s="27"/>
      <c r="K23" s="27"/>
      <c r="L23" s="27"/>
      <c r="M23" s="27"/>
      <c r="N23" s="27"/>
      <c r="O23" s="27"/>
      <c r="P23" s="27"/>
      <c r="AB23" s="103"/>
      <c r="AH23" s="103"/>
      <c r="AN23" s="124"/>
    </row>
    <row r="24" spans="1:44" x14ac:dyDescent="0.3">
      <c r="B24" s="3" t="s">
        <v>9</v>
      </c>
      <c r="D24" s="7"/>
      <c r="E24" s="4"/>
      <c r="P24" s="34"/>
      <c r="X24" s="2" t="s">
        <v>48</v>
      </c>
      <c r="AC24" s="50"/>
      <c r="AD24" s="2" t="s">
        <v>49</v>
      </c>
      <c r="AE24" s="2"/>
      <c r="AI24" s="50"/>
      <c r="AJ24" s="2" t="s">
        <v>50</v>
      </c>
      <c r="AK24" s="2"/>
    </row>
    <row r="25" spans="1:44" ht="54" x14ac:dyDescent="0.3">
      <c r="A25" s="115" t="s">
        <v>54</v>
      </c>
      <c r="B25" s="8" t="s">
        <v>59</v>
      </c>
      <c r="C25" s="8" t="s">
        <v>58</v>
      </c>
      <c r="D25" s="8" t="s">
        <v>30</v>
      </c>
      <c r="E25" s="8" t="s">
        <v>31</v>
      </c>
      <c r="F25" s="42" t="s">
        <v>33</v>
      </c>
      <c r="G25" s="42" t="s">
        <v>32</v>
      </c>
      <c r="H25" s="9" t="s">
        <v>18</v>
      </c>
      <c r="I25" s="9" t="s">
        <v>1</v>
      </c>
      <c r="J25" s="10" t="s">
        <v>34</v>
      </c>
      <c r="K25" s="11" t="s">
        <v>21</v>
      </c>
      <c r="L25" s="11" t="s">
        <v>22</v>
      </c>
      <c r="M25" s="11" t="s">
        <v>23</v>
      </c>
      <c r="N25" s="11" t="s">
        <v>24</v>
      </c>
      <c r="O25" s="11" t="s">
        <v>25</v>
      </c>
      <c r="P25" s="8" t="s">
        <v>2</v>
      </c>
      <c r="Q25" s="8" t="s">
        <v>26</v>
      </c>
      <c r="R25" s="12" t="s">
        <v>3</v>
      </c>
      <c r="S25" s="12" t="s">
        <v>4</v>
      </c>
      <c r="T25" s="134" t="s">
        <v>5</v>
      </c>
      <c r="U25" s="14" t="s">
        <v>6</v>
      </c>
      <c r="V25" s="14" t="s">
        <v>7</v>
      </c>
      <c r="X25" s="8" t="s">
        <v>41</v>
      </c>
      <c r="Y25" s="8" t="s">
        <v>42</v>
      </c>
      <c r="Z25" s="8" t="s">
        <v>43</v>
      </c>
      <c r="AA25" s="8" t="s">
        <v>44</v>
      </c>
      <c r="AB25" s="42" t="s">
        <v>45</v>
      </c>
      <c r="AC25" s="99"/>
      <c r="AD25" s="8" t="s">
        <v>41</v>
      </c>
      <c r="AE25" s="8" t="s">
        <v>42</v>
      </c>
      <c r="AF25" s="8" t="s">
        <v>43</v>
      </c>
      <c r="AG25" s="8" t="s">
        <v>44</v>
      </c>
      <c r="AH25" s="42" t="s">
        <v>45</v>
      </c>
      <c r="AI25" s="99"/>
      <c r="AJ25" s="8" t="s">
        <v>41</v>
      </c>
      <c r="AK25" s="8" t="s">
        <v>42</v>
      </c>
      <c r="AL25" s="8" t="s">
        <v>43</v>
      </c>
      <c r="AM25" s="8" t="s">
        <v>44</v>
      </c>
      <c r="AN25" s="42" t="s">
        <v>45</v>
      </c>
    </row>
    <row r="26" spans="1:44" x14ac:dyDescent="0.3">
      <c r="A26" s="49">
        <v>0</v>
      </c>
      <c r="C26" s="8">
        <v>0</v>
      </c>
      <c r="D26" s="8">
        <v>655</v>
      </c>
      <c r="E26" s="8">
        <v>0</v>
      </c>
      <c r="F26" s="89">
        <v>0</v>
      </c>
      <c r="G26" s="90">
        <f>D27</f>
        <v>655</v>
      </c>
      <c r="H26" s="41">
        <f>E26/D26</f>
        <v>0</v>
      </c>
      <c r="I26" s="43">
        <f>1-H26</f>
        <v>1</v>
      </c>
      <c r="J26" s="91">
        <f>I26</f>
        <v>1</v>
      </c>
      <c r="K26" s="80">
        <f>(LN(J26))^2</f>
        <v>0</v>
      </c>
      <c r="L26" s="90">
        <f>D26-G26</f>
        <v>0</v>
      </c>
      <c r="M26" s="90">
        <f>D26*G26</f>
        <v>429025</v>
      </c>
      <c r="N26" s="92">
        <f>L26/M26</f>
        <v>0</v>
      </c>
      <c r="O26" s="92">
        <f>N26</f>
        <v>0</v>
      </c>
      <c r="P26" s="93">
        <v>0</v>
      </c>
      <c r="Q26" s="21">
        <f>-NORMSINV(2.5/100)</f>
        <v>1.9599639845400538</v>
      </c>
      <c r="R26" s="80">
        <f>Q26*P26</f>
        <v>0</v>
      </c>
      <c r="S26" s="94">
        <f>EXP(R26)</f>
        <v>1</v>
      </c>
      <c r="T26" s="94">
        <f>EXP(R26)</f>
        <v>1</v>
      </c>
      <c r="U26" s="88">
        <f>J26^S26</f>
        <v>1</v>
      </c>
      <c r="V26" s="88">
        <f>J26^T26</f>
        <v>1</v>
      </c>
      <c r="X26" s="85"/>
      <c r="Y26" s="85"/>
      <c r="Z26" s="85"/>
      <c r="AA26" s="85"/>
      <c r="AB26" s="85"/>
      <c r="AC26" s="100"/>
      <c r="AD26" s="85"/>
      <c r="AE26" s="85"/>
      <c r="AF26" s="85"/>
      <c r="AG26" s="85"/>
      <c r="AH26" s="85"/>
      <c r="AI26" s="100"/>
      <c r="AJ26" s="85"/>
      <c r="AK26" s="85"/>
      <c r="AL26" s="85"/>
      <c r="AM26" s="85"/>
      <c r="AN26" s="85"/>
    </row>
    <row r="27" spans="1:44" x14ac:dyDescent="0.3">
      <c r="A27" s="49">
        <v>14</v>
      </c>
      <c r="B27" s="74">
        <f>C26</f>
        <v>0</v>
      </c>
      <c r="C27" s="52">
        <v>3</v>
      </c>
      <c r="D27" s="15">
        <v>655</v>
      </c>
      <c r="E27" s="109">
        <f>D27-G27-F27</f>
        <v>66</v>
      </c>
      <c r="F27" s="15">
        <f>A27-A26</f>
        <v>14</v>
      </c>
      <c r="G27" s="90">
        <f t="shared" ref="G27:G33" si="38">D28</f>
        <v>575</v>
      </c>
      <c r="H27" s="16">
        <f>E27/D27</f>
        <v>0.10076335877862595</v>
      </c>
      <c r="I27" s="43">
        <f>1-H27</f>
        <v>0.89923664122137403</v>
      </c>
      <c r="J27" s="44">
        <f>I27*J26</f>
        <v>0.89923664122137403</v>
      </c>
      <c r="K27" s="17">
        <f>(LN(J27))^2</f>
        <v>1.1280362723268903E-2</v>
      </c>
      <c r="L27" s="18">
        <f>D27-G27</f>
        <v>80</v>
      </c>
      <c r="M27" s="18">
        <f>D27*G27</f>
        <v>376625</v>
      </c>
      <c r="N27" s="19">
        <f>L27/M27</f>
        <v>2.124128775307003E-4</v>
      </c>
      <c r="O27" s="19">
        <f>N27</f>
        <v>2.124128775307003E-4</v>
      </c>
      <c r="P27" s="20">
        <v>0</v>
      </c>
      <c r="Q27" s="21">
        <f>-NORMSINV(2.5/100)</f>
        <v>1.9599639845400538</v>
      </c>
      <c r="R27" s="17">
        <f>Q27*P27</f>
        <v>0</v>
      </c>
      <c r="S27" s="22">
        <f t="shared" ref="S27:S34" si="39">EXP(R27)</f>
        <v>1</v>
      </c>
      <c r="T27" s="22">
        <f>EXP(R27)</f>
        <v>1</v>
      </c>
      <c r="U27" s="23">
        <f>J27^S27</f>
        <v>0.89923664122137403</v>
      </c>
      <c r="V27" s="23">
        <f>J27^T27</f>
        <v>0.89923664122137403</v>
      </c>
      <c r="X27" s="18">
        <f t="shared" ref="X27:X34" si="40">C27</f>
        <v>3</v>
      </c>
      <c r="Y27" s="86">
        <f>J27*(C27-C26)</f>
        <v>2.6977099236641222</v>
      </c>
      <c r="Z27" s="86">
        <f>(J26-J27)*(C27-C26)/2</f>
        <v>0.15114503816793895</v>
      </c>
      <c r="AA27" s="20">
        <f>SUM(Y27:Z27)</f>
        <v>2.8488549618320613</v>
      </c>
      <c r="AB27" s="87">
        <f>AA27</f>
        <v>2.8488549618320613</v>
      </c>
      <c r="AC27" s="101"/>
      <c r="AD27" s="18">
        <f>C27</f>
        <v>3</v>
      </c>
      <c r="AE27" s="86">
        <f>U27*(C27-C26)</f>
        <v>2.6977099236641222</v>
      </c>
      <c r="AF27" s="86">
        <f>(U26-U27)*(C27-C26)/2</f>
        <v>0.15114503816793895</v>
      </c>
      <c r="AG27" s="20">
        <f>SUM(AE27:AF27)</f>
        <v>2.8488549618320613</v>
      </c>
      <c r="AH27" s="87">
        <f>AG27</f>
        <v>2.8488549618320613</v>
      </c>
      <c r="AI27" s="101"/>
      <c r="AJ27" s="18">
        <f>C27</f>
        <v>3</v>
      </c>
      <c r="AK27" s="86">
        <f>V27*(C27-C26)</f>
        <v>2.6977099236641222</v>
      </c>
      <c r="AL27" s="86">
        <f>(V26-V27)*(C27-C26)/2</f>
        <v>0.15114503816793895</v>
      </c>
      <c r="AM27" s="20">
        <f>SUM(AK27:AL27)</f>
        <v>2.8488549618320613</v>
      </c>
      <c r="AN27" s="87">
        <f>AM27</f>
        <v>2.8488549618320613</v>
      </c>
    </row>
    <row r="28" spans="1:44" x14ac:dyDescent="0.3">
      <c r="A28" s="49">
        <v>17</v>
      </c>
      <c r="B28" s="74">
        <f t="shared" ref="B28:B34" si="41">C27</f>
        <v>3</v>
      </c>
      <c r="C28" s="52">
        <v>6</v>
      </c>
      <c r="D28" s="15">
        <v>575</v>
      </c>
      <c r="E28" s="109">
        <f t="shared" ref="E28:E34" si="42">D28-G28-F28</f>
        <v>89</v>
      </c>
      <c r="F28" s="15">
        <f t="shared" ref="F28:F34" si="43">A28-A27</f>
        <v>3</v>
      </c>
      <c r="G28" s="90">
        <f t="shared" si="38"/>
        <v>483</v>
      </c>
      <c r="H28" s="16">
        <f t="shared" ref="H28:H34" si="44">E28/D28</f>
        <v>0.15478260869565216</v>
      </c>
      <c r="I28" s="43">
        <f t="shared" ref="I28:I34" si="45">1-H28</f>
        <v>0.84521739130434781</v>
      </c>
      <c r="J28" s="44">
        <f>I28*J27</f>
        <v>0.76005044805841349</v>
      </c>
      <c r="K28" s="17">
        <f t="shared" ref="K28:K34" si="46">(LN(J28))^2</f>
        <v>7.5279154193717474E-2</v>
      </c>
      <c r="L28" s="18">
        <f t="shared" ref="L28:L34" si="47">D28-G28</f>
        <v>92</v>
      </c>
      <c r="M28" s="18">
        <f t="shared" ref="M28:M34" si="48">D28*G28</f>
        <v>277725</v>
      </c>
      <c r="N28" s="19">
        <f t="shared" ref="N28:N34" si="49">L28/M28</f>
        <v>3.3126293995859211E-4</v>
      </c>
      <c r="O28" s="19">
        <f>O27+N28</f>
        <v>5.4367581748929238E-4</v>
      </c>
      <c r="P28" s="20">
        <f>SQRT((1/K28)*O28)</f>
        <v>8.4983114376745272E-2</v>
      </c>
      <c r="Q28" s="21">
        <f t="shared" ref="Q28:Q34" si="50">-NORMSINV(2.5/100)</f>
        <v>1.9599639845400538</v>
      </c>
      <c r="R28" s="17">
        <f t="shared" ref="R28:R34" si="51">Q28*P28</f>
        <v>0.1665638434724688</v>
      </c>
      <c r="S28" s="22">
        <f t="shared" si="39"/>
        <v>1.1812389478593133</v>
      </c>
      <c r="T28" s="22">
        <f>EXP(-R28)</f>
        <v>0.84656876732031106</v>
      </c>
      <c r="U28" s="23">
        <f t="shared" ref="U28:U34" si="52">J28^S28</f>
        <v>0.72318002977313001</v>
      </c>
      <c r="V28" s="23">
        <f>J28^T28</f>
        <v>0.79272930627209282</v>
      </c>
      <c r="X28" s="18">
        <f t="shared" si="40"/>
        <v>6</v>
      </c>
      <c r="Y28" s="86">
        <f t="shared" ref="Y28:Y34" si="53">J28*(C28-C27)</f>
        <v>2.2801513441752403</v>
      </c>
      <c r="Z28" s="86">
        <f t="shared" ref="Z28:Z34" si="54">(J27-J28)*(C28-C27)/2</f>
        <v>0.20877928974444082</v>
      </c>
      <c r="AA28" s="20">
        <f t="shared" ref="AA28:AA34" si="55">SUM(Y28:Z28)</f>
        <v>2.4889306339196811</v>
      </c>
      <c r="AB28" s="87">
        <f>AA28+AB27</f>
        <v>5.3377855957517424</v>
      </c>
      <c r="AC28" s="101"/>
      <c r="AD28" s="18">
        <f t="shared" ref="AD28:AD34" si="56">C28</f>
        <v>6</v>
      </c>
      <c r="AE28" s="86">
        <f t="shared" ref="AE28:AE34" si="57">U28*(C28-C27)</f>
        <v>2.1695400893193901</v>
      </c>
      <c r="AF28" s="86">
        <f t="shared" ref="AF28:AF34" si="58">(U27-U28)*(C28-C27)/2</f>
        <v>0.26408491717236604</v>
      </c>
      <c r="AG28" s="20">
        <f t="shared" ref="AG28:AG34" si="59">SUM(AE28:AF28)</f>
        <v>2.4336250064917562</v>
      </c>
      <c r="AH28" s="87">
        <f>AG28+AH27</f>
        <v>5.2824799683238179</v>
      </c>
      <c r="AI28" s="101"/>
      <c r="AJ28" s="18">
        <f t="shared" ref="AJ28:AJ34" si="60">C28</f>
        <v>6</v>
      </c>
      <c r="AK28" s="86">
        <f t="shared" ref="AK28:AK34" si="61">V28*(C28-C27)</f>
        <v>2.3781879188162787</v>
      </c>
      <c r="AL28" s="86">
        <f t="shared" ref="AL28:AL34" si="62">(V27-V28)*(C28-C27)/2</f>
        <v>0.15976100242392183</v>
      </c>
      <c r="AM28" s="20">
        <f t="shared" ref="AM28:AM34" si="63">SUM(AK28:AL28)</f>
        <v>2.5379489212402007</v>
      </c>
      <c r="AN28" s="87">
        <f>AM28+AN27</f>
        <v>5.386803883072262</v>
      </c>
    </row>
    <row r="29" spans="1:44" x14ac:dyDescent="0.3">
      <c r="A29" s="49">
        <v>24</v>
      </c>
      <c r="B29" s="74">
        <f t="shared" si="41"/>
        <v>6</v>
      </c>
      <c r="C29" s="52">
        <v>9</v>
      </c>
      <c r="D29" s="15">
        <v>483</v>
      </c>
      <c r="E29" s="109">
        <f t="shared" si="42"/>
        <v>93</v>
      </c>
      <c r="F29" s="15">
        <f t="shared" si="43"/>
        <v>7</v>
      </c>
      <c r="G29" s="90">
        <f t="shared" si="38"/>
        <v>383</v>
      </c>
      <c r="H29" s="16">
        <f t="shared" si="44"/>
        <v>0.19254658385093168</v>
      </c>
      <c r="I29" s="43">
        <f t="shared" si="45"/>
        <v>0.80745341614906829</v>
      </c>
      <c r="J29" s="44">
        <f t="shared" ref="J29:J34" si="64">I29*J28</f>
        <v>0.61370533073039601</v>
      </c>
      <c r="K29" s="17">
        <f t="shared" si="46"/>
        <v>0.23837867199176033</v>
      </c>
      <c r="L29" s="18">
        <f t="shared" si="47"/>
        <v>100</v>
      </c>
      <c r="M29" s="18">
        <f t="shared" si="48"/>
        <v>184989</v>
      </c>
      <c r="N29" s="19">
        <f t="shared" si="49"/>
        <v>5.4057268270005243E-4</v>
      </c>
      <c r="O29" s="19">
        <f t="shared" ref="O29:O34" si="65">O28+N29</f>
        <v>1.0842485001893447E-3</v>
      </c>
      <c r="P29" s="20">
        <f t="shared" ref="P29:P34" si="66">SQRT((1/K29)*O29)</f>
        <v>6.7442042888756423E-2</v>
      </c>
      <c r="Q29" s="21">
        <f t="shared" si="50"/>
        <v>1.9599639845400538</v>
      </c>
      <c r="R29" s="17">
        <f t="shared" si="51"/>
        <v>0.13218397510576824</v>
      </c>
      <c r="S29" s="22">
        <f t="shared" si="39"/>
        <v>1.1413182741036048</v>
      </c>
      <c r="T29" s="22">
        <f t="shared" ref="T29:T34" si="67">EXP(-R29)</f>
        <v>0.87617978498189164</v>
      </c>
      <c r="U29" s="23">
        <f t="shared" si="52"/>
        <v>0.57278911208921168</v>
      </c>
      <c r="V29" s="23">
        <f t="shared" ref="V29:V34" si="68">J29^T29</f>
        <v>0.65195068647602261</v>
      </c>
      <c r="X29" s="18">
        <f t="shared" si="40"/>
        <v>9</v>
      </c>
      <c r="Y29" s="86">
        <f t="shared" si="53"/>
        <v>1.8411159921911882</v>
      </c>
      <c r="Z29" s="86">
        <f t="shared" si="54"/>
        <v>0.21951767599202621</v>
      </c>
      <c r="AA29" s="20">
        <f t="shared" si="55"/>
        <v>2.0606336681832143</v>
      </c>
      <c r="AB29" s="87">
        <f t="shared" ref="AB29:AB34" si="69">AA29+AB28</f>
        <v>7.3984192639349562</v>
      </c>
      <c r="AC29" s="101"/>
      <c r="AD29" s="18">
        <f t="shared" si="56"/>
        <v>9</v>
      </c>
      <c r="AE29" s="86">
        <f t="shared" si="57"/>
        <v>1.718367336267635</v>
      </c>
      <c r="AF29" s="86">
        <f t="shared" si="58"/>
        <v>0.22558637652587749</v>
      </c>
      <c r="AG29" s="20">
        <f t="shared" si="59"/>
        <v>1.9439537127935125</v>
      </c>
      <c r="AH29" s="87">
        <f t="shared" ref="AH29:AH34" si="70">AG29+AH28</f>
        <v>7.2264336811173306</v>
      </c>
      <c r="AI29" s="101"/>
      <c r="AJ29" s="18">
        <f t="shared" si="60"/>
        <v>9</v>
      </c>
      <c r="AK29" s="86">
        <f t="shared" si="61"/>
        <v>1.9558520594280679</v>
      </c>
      <c r="AL29" s="86">
        <f t="shared" si="62"/>
        <v>0.21116792969410531</v>
      </c>
      <c r="AM29" s="20">
        <f t="shared" si="63"/>
        <v>2.1670199891221733</v>
      </c>
      <c r="AN29" s="87">
        <f t="shared" ref="AN29:AN34" si="71">AM29+AN28</f>
        <v>7.5538238721944353</v>
      </c>
    </row>
    <row r="30" spans="1:44" x14ac:dyDescent="0.3">
      <c r="A30" s="49">
        <v>27</v>
      </c>
      <c r="B30" s="74">
        <f t="shared" si="41"/>
        <v>9</v>
      </c>
      <c r="C30" s="52">
        <v>12</v>
      </c>
      <c r="D30" s="15">
        <v>383</v>
      </c>
      <c r="E30" s="109">
        <f t="shared" si="42"/>
        <v>88</v>
      </c>
      <c r="F30" s="15">
        <f t="shared" si="43"/>
        <v>3</v>
      </c>
      <c r="G30" s="90">
        <f t="shared" si="38"/>
        <v>292</v>
      </c>
      <c r="H30" s="16">
        <f t="shared" si="44"/>
        <v>0.2297650130548303</v>
      </c>
      <c r="I30" s="43">
        <f t="shared" si="45"/>
        <v>0.77023498694516968</v>
      </c>
      <c r="J30" s="44">
        <f t="shared" si="64"/>
        <v>0.47269731740330762</v>
      </c>
      <c r="K30" s="17">
        <f t="shared" si="46"/>
        <v>0.56145051435259297</v>
      </c>
      <c r="L30" s="18">
        <f t="shared" si="47"/>
        <v>91</v>
      </c>
      <c r="M30" s="18">
        <f t="shared" si="48"/>
        <v>111836</v>
      </c>
      <c r="N30" s="19">
        <f t="shared" si="49"/>
        <v>8.1369147680532207E-4</v>
      </c>
      <c r="O30" s="19">
        <f t="shared" si="65"/>
        <v>1.8979399769946668E-3</v>
      </c>
      <c r="P30" s="20">
        <f t="shared" si="66"/>
        <v>5.8141401304651015E-2</v>
      </c>
      <c r="Q30" s="21">
        <f t="shared" si="50"/>
        <v>1.9599639845400538</v>
      </c>
      <c r="R30" s="17">
        <f t="shared" si="51"/>
        <v>0.11395505256780608</v>
      </c>
      <c r="S30" s="22">
        <f t="shared" si="39"/>
        <v>1.1207017510861086</v>
      </c>
      <c r="T30" s="22">
        <f t="shared" si="67"/>
        <v>0.89229806148769508</v>
      </c>
      <c r="U30" s="23">
        <f t="shared" si="52"/>
        <v>0.43182198807530808</v>
      </c>
      <c r="V30" s="23">
        <f t="shared" si="68"/>
        <v>0.51242600854007825</v>
      </c>
      <c r="X30" s="18">
        <f t="shared" si="40"/>
        <v>12</v>
      </c>
      <c r="Y30" s="86">
        <f t="shared" si="53"/>
        <v>1.4180919522099229</v>
      </c>
      <c r="Z30" s="86">
        <f t="shared" si="54"/>
        <v>0.2115120199906326</v>
      </c>
      <c r="AA30" s="20">
        <f t="shared" si="55"/>
        <v>1.6296039722005555</v>
      </c>
      <c r="AB30" s="87">
        <f t="shared" si="69"/>
        <v>9.0280232361355122</v>
      </c>
      <c r="AC30" s="101"/>
      <c r="AD30" s="18">
        <f t="shared" si="56"/>
        <v>12</v>
      </c>
      <c r="AE30" s="86">
        <f t="shared" si="57"/>
        <v>1.2954659642259243</v>
      </c>
      <c r="AF30" s="86">
        <f t="shared" si="58"/>
        <v>0.2114506860208554</v>
      </c>
      <c r="AG30" s="20">
        <f t="shared" si="59"/>
        <v>1.5069166502467797</v>
      </c>
      <c r="AH30" s="87">
        <f t="shared" si="70"/>
        <v>8.733350331364111</v>
      </c>
      <c r="AI30" s="101"/>
      <c r="AJ30" s="18">
        <f t="shared" si="60"/>
        <v>12</v>
      </c>
      <c r="AK30" s="86">
        <f t="shared" si="61"/>
        <v>1.5372780256202347</v>
      </c>
      <c r="AL30" s="86">
        <f t="shared" si="62"/>
        <v>0.20928701690391655</v>
      </c>
      <c r="AM30" s="20">
        <f t="shared" si="63"/>
        <v>1.7465650425241512</v>
      </c>
      <c r="AN30" s="87">
        <f t="shared" si="71"/>
        <v>9.300388914718587</v>
      </c>
    </row>
    <row r="31" spans="1:44" x14ac:dyDescent="0.3">
      <c r="A31" s="49">
        <v>54</v>
      </c>
      <c r="B31" s="74">
        <f t="shared" si="41"/>
        <v>12</v>
      </c>
      <c r="C31" s="52">
        <v>15</v>
      </c>
      <c r="D31" s="15">
        <v>292</v>
      </c>
      <c r="E31" s="109">
        <f t="shared" si="42"/>
        <v>71</v>
      </c>
      <c r="F31" s="15">
        <f t="shared" si="43"/>
        <v>27</v>
      </c>
      <c r="G31" s="90">
        <f t="shared" si="38"/>
        <v>194</v>
      </c>
      <c r="H31" s="16">
        <f t="shared" si="44"/>
        <v>0.24315068493150685</v>
      </c>
      <c r="I31" s="43">
        <f t="shared" si="45"/>
        <v>0.75684931506849318</v>
      </c>
      <c r="J31" s="44">
        <f t="shared" si="64"/>
        <v>0.35776064091140747</v>
      </c>
      <c r="K31" s="17">
        <f t="shared" si="46"/>
        <v>1.0565601484090652</v>
      </c>
      <c r="L31" s="18">
        <f t="shared" si="47"/>
        <v>98</v>
      </c>
      <c r="M31" s="18">
        <f t="shared" si="48"/>
        <v>56648</v>
      </c>
      <c r="N31" s="19">
        <f t="shared" si="49"/>
        <v>1.7299816410111567E-3</v>
      </c>
      <c r="O31" s="19">
        <f t="shared" si="65"/>
        <v>3.6279216180058237E-3</v>
      </c>
      <c r="P31" s="20">
        <f t="shared" si="66"/>
        <v>5.8597870657631002E-2</v>
      </c>
      <c r="Q31" s="21">
        <f t="shared" si="50"/>
        <v>1.9599639845400538</v>
      </c>
      <c r="R31" s="17">
        <f t="shared" si="51"/>
        <v>0.11484971605969316</v>
      </c>
      <c r="S31" s="22">
        <f t="shared" si="39"/>
        <v>1.1217048506794829</v>
      </c>
      <c r="T31" s="22">
        <f t="shared" si="67"/>
        <v>0.89150011198956736</v>
      </c>
      <c r="U31" s="23">
        <f t="shared" si="52"/>
        <v>0.31569129674707214</v>
      </c>
      <c r="V31" s="23">
        <f t="shared" si="68"/>
        <v>0.39997027548644737</v>
      </c>
      <c r="X31" s="18">
        <f t="shared" si="40"/>
        <v>15</v>
      </c>
      <c r="Y31" s="86">
        <f t="shared" si="53"/>
        <v>1.0732819227342225</v>
      </c>
      <c r="Z31" s="86">
        <f t="shared" si="54"/>
        <v>0.17240501473785022</v>
      </c>
      <c r="AA31" s="20">
        <f t="shared" si="55"/>
        <v>1.2456869374720727</v>
      </c>
      <c r="AB31" s="87">
        <f t="shared" si="69"/>
        <v>10.273710173607585</v>
      </c>
      <c r="AC31" s="101"/>
      <c r="AD31" s="18">
        <f t="shared" si="56"/>
        <v>15</v>
      </c>
      <c r="AE31" s="86">
        <f t="shared" si="57"/>
        <v>0.94707389024121635</v>
      </c>
      <c r="AF31" s="86">
        <f t="shared" si="58"/>
        <v>0.17419603699235392</v>
      </c>
      <c r="AG31" s="20">
        <f t="shared" si="59"/>
        <v>1.1212699272335702</v>
      </c>
      <c r="AH31" s="87">
        <f t="shared" si="70"/>
        <v>9.8546202585976808</v>
      </c>
      <c r="AI31" s="101"/>
      <c r="AJ31" s="18">
        <f t="shared" si="60"/>
        <v>15</v>
      </c>
      <c r="AK31" s="86">
        <f t="shared" si="61"/>
        <v>1.1999108264593421</v>
      </c>
      <c r="AL31" s="86">
        <f t="shared" si="62"/>
        <v>0.16868359958044632</v>
      </c>
      <c r="AM31" s="20">
        <f t="shared" si="63"/>
        <v>1.3685944260397884</v>
      </c>
      <c r="AN31" s="87">
        <f t="shared" si="71"/>
        <v>10.668983340758375</v>
      </c>
    </row>
    <row r="32" spans="1:44" x14ac:dyDescent="0.3">
      <c r="A32" s="49">
        <v>74</v>
      </c>
      <c r="B32" s="74">
        <f t="shared" si="41"/>
        <v>15</v>
      </c>
      <c r="C32" s="52">
        <v>18</v>
      </c>
      <c r="D32" s="15">
        <v>194</v>
      </c>
      <c r="E32" s="109">
        <f t="shared" si="42"/>
        <v>43</v>
      </c>
      <c r="F32" s="15">
        <f t="shared" si="43"/>
        <v>20</v>
      </c>
      <c r="G32" s="90">
        <f t="shared" si="38"/>
        <v>131</v>
      </c>
      <c r="H32" s="16">
        <f t="shared" si="44"/>
        <v>0.22164948453608246</v>
      </c>
      <c r="I32" s="43">
        <f t="shared" si="45"/>
        <v>0.77835051546391754</v>
      </c>
      <c r="J32" s="44">
        <f t="shared" si="64"/>
        <v>0.27846317926609548</v>
      </c>
      <c r="K32" s="17">
        <f t="shared" si="46"/>
        <v>1.6344841070940657</v>
      </c>
      <c r="L32" s="18">
        <f t="shared" si="47"/>
        <v>63</v>
      </c>
      <c r="M32" s="18">
        <f t="shared" si="48"/>
        <v>25414</v>
      </c>
      <c r="N32" s="19">
        <f t="shared" si="49"/>
        <v>2.4789486110018098E-3</v>
      </c>
      <c r="O32" s="19">
        <f t="shared" si="65"/>
        <v>6.1068702290076335E-3</v>
      </c>
      <c r="P32" s="20">
        <f t="shared" si="66"/>
        <v>6.1125017241203172E-2</v>
      </c>
      <c r="Q32" s="21">
        <f t="shared" si="50"/>
        <v>1.9599639845400538</v>
      </c>
      <c r="R32" s="17">
        <f t="shared" si="51"/>
        <v>0.11980283234714806</v>
      </c>
      <c r="S32" s="22">
        <f t="shared" si="39"/>
        <v>1.1272745675858786</v>
      </c>
      <c r="T32" s="22">
        <f t="shared" si="67"/>
        <v>0.88709532597861751</v>
      </c>
      <c r="U32" s="23">
        <f t="shared" si="52"/>
        <v>0.23664690897563145</v>
      </c>
      <c r="V32" s="23">
        <f t="shared" si="68"/>
        <v>0.32170372555615673</v>
      </c>
      <c r="X32" s="18">
        <f t="shared" si="40"/>
        <v>18</v>
      </c>
      <c r="Y32" s="86">
        <f t="shared" si="53"/>
        <v>0.83538953779828651</v>
      </c>
      <c r="Z32" s="86">
        <f t="shared" si="54"/>
        <v>0.11894619246796798</v>
      </c>
      <c r="AA32" s="20">
        <f t="shared" si="55"/>
        <v>0.95433573026625451</v>
      </c>
      <c r="AB32" s="87">
        <f t="shared" si="69"/>
        <v>11.22804590387384</v>
      </c>
      <c r="AC32" s="101"/>
      <c r="AD32" s="18">
        <f t="shared" si="56"/>
        <v>18</v>
      </c>
      <c r="AE32" s="86">
        <f t="shared" si="57"/>
        <v>0.70994072692689436</v>
      </c>
      <c r="AF32" s="86">
        <f t="shared" si="58"/>
        <v>0.11856658165716102</v>
      </c>
      <c r="AG32" s="20">
        <f t="shared" si="59"/>
        <v>0.82850730858405541</v>
      </c>
      <c r="AH32" s="87">
        <f t="shared" si="70"/>
        <v>10.683127567181737</v>
      </c>
      <c r="AI32" s="101"/>
      <c r="AJ32" s="18">
        <f t="shared" si="60"/>
        <v>18</v>
      </c>
      <c r="AK32" s="86">
        <f t="shared" si="61"/>
        <v>0.96511117666847013</v>
      </c>
      <c r="AL32" s="86">
        <f t="shared" si="62"/>
        <v>0.11739982489543596</v>
      </c>
      <c r="AM32" s="20">
        <f t="shared" si="63"/>
        <v>1.0825110015639061</v>
      </c>
      <c r="AN32" s="87">
        <f t="shared" si="71"/>
        <v>11.751494342322282</v>
      </c>
    </row>
    <row r="33" spans="1:40" x14ac:dyDescent="0.3">
      <c r="A33" s="49">
        <v>108</v>
      </c>
      <c r="B33" s="74">
        <f t="shared" si="41"/>
        <v>18</v>
      </c>
      <c r="C33" s="52">
        <v>21</v>
      </c>
      <c r="D33" s="15">
        <v>131</v>
      </c>
      <c r="E33" s="109">
        <f t="shared" si="42"/>
        <v>20</v>
      </c>
      <c r="F33" s="15">
        <f t="shared" si="43"/>
        <v>34</v>
      </c>
      <c r="G33" s="90">
        <f t="shared" si="38"/>
        <v>77</v>
      </c>
      <c r="H33" s="16">
        <f t="shared" si="44"/>
        <v>0.15267175572519084</v>
      </c>
      <c r="I33" s="43">
        <f t="shared" si="45"/>
        <v>0.84732824427480913</v>
      </c>
      <c r="J33" s="44">
        <f t="shared" si="64"/>
        <v>0.23594971678272211</v>
      </c>
      <c r="K33" s="17">
        <f t="shared" si="46"/>
        <v>2.0855304072154279</v>
      </c>
      <c r="L33" s="18">
        <f t="shared" si="47"/>
        <v>54</v>
      </c>
      <c r="M33" s="18">
        <f t="shared" si="48"/>
        <v>10087</v>
      </c>
      <c r="N33" s="19">
        <f t="shared" si="49"/>
        <v>5.3534252007534453E-3</v>
      </c>
      <c r="O33" s="19">
        <f t="shared" si="65"/>
        <v>1.146029542976108E-2</v>
      </c>
      <c r="P33" s="20">
        <f t="shared" si="66"/>
        <v>7.4129256367226212E-2</v>
      </c>
      <c r="Q33" s="21">
        <f t="shared" si="50"/>
        <v>1.9599639845400538</v>
      </c>
      <c r="R33" s="17">
        <f t="shared" si="51"/>
        <v>0.14529067268049983</v>
      </c>
      <c r="S33" s="22">
        <f t="shared" si="39"/>
        <v>1.1563756482306502</v>
      </c>
      <c r="T33" s="22">
        <f t="shared" si="67"/>
        <v>0.8647708913016996</v>
      </c>
      <c r="U33" s="23">
        <f t="shared" si="52"/>
        <v>0.1882537763860811</v>
      </c>
      <c r="V33" s="23">
        <f t="shared" si="68"/>
        <v>0.28683525250200159</v>
      </c>
      <c r="X33" s="18">
        <f t="shared" si="40"/>
        <v>21</v>
      </c>
      <c r="Y33" s="86">
        <f t="shared" si="53"/>
        <v>0.70784915034816631</v>
      </c>
      <c r="Z33" s="86">
        <f t="shared" si="54"/>
        <v>6.3770193725060056E-2</v>
      </c>
      <c r="AA33" s="20">
        <f t="shared" si="55"/>
        <v>0.77161934407322641</v>
      </c>
      <c r="AB33" s="87">
        <f t="shared" si="69"/>
        <v>11.999665247947066</v>
      </c>
      <c r="AC33" s="101"/>
      <c r="AD33" s="18">
        <f t="shared" si="56"/>
        <v>21</v>
      </c>
      <c r="AE33" s="86">
        <f t="shared" si="57"/>
        <v>0.56476132915824329</v>
      </c>
      <c r="AF33" s="86">
        <f t="shared" si="58"/>
        <v>7.2589698884325538E-2</v>
      </c>
      <c r="AG33" s="20">
        <f t="shared" si="59"/>
        <v>0.63735102804256882</v>
      </c>
      <c r="AH33" s="87">
        <f t="shared" si="70"/>
        <v>11.320478595224305</v>
      </c>
      <c r="AI33" s="101"/>
      <c r="AJ33" s="18">
        <f t="shared" si="60"/>
        <v>21</v>
      </c>
      <c r="AK33" s="86">
        <f t="shared" si="61"/>
        <v>0.86050575750600478</v>
      </c>
      <c r="AL33" s="86">
        <f t="shared" si="62"/>
        <v>5.2302709581232704E-2</v>
      </c>
      <c r="AM33" s="20">
        <f t="shared" si="63"/>
        <v>0.91280846708723751</v>
      </c>
      <c r="AN33" s="87">
        <f t="shared" si="71"/>
        <v>12.66430280940952</v>
      </c>
    </row>
    <row r="34" spans="1:40" x14ac:dyDescent="0.3">
      <c r="A34" s="49">
        <v>128</v>
      </c>
      <c r="B34" s="74">
        <f t="shared" si="41"/>
        <v>21</v>
      </c>
      <c r="C34" s="52">
        <v>24</v>
      </c>
      <c r="D34" s="15">
        <v>77</v>
      </c>
      <c r="E34" s="109">
        <f t="shared" si="42"/>
        <v>12</v>
      </c>
      <c r="F34" s="15">
        <f t="shared" si="43"/>
        <v>20</v>
      </c>
      <c r="G34" s="110">
        <v>45</v>
      </c>
      <c r="H34" s="16">
        <f t="shared" si="44"/>
        <v>0.15584415584415584</v>
      </c>
      <c r="I34" s="43">
        <f t="shared" si="45"/>
        <v>0.8441558441558441</v>
      </c>
      <c r="J34" s="44">
        <f t="shared" si="64"/>
        <v>0.19917833234905113</v>
      </c>
      <c r="K34" s="17">
        <f t="shared" si="46"/>
        <v>2.603558812154398</v>
      </c>
      <c r="L34" s="18">
        <f t="shared" si="47"/>
        <v>32</v>
      </c>
      <c r="M34" s="18">
        <f t="shared" si="48"/>
        <v>3465</v>
      </c>
      <c r="N34" s="19">
        <f t="shared" si="49"/>
        <v>9.2352092352092352E-3</v>
      </c>
      <c r="O34" s="19">
        <f t="shared" si="65"/>
        <v>2.0695504664970315E-2</v>
      </c>
      <c r="P34" s="20">
        <f t="shared" si="66"/>
        <v>8.9156767548299889E-2</v>
      </c>
      <c r="Q34" s="21">
        <f t="shared" si="50"/>
        <v>1.9599639845400538</v>
      </c>
      <c r="R34" s="17">
        <f t="shared" si="51"/>
        <v>0.1747440533726772</v>
      </c>
      <c r="S34" s="22">
        <f t="shared" si="39"/>
        <v>1.1909413601760577</v>
      </c>
      <c r="T34" s="22">
        <f t="shared" si="67"/>
        <v>0.83967190446066065</v>
      </c>
      <c r="U34" s="23">
        <f t="shared" si="52"/>
        <v>0.14636539991980427</v>
      </c>
      <c r="V34" s="23">
        <f t="shared" si="68"/>
        <v>0.2579842973501103</v>
      </c>
      <c r="X34" s="18">
        <f t="shared" si="40"/>
        <v>24</v>
      </c>
      <c r="Y34" s="86">
        <f t="shared" si="53"/>
        <v>0.5975349970471534</v>
      </c>
      <c r="Z34" s="86">
        <f t="shared" si="54"/>
        <v>5.5157076650506467E-2</v>
      </c>
      <c r="AA34" s="20">
        <f t="shared" si="55"/>
        <v>0.65269207369765991</v>
      </c>
      <c r="AB34" s="87">
        <f t="shared" si="69"/>
        <v>12.652357321644725</v>
      </c>
      <c r="AC34" s="101"/>
      <c r="AD34" s="18">
        <f t="shared" si="56"/>
        <v>24</v>
      </c>
      <c r="AE34" s="86">
        <f t="shared" si="57"/>
        <v>0.43909619975941283</v>
      </c>
      <c r="AF34" s="86">
        <f t="shared" si="58"/>
        <v>6.2832564699415241E-2</v>
      </c>
      <c r="AG34" s="20">
        <f t="shared" si="59"/>
        <v>0.50192876445882806</v>
      </c>
      <c r="AH34" s="87">
        <f t="shared" si="70"/>
        <v>11.822407359683133</v>
      </c>
      <c r="AI34" s="101"/>
      <c r="AJ34" s="18">
        <f t="shared" si="60"/>
        <v>24</v>
      </c>
      <c r="AK34" s="86">
        <f t="shared" si="61"/>
        <v>0.77395289205033091</v>
      </c>
      <c r="AL34" s="86">
        <f t="shared" si="62"/>
        <v>4.3276432727836933E-2</v>
      </c>
      <c r="AM34" s="20">
        <f t="shared" si="63"/>
        <v>0.8172293247781679</v>
      </c>
      <c r="AN34" s="87">
        <f t="shared" si="71"/>
        <v>13.481532134187688</v>
      </c>
    </row>
    <row r="35" spans="1:40" ht="6.75" customHeight="1" x14ac:dyDescent="0.3">
      <c r="C35" s="25"/>
      <c r="D35" s="25"/>
      <c r="E35" s="26"/>
      <c r="F35" s="26"/>
      <c r="G35" s="25"/>
      <c r="H35" s="27"/>
      <c r="I35" s="28"/>
      <c r="J35" s="28"/>
      <c r="K35" s="28"/>
      <c r="L35" s="29"/>
      <c r="M35" s="29"/>
      <c r="N35" s="29"/>
      <c r="O35" s="29"/>
      <c r="P35" s="28"/>
    </row>
    <row r="36" spans="1:40" x14ac:dyDescent="0.3">
      <c r="C36" s="30"/>
      <c r="D36" s="31" t="s">
        <v>8</v>
      </c>
      <c r="E36" s="53">
        <f>SUM(E27:E34)</f>
        <v>482</v>
      </c>
      <c r="F36" s="53">
        <f>SUM(F27:F34)</f>
        <v>128</v>
      </c>
      <c r="G36" s="32"/>
      <c r="H36" s="27"/>
      <c r="I36" s="28"/>
      <c r="J36" s="28"/>
      <c r="K36" s="28"/>
      <c r="L36" s="29"/>
      <c r="M36" s="29"/>
      <c r="N36" s="29"/>
      <c r="O36" s="35"/>
      <c r="P36" s="28"/>
      <c r="V36" s="1"/>
      <c r="W36" s="1"/>
      <c r="X36" s="1"/>
    </row>
    <row r="37" spans="1:40" ht="25.5" customHeight="1" x14ac:dyDescent="0.3">
      <c r="C37" s="30"/>
      <c r="E37" s="26"/>
      <c r="F37" s="33"/>
      <c r="H37" s="27"/>
      <c r="I37" s="27"/>
      <c r="J37" s="27"/>
      <c r="K37" s="27"/>
      <c r="L37" s="27"/>
      <c r="M37" s="27"/>
      <c r="N37" s="2"/>
      <c r="O37" s="155" t="s">
        <v>61</v>
      </c>
      <c r="P37" s="156"/>
      <c r="R37" s="146" t="s">
        <v>67</v>
      </c>
      <c r="S37" s="83" t="s">
        <v>63</v>
      </c>
      <c r="T37" s="84"/>
      <c r="V37" s="1"/>
      <c r="W37" s="1"/>
      <c r="X37" s="1"/>
    </row>
    <row r="38" spans="1:40" ht="21" x14ac:dyDescent="0.3">
      <c r="C38" s="30"/>
      <c r="D38" s="30"/>
      <c r="E38" s="30"/>
      <c r="F38" s="30"/>
      <c r="H38" s="27"/>
      <c r="I38" s="27"/>
      <c r="J38" s="27"/>
      <c r="K38" s="27"/>
      <c r="L38" s="27"/>
      <c r="M38" s="27"/>
      <c r="N38" s="79" t="s">
        <v>35</v>
      </c>
      <c r="O38" s="111" t="s">
        <v>36</v>
      </c>
      <c r="P38" s="119" t="s">
        <v>37</v>
      </c>
      <c r="Q38" s="141" t="s">
        <v>35</v>
      </c>
      <c r="R38" s="135" t="s">
        <v>39</v>
      </c>
      <c r="S38" s="83" t="s">
        <v>64</v>
      </c>
      <c r="V38" s="1"/>
      <c r="W38" s="1"/>
      <c r="X38" s="1"/>
    </row>
    <row r="39" spans="1:40" x14ac:dyDescent="0.3">
      <c r="C39" s="30"/>
      <c r="E39" s="26"/>
      <c r="F39" s="33"/>
      <c r="H39" s="27"/>
      <c r="I39" s="27"/>
      <c r="J39" s="27"/>
      <c r="K39" s="27"/>
      <c r="L39" s="27"/>
      <c r="M39" s="27"/>
      <c r="N39" s="5">
        <v>0</v>
      </c>
      <c r="O39" s="82">
        <f t="shared" ref="O39:O47" si="72">J26</f>
        <v>1</v>
      </c>
      <c r="P39" s="120">
        <f t="shared" ref="P39:P47" si="73">J12</f>
        <v>1</v>
      </c>
      <c r="Q39" s="2">
        <v>0</v>
      </c>
      <c r="R39" s="123">
        <f>(IF(O39=P39,1,LOG(P39,O39)))</f>
        <v>1</v>
      </c>
      <c r="S39" s="37"/>
      <c r="V39" s="1"/>
      <c r="W39" s="1"/>
      <c r="X39" s="1"/>
    </row>
    <row r="40" spans="1:40" ht="15.75" customHeight="1" x14ac:dyDescent="0.35">
      <c r="C40" s="157" t="s">
        <v>17</v>
      </c>
      <c r="D40" s="158"/>
      <c r="E40" s="158"/>
      <c r="F40" s="158"/>
      <c r="G40" s="158"/>
      <c r="H40" s="158"/>
      <c r="I40" s="158"/>
      <c r="J40" s="158"/>
      <c r="K40" s="158"/>
      <c r="L40" s="159"/>
      <c r="N40" s="5">
        <v>3</v>
      </c>
      <c r="O40" s="82">
        <f t="shared" si="72"/>
        <v>0.89923664122137403</v>
      </c>
      <c r="P40" s="120">
        <f t="shared" si="73"/>
        <v>0.93291731669266775</v>
      </c>
      <c r="Q40" s="2">
        <v>3</v>
      </c>
      <c r="R40" s="123">
        <f>(IF(O40=P40,1,LOG(P40,O40)))</f>
        <v>0.65379270102813647</v>
      </c>
      <c r="S40" s="37"/>
      <c r="V40" s="1"/>
      <c r="W40" s="1"/>
      <c r="X40" s="1"/>
    </row>
    <row r="41" spans="1:40" ht="13" customHeight="1" x14ac:dyDescent="0.3">
      <c r="C41" s="106" t="s">
        <v>76</v>
      </c>
      <c r="D41" s="162" t="s">
        <v>77</v>
      </c>
      <c r="E41" s="163"/>
      <c r="F41" s="164"/>
      <c r="G41" s="165" t="s">
        <v>78</v>
      </c>
      <c r="H41" s="166"/>
      <c r="I41" s="167"/>
      <c r="J41" s="165" t="s">
        <v>79</v>
      </c>
      <c r="K41" s="166"/>
      <c r="L41" s="167"/>
      <c r="N41" s="5">
        <v>6</v>
      </c>
      <c r="O41" s="82">
        <f t="shared" si="72"/>
        <v>0.76005044805841349</v>
      </c>
      <c r="P41" s="120">
        <f t="shared" si="73"/>
        <v>0.79964341430800101</v>
      </c>
      <c r="Q41" s="2">
        <v>6</v>
      </c>
      <c r="R41" s="123">
        <f>(IF(O41=P41,1,LOG(P41,O41)))</f>
        <v>0.81491781425887067</v>
      </c>
      <c r="S41" s="37"/>
      <c r="V41" s="1"/>
      <c r="W41" s="1"/>
      <c r="X41" s="1"/>
    </row>
    <row r="42" spans="1:40" ht="13" customHeight="1" x14ac:dyDescent="0.3">
      <c r="C42" s="107"/>
      <c r="D42" s="104" t="s">
        <v>10</v>
      </c>
      <c r="E42" s="105"/>
      <c r="F42" s="54"/>
      <c r="G42" s="104" t="s">
        <v>10</v>
      </c>
      <c r="H42" s="105"/>
      <c r="I42" s="55"/>
      <c r="J42" s="104" t="s">
        <v>10</v>
      </c>
      <c r="K42" s="105"/>
      <c r="L42" s="54"/>
      <c r="N42" s="5">
        <v>9</v>
      </c>
      <c r="O42" s="82">
        <f t="shared" si="72"/>
        <v>0.61370533073039601</v>
      </c>
      <c r="P42" s="120">
        <f t="shared" si="73"/>
        <v>0.65946687952890914</v>
      </c>
      <c r="Q42" s="2">
        <v>9</v>
      </c>
      <c r="R42" s="123">
        <f>(IF(O42=P42,1,LOG(P42,O42)))</f>
        <v>0.85270195340358212</v>
      </c>
      <c r="S42" s="37"/>
      <c r="V42" s="1"/>
      <c r="W42" s="1"/>
      <c r="X42" s="1"/>
    </row>
    <row r="43" spans="1:40" x14ac:dyDescent="0.3">
      <c r="C43" s="108"/>
      <c r="D43" s="56" t="s">
        <v>11</v>
      </c>
      <c r="E43" s="56" t="s">
        <v>12</v>
      </c>
      <c r="F43" s="56" t="s">
        <v>13</v>
      </c>
      <c r="G43" s="56" t="s">
        <v>11</v>
      </c>
      <c r="H43" s="56" t="s">
        <v>12</v>
      </c>
      <c r="I43" s="56" t="s">
        <v>13</v>
      </c>
      <c r="J43" s="57" t="s">
        <v>11</v>
      </c>
      <c r="K43" s="57" t="s">
        <v>12</v>
      </c>
      <c r="L43" s="56" t="s">
        <v>13</v>
      </c>
      <c r="N43" s="126">
        <v>12</v>
      </c>
      <c r="O43" s="127">
        <f t="shared" si="72"/>
        <v>0.47269731740330762</v>
      </c>
      <c r="P43" s="128">
        <f t="shared" si="73"/>
        <v>0.55702542251470966</v>
      </c>
      <c r="Q43" s="2">
        <v>12</v>
      </c>
      <c r="R43" s="125">
        <f t="shared" ref="R43:R47" si="74">(IF(O43=P43,1,LOG(P43,O43)))</f>
        <v>0.78092137401389627</v>
      </c>
      <c r="S43" s="37"/>
      <c r="V43" s="1"/>
      <c r="W43" s="1"/>
      <c r="X43" s="1"/>
    </row>
    <row r="44" spans="1:40" x14ac:dyDescent="0.3">
      <c r="C44" s="58">
        <v>3</v>
      </c>
      <c r="D44" s="59">
        <f t="shared" ref="D44:D51" si="75">D13</f>
        <v>641</v>
      </c>
      <c r="E44" s="59">
        <f t="shared" ref="E44:E51" si="76">D27</f>
        <v>655</v>
      </c>
      <c r="F44" s="60">
        <f t="shared" ref="F44:F51" si="77">D44+E44</f>
        <v>1296</v>
      </c>
      <c r="G44" s="59">
        <f t="shared" ref="G44:G51" si="78">E13</f>
        <v>43</v>
      </c>
      <c r="H44" s="59">
        <f t="shared" ref="H44:H51" si="79">E27</f>
        <v>66</v>
      </c>
      <c r="I44" s="60">
        <f t="shared" ref="I44:I51" si="80">G44+H44</f>
        <v>109</v>
      </c>
      <c r="J44" s="61">
        <f t="shared" ref="J44:J51" si="81">I44*D44/F44</f>
        <v>53.911265432098766</v>
      </c>
      <c r="K44" s="61">
        <f t="shared" ref="K44:K51" si="82">I44*E44/F44</f>
        <v>55.088734567901234</v>
      </c>
      <c r="L44" s="62">
        <f t="shared" ref="L44:L52" si="83">J44+K44</f>
        <v>109</v>
      </c>
      <c r="N44" s="5">
        <v>15</v>
      </c>
      <c r="O44" s="82">
        <f t="shared" si="72"/>
        <v>0.35776064091140747</v>
      </c>
      <c r="P44" s="120">
        <f t="shared" si="73"/>
        <v>0.46634686536115222</v>
      </c>
      <c r="Q44" s="2">
        <v>15</v>
      </c>
      <c r="R44" s="123">
        <f t="shared" si="74"/>
        <v>0.74212682925214313</v>
      </c>
      <c r="S44" s="37"/>
      <c r="V44" s="1"/>
      <c r="W44" s="1"/>
      <c r="X44" s="1"/>
    </row>
    <row r="45" spans="1:40" x14ac:dyDescent="0.3">
      <c r="C45" s="58">
        <v>6</v>
      </c>
      <c r="D45" s="59">
        <f t="shared" si="75"/>
        <v>595</v>
      </c>
      <c r="E45" s="59">
        <f t="shared" si="76"/>
        <v>575</v>
      </c>
      <c r="F45" s="60">
        <f t="shared" si="77"/>
        <v>1170</v>
      </c>
      <c r="G45" s="59">
        <f t="shared" si="78"/>
        <v>85</v>
      </c>
      <c r="H45" s="59">
        <f t="shared" si="79"/>
        <v>89</v>
      </c>
      <c r="I45" s="60">
        <f t="shared" si="80"/>
        <v>174</v>
      </c>
      <c r="J45" s="61">
        <f t="shared" si="81"/>
        <v>88.487179487179489</v>
      </c>
      <c r="K45" s="61">
        <f t="shared" si="82"/>
        <v>85.512820512820511</v>
      </c>
      <c r="L45" s="62">
        <f t="shared" si="83"/>
        <v>174</v>
      </c>
      <c r="N45" s="5">
        <v>18</v>
      </c>
      <c r="O45" s="82">
        <f t="shared" si="72"/>
        <v>0.27846317926609548</v>
      </c>
      <c r="P45" s="120">
        <f t="shared" si="73"/>
        <v>0.38189034643747899</v>
      </c>
      <c r="Q45" s="2">
        <v>18</v>
      </c>
      <c r="R45" s="123">
        <f t="shared" si="74"/>
        <v>0.75294859090161537</v>
      </c>
      <c r="S45" s="37"/>
      <c r="V45" s="1"/>
      <c r="W45" s="1"/>
      <c r="X45" s="1"/>
    </row>
    <row r="46" spans="1:40" x14ac:dyDescent="0.3">
      <c r="C46" s="58">
        <v>9</v>
      </c>
      <c r="D46" s="59">
        <f t="shared" si="75"/>
        <v>502</v>
      </c>
      <c r="E46" s="59">
        <f t="shared" si="76"/>
        <v>483</v>
      </c>
      <c r="F46" s="60">
        <f t="shared" si="77"/>
        <v>985</v>
      </c>
      <c r="G46" s="59">
        <f t="shared" si="78"/>
        <v>88</v>
      </c>
      <c r="H46" s="59">
        <f t="shared" si="79"/>
        <v>93</v>
      </c>
      <c r="I46" s="60">
        <f t="shared" si="80"/>
        <v>181</v>
      </c>
      <c r="J46" s="61">
        <f t="shared" si="81"/>
        <v>92.245685279187811</v>
      </c>
      <c r="K46" s="61">
        <f t="shared" si="82"/>
        <v>88.754314720812189</v>
      </c>
      <c r="L46" s="62">
        <f t="shared" si="83"/>
        <v>181</v>
      </c>
      <c r="N46" s="5">
        <v>21</v>
      </c>
      <c r="O46" s="82">
        <f t="shared" si="72"/>
        <v>0.23594971678272211</v>
      </c>
      <c r="P46" s="120">
        <f t="shared" si="73"/>
        <v>0.33389319907101989</v>
      </c>
      <c r="Q46" s="2">
        <v>21</v>
      </c>
      <c r="R46" s="123">
        <f t="shared" si="74"/>
        <v>0.75957781966038229</v>
      </c>
      <c r="V46" s="1"/>
      <c r="W46" s="1"/>
      <c r="X46" s="1"/>
    </row>
    <row r="47" spans="1:40" x14ac:dyDescent="0.3">
      <c r="C47" s="58">
        <v>12</v>
      </c>
      <c r="D47" s="59">
        <f t="shared" si="75"/>
        <v>412</v>
      </c>
      <c r="E47" s="59">
        <f t="shared" si="76"/>
        <v>383</v>
      </c>
      <c r="F47" s="60">
        <f t="shared" si="77"/>
        <v>795</v>
      </c>
      <c r="G47" s="59">
        <f t="shared" si="78"/>
        <v>64</v>
      </c>
      <c r="H47" s="59">
        <f t="shared" si="79"/>
        <v>88</v>
      </c>
      <c r="I47" s="60">
        <f t="shared" si="80"/>
        <v>152</v>
      </c>
      <c r="J47" s="61">
        <f t="shared" si="81"/>
        <v>78.772327044025161</v>
      </c>
      <c r="K47" s="61">
        <f t="shared" si="82"/>
        <v>73.227672955974839</v>
      </c>
      <c r="L47" s="62">
        <f t="shared" si="83"/>
        <v>152</v>
      </c>
      <c r="N47" s="5">
        <v>24</v>
      </c>
      <c r="O47" s="82">
        <f t="shared" si="72"/>
        <v>0.19917833234905113</v>
      </c>
      <c r="P47" s="120">
        <f t="shared" si="73"/>
        <v>0.29427875172361073</v>
      </c>
      <c r="Q47" s="2">
        <v>24</v>
      </c>
      <c r="R47" s="123">
        <f t="shared" si="74"/>
        <v>0.75809504059409238</v>
      </c>
    </row>
    <row r="48" spans="1:40" x14ac:dyDescent="0.3">
      <c r="C48" s="58">
        <v>15</v>
      </c>
      <c r="D48" s="59">
        <f t="shared" si="75"/>
        <v>344</v>
      </c>
      <c r="E48" s="59">
        <f t="shared" si="76"/>
        <v>292</v>
      </c>
      <c r="F48" s="60">
        <f t="shared" si="77"/>
        <v>636</v>
      </c>
      <c r="G48" s="59">
        <f t="shared" si="78"/>
        <v>56</v>
      </c>
      <c r="H48" s="59">
        <f t="shared" si="79"/>
        <v>71</v>
      </c>
      <c r="I48" s="60">
        <f t="shared" si="80"/>
        <v>127</v>
      </c>
      <c r="J48" s="61">
        <f t="shared" si="81"/>
        <v>68.691823899371073</v>
      </c>
      <c r="K48" s="61">
        <f t="shared" si="82"/>
        <v>58.308176100628934</v>
      </c>
      <c r="L48" s="62">
        <f t="shared" si="83"/>
        <v>127</v>
      </c>
      <c r="N48" s="27"/>
      <c r="O48" s="39"/>
      <c r="P48" s="39"/>
    </row>
    <row r="49" spans="3:16" x14ac:dyDescent="0.3">
      <c r="C49" s="58">
        <v>18</v>
      </c>
      <c r="D49" s="59">
        <f t="shared" si="75"/>
        <v>254</v>
      </c>
      <c r="E49" s="59">
        <f t="shared" si="76"/>
        <v>194</v>
      </c>
      <c r="F49" s="60">
        <f t="shared" si="77"/>
        <v>448</v>
      </c>
      <c r="G49" s="59">
        <f t="shared" si="78"/>
        <v>46</v>
      </c>
      <c r="H49" s="59">
        <f t="shared" si="79"/>
        <v>43</v>
      </c>
      <c r="I49" s="60">
        <f t="shared" si="80"/>
        <v>89</v>
      </c>
      <c r="J49" s="61">
        <f t="shared" si="81"/>
        <v>50.459821428571431</v>
      </c>
      <c r="K49" s="61">
        <f t="shared" si="82"/>
        <v>38.540178571428569</v>
      </c>
      <c r="L49" s="62">
        <f t="shared" si="83"/>
        <v>89</v>
      </c>
      <c r="N49" s="27"/>
      <c r="O49" s="39"/>
      <c r="P49" s="39"/>
    </row>
    <row r="50" spans="3:16" x14ac:dyDescent="0.3">
      <c r="C50" s="58">
        <v>21</v>
      </c>
      <c r="D50" s="59">
        <f t="shared" si="75"/>
        <v>183</v>
      </c>
      <c r="E50" s="59">
        <f t="shared" si="76"/>
        <v>131</v>
      </c>
      <c r="F50" s="60">
        <f t="shared" si="77"/>
        <v>314</v>
      </c>
      <c r="G50" s="59">
        <f t="shared" si="78"/>
        <v>23</v>
      </c>
      <c r="H50" s="59">
        <f t="shared" si="79"/>
        <v>20</v>
      </c>
      <c r="I50" s="60">
        <f t="shared" si="80"/>
        <v>43</v>
      </c>
      <c r="J50" s="61">
        <f t="shared" si="81"/>
        <v>25.060509554140129</v>
      </c>
      <c r="K50" s="61">
        <f t="shared" si="82"/>
        <v>17.939490445859871</v>
      </c>
      <c r="L50" s="62">
        <f t="shared" si="83"/>
        <v>43</v>
      </c>
      <c r="N50" s="27"/>
      <c r="O50" s="39"/>
      <c r="P50" s="39"/>
    </row>
    <row r="51" spans="3:16" x14ac:dyDescent="0.3">
      <c r="C51" s="58">
        <v>24</v>
      </c>
      <c r="D51" s="59">
        <f t="shared" si="75"/>
        <v>118</v>
      </c>
      <c r="E51" s="59">
        <f t="shared" si="76"/>
        <v>77</v>
      </c>
      <c r="F51" s="60">
        <f t="shared" si="77"/>
        <v>195</v>
      </c>
      <c r="G51" s="59">
        <f t="shared" si="78"/>
        <v>14</v>
      </c>
      <c r="H51" s="59">
        <f t="shared" si="79"/>
        <v>12</v>
      </c>
      <c r="I51" s="60">
        <f t="shared" si="80"/>
        <v>26</v>
      </c>
      <c r="J51" s="61">
        <f t="shared" si="81"/>
        <v>15.733333333333333</v>
      </c>
      <c r="K51" s="61">
        <f t="shared" si="82"/>
        <v>10.266666666666667</v>
      </c>
      <c r="L51" s="62">
        <f t="shared" si="83"/>
        <v>26</v>
      </c>
      <c r="N51" s="27"/>
      <c r="O51" s="39"/>
      <c r="P51" s="39"/>
    </row>
    <row r="52" spans="3:16" x14ac:dyDescent="0.3">
      <c r="C52" s="63"/>
      <c r="D52" s="64"/>
      <c r="E52" s="64"/>
      <c r="F52" s="64"/>
      <c r="G52" s="65">
        <f>SUM(G44:G51)</f>
        <v>419</v>
      </c>
      <c r="H52" s="65">
        <f>SUM(H44:H51)</f>
        <v>482</v>
      </c>
      <c r="I52" s="65">
        <f>SUM(I44:I51)</f>
        <v>901</v>
      </c>
      <c r="J52" s="66">
        <f>SUM(J44:J51)</f>
        <v>473.36194545790721</v>
      </c>
      <c r="K52" s="66">
        <f>SUM(K44:K51)</f>
        <v>427.63805454209279</v>
      </c>
      <c r="L52" s="67">
        <f t="shared" si="83"/>
        <v>901</v>
      </c>
      <c r="N52" s="39"/>
      <c r="O52" s="39"/>
      <c r="P52" s="39"/>
    </row>
    <row r="53" spans="3:16" x14ac:dyDescent="0.3">
      <c r="C53" s="39"/>
      <c r="D53" s="39"/>
      <c r="E53" s="39"/>
      <c r="F53" s="39"/>
      <c r="G53" s="39"/>
      <c r="H53" s="39"/>
      <c r="I53" s="39"/>
      <c r="J53" s="68"/>
      <c r="K53" s="39"/>
      <c r="L53" s="39"/>
      <c r="N53" s="39"/>
      <c r="O53" s="39"/>
      <c r="P53" s="39"/>
    </row>
    <row r="54" spans="3:16" x14ac:dyDescent="0.3">
      <c r="C54" s="69" t="s">
        <v>14</v>
      </c>
      <c r="D54" s="70">
        <f>((G52-J52)^2)/J52</f>
        <v>6.2430475079904069</v>
      </c>
      <c r="E54" s="71"/>
      <c r="F54" s="72">
        <f>((H52-K52)^2)/K52</f>
        <v>6.9105662664490346</v>
      </c>
      <c r="G54" s="71"/>
      <c r="H54" s="73">
        <f>D54+F54</f>
        <v>13.153613774439442</v>
      </c>
      <c r="I54" s="74" t="s">
        <v>27</v>
      </c>
      <c r="J54" s="71"/>
      <c r="K54" s="75" t="s">
        <v>28</v>
      </c>
      <c r="L54" s="76">
        <f>CHIDIST(H54,1)</f>
        <v>2.8696525600324581E-4</v>
      </c>
      <c r="N54" s="39"/>
      <c r="O54" s="39"/>
      <c r="P54" s="39"/>
    </row>
    <row r="55" spans="3:16" x14ac:dyDescent="0.3">
      <c r="C55" s="39"/>
      <c r="D55" s="39"/>
      <c r="E55" s="39"/>
      <c r="F55" s="39"/>
      <c r="G55" s="39"/>
      <c r="H55" s="39"/>
      <c r="I55" s="77"/>
      <c r="J55" s="39"/>
      <c r="K55" s="39"/>
      <c r="L55" s="39"/>
      <c r="N55" s="39"/>
      <c r="O55" s="39"/>
      <c r="P55" s="39"/>
    </row>
    <row r="56" spans="3:16" x14ac:dyDescent="0.3">
      <c r="C56" s="39"/>
      <c r="D56" s="39"/>
      <c r="E56" s="39"/>
      <c r="F56" s="39"/>
      <c r="G56" s="39"/>
      <c r="H56" s="39"/>
      <c r="I56" s="78"/>
      <c r="J56" s="138" t="s">
        <v>15</v>
      </c>
      <c r="K56" s="140">
        <f>(G52/J52)/(H52/K52)</f>
        <v>0.78532602297074128</v>
      </c>
      <c r="P56" s="39"/>
    </row>
    <row r="57" spans="3:16" x14ac:dyDescent="0.3">
      <c r="C57" s="39"/>
      <c r="D57" s="39"/>
      <c r="E57" s="39"/>
      <c r="F57" s="39"/>
      <c r="G57" s="39"/>
      <c r="H57" s="39"/>
      <c r="I57" s="39"/>
    </row>
    <row r="58" spans="3:16" x14ac:dyDescent="0.3">
      <c r="C58" s="39"/>
      <c r="D58" s="39"/>
      <c r="E58" s="39"/>
      <c r="F58" s="39"/>
      <c r="G58" s="39"/>
      <c r="H58" s="39"/>
      <c r="I58" s="39"/>
      <c r="J58" s="39"/>
    </row>
    <row r="59" spans="3:16" ht="12.75" customHeight="1" x14ac:dyDescent="0.3">
      <c r="C59" s="39"/>
      <c r="D59" s="39"/>
      <c r="E59" s="39"/>
      <c r="F59" s="39"/>
      <c r="G59" s="39"/>
      <c r="H59" s="39"/>
      <c r="I59" s="39"/>
      <c r="J59" s="39"/>
      <c r="K59" s="39"/>
    </row>
    <row r="60" spans="3:16" x14ac:dyDescent="0.3">
      <c r="C60" s="39"/>
      <c r="D60" s="39"/>
      <c r="E60" s="39"/>
      <c r="F60" s="39"/>
      <c r="G60" s="39"/>
      <c r="H60" s="39"/>
      <c r="I60" s="39"/>
      <c r="J60" s="39"/>
      <c r="K60" s="39"/>
    </row>
    <row r="61" spans="3:16" x14ac:dyDescent="0.3">
      <c r="C61" s="39"/>
      <c r="D61" s="39"/>
      <c r="E61" s="39"/>
      <c r="F61" s="39"/>
      <c r="G61" s="39"/>
      <c r="H61" s="39"/>
      <c r="I61" s="39"/>
      <c r="J61" s="39"/>
      <c r="K61" s="39"/>
      <c r="L61" s="39"/>
      <c r="M61" s="39"/>
    </row>
    <row r="62" spans="3:16" x14ac:dyDescent="0.3">
      <c r="C62" s="39"/>
      <c r="D62" s="39"/>
      <c r="E62" s="39"/>
      <c r="F62" s="39"/>
      <c r="G62" s="39"/>
      <c r="H62" s="39"/>
      <c r="I62" s="39"/>
      <c r="J62" s="39"/>
      <c r="K62" s="39"/>
      <c r="L62" s="39"/>
      <c r="M62" s="39"/>
    </row>
    <row r="63" spans="3:16" x14ac:dyDescent="0.3">
      <c r="C63" s="39"/>
      <c r="D63" s="39"/>
      <c r="E63" s="39"/>
      <c r="F63" s="39"/>
      <c r="G63" s="39"/>
      <c r="H63" s="39"/>
      <c r="I63" s="39"/>
      <c r="J63" s="39"/>
      <c r="K63" s="39"/>
      <c r="L63" s="39"/>
    </row>
    <row r="64" spans="3:16" x14ac:dyDescent="0.3">
      <c r="C64" s="39"/>
      <c r="D64" s="39"/>
      <c r="E64" s="39"/>
      <c r="F64" s="39"/>
      <c r="G64" s="39"/>
      <c r="H64" s="39"/>
      <c r="I64" s="39"/>
      <c r="J64" s="39"/>
      <c r="K64" s="39"/>
      <c r="L64" s="39"/>
    </row>
    <row r="65" spans="3:20" x14ac:dyDescent="0.3">
      <c r="C65" s="39"/>
      <c r="D65" s="39"/>
      <c r="E65" s="39"/>
      <c r="F65" s="39"/>
      <c r="G65" s="39"/>
      <c r="H65" s="39"/>
      <c r="I65" s="39"/>
      <c r="J65" s="39"/>
      <c r="K65" s="39"/>
      <c r="L65" s="39"/>
    </row>
    <row r="66" spans="3:20" x14ac:dyDescent="0.3">
      <c r="C66" s="39"/>
      <c r="D66" s="39"/>
      <c r="E66" s="39"/>
      <c r="F66" s="39"/>
      <c r="G66" s="39"/>
      <c r="H66" s="39"/>
      <c r="I66" s="39"/>
      <c r="J66" s="39"/>
      <c r="K66" s="39"/>
      <c r="L66" s="39"/>
      <c r="M66" s="39"/>
    </row>
    <row r="67" spans="3:20" x14ac:dyDescent="0.3">
      <c r="C67" s="39"/>
      <c r="D67" s="39"/>
      <c r="E67" s="39"/>
      <c r="F67" s="39"/>
      <c r="G67" s="39"/>
      <c r="H67" s="39"/>
      <c r="I67" s="39"/>
      <c r="J67" s="39"/>
      <c r="K67" s="39"/>
      <c r="R67" s="40"/>
    </row>
    <row r="68" spans="3:20" x14ac:dyDescent="0.3">
      <c r="C68" s="39"/>
      <c r="D68" s="39"/>
      <c r="E68" s="39"/>
      <c r="F68" s="39"/>
      <c r="G68" s="39"/>
      <c r="H68" s="39"/>
      <c r="I68" s="39"/>
      <c r="J68" s="39"/>
      <c r="K68" s="39"/>
      <c r="Q68" s="39"/>
      <c r="R68" s="39"/>
    </row>
    <row r="69" spans="3:20" x14ac:dyDescent="0.3">
      <c r="C69" s="39"/>
      <c r="D69" s="39"/>
      <c r="E69" s="39"/>
      <c r="F69" s="39"/>
      <c r="G69" s="39"/>
      <c r="H69" s="39"/>
      <c r="I69" s="39"/>
      <c r="J69" s="39"/>
      <c r="K69" s="39"/>
      <c r="L69" s="39"/>
      <c r="M69" s="39"/>
      <c r="Q69" s="39"/>
      <c r="R69" s="40"/>
    </row>
    <row r="70" spans="3:20" x14ac:dyDescent="0.3">
      <c r="C70" s="39"/>
      <c r="D70" s="39"/>
      <c r="E70" s="39"/>
      <c r="F70" s="39"/>
      <c r="G70" s="39"/>
      <c r="H70" s="39"/>
      <c r="I70" s="39"/>
      <c r="J70" s="39"/>
      <c r="K70" s="39"/>
      <c r="L70" s="39"/>
      <c r="M70" s="39"/>
      <c r="Q70" s="39"/>
      <c r="R70" s="40"/>
      <c r="S70" s="1"/>
      <c r="T70" s="1"/>
    </row>
    <row r="71" spans="3:20" ht="12.75" customHeight="1" x14ac:dyDescent="0.3">
      <c r="C71" s="39"/>
      <c r="D71" s="39"/>
      <c r="E71" s="39"/>
      <c r="F71" s="39"/>
      <c r="G71" s="39"/>
      <c r="H71" s="39"/>
      <c r="I71" s="39"/>
      <c r="J71" s="39"/>
      <c r="L71" s="39"/>
      <c r="M71" s="83"/>
      <c r="Q71" s="39"/>
      <c r="R71" s="1"/>
      <c r="S71" s="1"/>
      <c r="T71" s="1"/>
    </row>
    <row r="72" spans="3:20" x14ac:dyDescent="0.3">
      <c r="C72" s="39"/>
      <c r="D72" s="39"/>
      <c r="E72" s="39"/>
      <c r="F72" s="39"/>
      <c r="G72" s="39"/>
      <c r="H72" s="39"/>
      <c r="I72" s="39"/>
      <c r="J72" s="39"/>
      <c r="L72" s="39"/>
      <c r="M72" s="39"/>
      <c r="Q72" s="39"/>
      <c r="R72" s="40"/>
      <c r="S72" s="1"/>
      <c r="T72" s="1"/>
    </row>
    <row r="73" spans="3:20" x14ac:dyDescent="0.3">
      <c r="C73" s="39"/>
      <c r="D73" s="39"/>
      <c r="E73" s="39"/>
      <c r="F73" s="39"/>
      <c r="G73" s="39"/>
      <c r="H73" s="39"/>
      <c r="I73" s="39"/>
      <c r="J73" s="39"/>
      <c r="K73" s="39"/>
      <c r="L73" s="39"/>
      <c r="M73" s="39"/>
      <c r="Q73" s="39"/>
      <c r="R73" s="1"/>
      <c r="S73" s="1"/>
      <c r="T73" s="1"/>
    </row>
    <row r="74" spans="3:20" x14ac:dyDescent="0.3">
      <c r="C74" s="39"/>
      <c r="D74" s="39"/>
      <c r="E74" s="39"/>
      <c r="F74" s="39"/>
      <c r="G74" s="39"/>
      <c r="H74" s="39"/>
      <c r="I74" s="39"/>
      <c r="J74" s="39"/>
      <c r="K74" s="39"/>
      <c r="L74" s="39"/>
      <c r="M74" s="39"/>
      <c r="N74" s="39"/>
      <c r="O74" s="39"/>
      <c r="P74" s="39"/>
    </row>
    <row r="75" spans="3:20" x14ac:dyDescent="0.3">
      <c r="C75" s="39"/>
      <c r="D75" s="39"/>
      <c r="E75" s="39"/>
      <c r="F75" s="39"/>
      <c r="G75" s="39"/>
      <c r="H75" s="39"/>
      <c r="I75" s="39"/>
      <c r="J75" s="39"/>
      <c r="K75" s="39"/>
      <c r="L75" s="39"/>
      <c r="M75" s="39"/>
      <c r="N75" s="39"/>
      <c r="O75" s="39"/>
      <c r="P75" s="39"/>
    </row>
    <row r="76" spans="3:20" x14ac:dyDescent="0.3">
      <c r="C76" s="39"/>
      <c r="D76" s="39"/>
      <c r="E76" s="39"/>
      <c r="F76" s="39"/>
      <c r="G76" s="39"/>
      <c r="H76" s="39"/>
      <c r="I76" s="39"/>
      <c r="J76" s="39"/>
      <c r="K76" s="39"/>
      <c r="L76" s="39"/>
      <c r="M76" s="39"/>
      <c r="N76" s="39"/>
      <c r="O76" s="39"/>
      <c r="P76" s="39"/>
    </row>
    <row r="77" spans="3:20" ht="21" x14ac:dyDescent="0.3">
      <c r="C77" s="39"/>
      <c r="D77" s="39"/>
      <c r="E77" s="39"/>
      <c r="F77" s="39"/>
      <c r="G77" s="39"/>
      <c r="H77" s="39"/>
      <c r="I77" s="39"/>
      <c r="O77" s="153" t="s">
        <v>62</v>
      </c>
      <c r="P77" s="154"/>
      <c r="R77" s="145" t="s">
        <v>69</v>
      </c>
    </row>
    <row r="78" spans="3:20" x14ac:dyDescent="0.3">
      <c r="C78" s="39"/>
      <c r="D78" s="39"/>
      <c r="E78" s="39"/>
      <c r="F78" s="39"/>
      <c r="G78" s="39"/>
      <c r="H78" s="39"/>
      <c r="I78" s="39"/>
      <c r="J78" s="39"/>
      <c r="K78" s="39"/>
      <c r="L78" s="39"/>
      <c r="M78" s="39"/>
      <c r="N78" s="79" t="s">
        <v>35</v>
      </c>
      <c r="O78" s="116" t="s">
        <v>56</v>
      </c>
      <c r="P78" s="121" t="s">
        <v>60</v>
      </c>
      <c r="R78" s="137" t="s">
        <v>65</v>
      </c>
    </row>
    <row r="79" spans="3:20" x14ac:dyDescent="0.3">
      <c r="C79" s="39"/>
      <c r="D79" s="39"/>
      <c r="E79" s="39"/>
      <c r="F79" s="39"/>
      <c r="G79" s="39"/>
      <c r="H79" s="39"/>
      <c r="I79" s="39"/>
      <c r="J79" s="39"/>
      <c r="K79" s="39"/>
      <c r="L79" s="39"/>
      <c r="M79" s="39"/>
      <c r="N79" s="5">
        <v>3</v>
      </c>
      <c r="O79" s="118">
        <f t="shared" ref="O79:O86" si="84">H27</f>
        <v>0.10076335877862595</v>
      </c>
      <c r="P79" s="122">
        <f t="shared" ref="P79:P86" si="85">H13</f>
        <v>6.7082683307332289E-2</v>
      </c>
      <c r="R79" s="131">
        <f t="shared" ref="R79:R86" si="86">P79/O79</f>
        <v>0.66574481161064625</v>
      </c>
    </row>
    <row r="80" spans="3:20" x14ac:dyDescent="0.3">
      <c r="C80" s="39"/>
      <c r="D80" s="39"/>
      <c r="E80" s="39"/>
      <c r="F80" s="39"/>
      <c r="G80" s="39"/>
      <c r="H80" s="39"/>
      <c r="I80" s="39"/>
      <c r="J80" s="39"/>
      <c r="K80" s="39"/>
      <c r="L80" s="39"/>
      <c r="M80" s="39"/>
      <c r="N80" s="5">
        <v>6</v>
      </c>
      <c r="O80" s="118">
        <f t="shared" si="84"/>
        <v>0.15478260869565216</v>
      </c>
      <c r="P80" s="122">
        <f t="shared" si="85"/>
        <v>0.14285714285714285</v>
      </c>
      <c r="R80" s="131">
        <f t="shared" si="86"/>
        <v>0.9229534510433387</v>
      </c>
    </row>
    <row r="81" spans="14:18" x14ac:dyDescent="0.3">
      <c r="N81" s="5">
        <v>9</v>
      </c>
      <c r="O81" s="118">
        <f t="shared" si="84"/>
        <v>0.19254658385093168</v>
      </c>
      <c r="P81" s="122">
        <f t="shared" si="85"/>
        <v>0.1752988047808765</v>
      </c>
      <c r="R81" s="131">
        <f t="shared" si="86"/>
        <v>0.91042282482971348</v>
      </c>
    </row>
    <row r="82" spans="14:18" x14ac:dyDescent="0.3">
      <c r="N82" s="126">
        <v>12</v>
      </c>
      <c r="O82" s="129">
        <f t="shared" si="84"/>
        <v>0.2297650130548303</v>
      </c>
      <c r="P82" s="130">
        <f t="shared" si="85"/>
        <v>0.1553398058252427</v>
      </c>
      <c r="R82" s="132">
        <f t="shared" si="86"/>
        <v>0.67608120035304498</v>
      </c>
    </row>
    <row r="83" spans="14:18" x14ac:dyDescent="0.3">
      <c r="N83" s="5">
        <v>15</v>
      </c>
      <c r="O83" s="118">
        <f t="shared" si="84"/>
        <v>0.24315068493150685</v>
      </c>
      <c r="P83" s="122">
        <f t="shared" si="85"/>
        <v>0.16279069767441862</v>
      </c>
      <c r="R83" s="131">
        <f t="shared" si="86"/>
        <v>0.66950540452014418</v>
      </c>
    </row>
    <row r="84" spans="14:18" x14ac:dyDescent="0.3">
      <c r="N84" s="5">
        <v>18</v>
      </c>
      <c r="O84" s="118">
        <f t="shared" si="84"/>
        <v>0.22164948453608246</v>
      </c>
      <c r="P84" s="122">
        <f t="shared" si="85"/>
        <v>0.18110236220472442</v>
      </c>
      <c r="R84" s="131">
        <f t="shared" si="86"/>
        <v>0.81706647134224508</v>
      </c>
    </row>
    <row r="85" spans="14:18" x14ac:dyDescent="0.3">
      <c r="N85" s="5">
        <v>21</v>
      </c>
      <c r="O85" s="118">
        <f t="shared" si="84"/>
        <v>0.15267175572519084</v>
      </c>
      <c r="P85" s="122">
        <f t="shared" si="85"/>
        <v>0.12568306010928962</v>
      </c>
      <c r="R85" s="131">
        <f t="shared" si="86"/>
        <v>0.82322404371584701</v>
      </c>
    </row>
    <row r="86" spans="14:18" ht="13.5" thickBot="1" x14ac:dyDescent="0.35">
      <c r="N86" s="5">
        <v>24</v>
      </c>
      <c r="O86" s="118">
        <f t="shared" si="84"/>
        <v>0.15584415584415584</v>
      </c>
      <c r="P86" s="122">
        <f t="shared" si="85"/>
        <v>0.11864406779661017</v>
      </c>
      <c r="R86" s="131">
        <f t="shared" si="86"/>
        <v>0.76129943502824859</v>
      </c>
    </row>
    <row r="87" spans="14:18" ht="13.5" thickBot="1" x14ac:dyDescent="0.35">
      <c r="Q87" s="143" t="s">
        <v>40</v>
      </c>
      <c r="R87" s="142"/>
    </row>
    <row r="90" spans="14:18" x14ac:dyDescent="0.3">
      <c r="Q90" s="1"/>
    </row>
    <row r="91" spans="14:18" x14ac:dyDescent="0.3">
      <c r="Q91" s="1"/>
    </row>
    <row r="92" spans="14:18" x14ac:dyDescent="0.3">
      <c r="Q92" s="1"/>
    </row>
    <row r="93" spans="14:18" x14ac:dyDescent="0.3">
      <c r="Q93" s="1"/>
    </row>
    <row r="94" spans="14:18" x14ac:dyDescent="0.3">
      <c r="Q94" s="1"/>
    </row>
    <row r="95" spans="14:18" x14ac:dyDescent="0.3">
      <c r="Q95" s="1"/>
    </row>
    <row r="96" spans="14:18" x14ac:dyDescent="0.3">
      <c r="Q96" s="1"/>
    </row>
    <row r="97" spans="17:17" x14ac:dyDescent="0.3">
      <c r="Q97" s="1"/>
    </row>
    <row r="98" spans="17:17" x14ac:dyDescent="0.3">
      <c r="Q98" s="1"/>
    </row>
    <row r="99" spans="17:17" x14ac:dyDescent="0.3">
      <c r="Q99" s="1"/>
    </row>
    <row r="100" spans="17:17" x14ac:dyDescent="0.3">
      <c r="Q100" s="1"/>
    </row>
    <row r="101" spans="17:17" x14ac:dyDescent="0.3">
      <c r="Q101" s="1"/>
    </row>
    <row r="102" spans="17:17" x14ac:dyDescent="0.3">
      <c r="Q102" s="1"/>
    </row>
  </sheetData>
  <mergeCells count="10">
    <mergeCell ref="D41:F41"/>
    <mergeCell ref="G41:I41"/>
    <mergeCell ref="J41:L41"/>
    <mergeCell ref="O77:P77"/>
    <mergeCell ref="B2:M2"/>
    <mergeCell ref="B3:M3"/>
    <mergeCell ref="B4:M4"/>
    <mergeCell ref="B5:M5"/>
    <mergeCell ref="O37:P37"/>
    <mergeCell ref="C40:L4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84"/>
  <sheetViews>
    <sheetView zoomScale="70" zoomScaleNormal="70" workbookViewId="0"/>
  </sheetViews>
  <sheetFormatPr baseColWidth="10" defaultColWidth="11.453125" defaultRowHeight="13" x14ac:dyDescent="0.3"/>
  <cols>
    <col min="1" max="1" width="5.6328125" style="1" customWidth="1"/>
    <col min="2" max="2" width="8.26953125" style="1" customWidth="1"/>
    <col min="3" max="3" width="9.54296875" style="1" customWidth="1"/>
    <col min="4" max="4" width="12.54296875" style="1" customWidth="1"/>
    <col min="5" max="5" width="9.26953125" style="1" customWidth="1"/>
    <col min="6" max="6" width="10.54296875" style="1" customWidth="1"/>
    <col min="7" max="7" width="13" style="1" customWidth="1"/>
    <col min="8" max="8" width="13.26953125" style="1" customWidth="1"/>
    <col min="9" max="9" width="11.453125" style="1"/>
    <col min="10" max="10" width="13.453125" style="1" customWidth="1"/>
    <col min="11" max="11" width="10.7265625" style="1" customWidth="1"/>
    <col min="12" max="12" width="12.54296875" style="1" customWidth="1"/>
    <col min="13" max="13" width="9.26953125" style="1" customWidth="1"/>
    <col min="14" max="15" width="11.453125" style="1"/>
    <col min="16" max="16" width="12.453125" style="1" customWidth="1"/>
    <col min="17" max="17" width="8.81640625" style="2" customWidth="1"/>
    <col min="18" max="18" width="11.81640625" style="2" customWidth="1"/>
    <col min="19" max="19" width="11.26953125" style="2" customWidth="1"/>
    <col min="20" max="20" width="10.1796875" style="2" customWidth="1"/>
    <col min="21" max="21" width="13" style="2" customWidth="1"/>
    <col min="22" max="22" width="12.81640625" style="2" customWidth="1"/>
    <col min="23" max="23" width="11.81640625" style="2" customWidth="1"/>
    <col min="24" max="24" width="12.1796875" style="2" customWidth="1"/>
    <col min="25" max="25" width="11.453125" style="2"/>
    <col min="26" max="16384" width="11.453125" style="1"/>
  </cols>
  <sheetData>
    <row r="1" spans="1:44" ht="18.75" customHeight="1" x14ac:dyDescent="0.3">
      <c r="B1" s="51" t="s">
        <v>16</v>
      </c>
    </row>
    <row r="2" spans="1:44" ht="27.75" customHeight="1" x14ac:dyDescent="0.3">
      <c r="B2" s="150" t="s">
        <v>29</v>
      </c>
      <c r="C2" s="151"/>
      <c r="D2" s="151"/>
      <c r="E2" s="151"/>
      <c r="F2" s="151"/>
      <c r="G2" s="151"/>
      <c r="H2" s="151"/>
      <c r="I2" s="151"/>
      <c r="J2" s="151"/>
      <c r="K2" s="151"/>
      <c r="L2" s="151"/>
      <c r="M2" s="152"/>
    </row>
    <row r="3" spans="1:44" ht="54" customHeight="1" x14ac:dyDescent="0.3">
      <c r="B3" s="150" t="s">
        <v>19</v>
      </c>
      <c r="C3" s="151"/>
      <c r="D3" s="151"/>
      <c r="E3" s="151"/>
      <c r="F3" s="151"/>
      <c r="G3" s="151"/>
      <c r="H3" s="151"/>
      <c r="I3" s="151"/>
      <c r="J3" s="151"/>
      <c r="K3" s="151"/>
      <c r="L3" s="151"/>
      <c r="M3" s="152"/>
    </row>
    <row r="4" spans="1:44" ht="34.5" customHeight="1" x14ac:dyDescent="0.3">
      <c r="B4" s="150" t="s">
        <v>38</v>
      </c>
      <c r="C4" s="151"/>
      <c r="D4" s="151"/>
      <c r="E4" s="151"/>
      <c r="F4" s="151"/>
      <c r="G4" s="151"/>
      <c r="H4" s="151"/>
      <c r="I4" s="151"/>
      <c r="J4" s="151"/>
      <c r="K4" s="151"/>
      <c r="L4" s="151"/>
      <c r="M4" s="152"/>
    </row>
    <row r="5" spans="1:44" ht="29.25" customHeight="1" x14ac:dyDescent="0.3">
      <c r="B5" s="150" t="s">
        <v>20</v>
      </c>
      <c r="C5" s="151"/>
      <c r="D5" s="151"/>
      <c r="E5" s="151"/>
      <c r="F5" s="151"/>
      <c r="G5" s="151"/>
      <c r="H5" s="151"/>
      <c r="I5" s="151"/>
      <c r="J5" s="151"/>
      <c r="K5" s="151"/>
      <c r="L5" s="151"/>
      <c r="M5" s="152"/>
    </row>
    <row r="6" spans="1:44" ht="12.75" customHeight="1" x14ac:dyDescent="0.3">
      <c r="C6" s="48"/>
      <c r="D6" s="48"/>
      <c r="E6" s="48"/>
      <c r="F6" s="48"/>
      <c r="G6" s="48"/>
      <c r="H6" s="48"/>
      <c r="I6" s="48"/>
      <c r="J6" s="48"/>
      <c r="K6" s="48"/>
      <c r="L6" s="48"/>
      <c r="M6" s="48"/>
    </row>
    <row r="7" spans="1:44" x14ac:dyDescent="0.3">
      <c r="A7" s="3" t="s">
        <v>68</v>
      </c>
      <c r="E7" s="4"/>
    </row>
    <row r="8" spans="1:44" x14ac:dyDescent="0.3">
      <c r="B8" s="46" t="s">
        <v>71</v>
      </c>
      <c r="E8" s="4"/>
      <c r="M8" s="45"/>
      <c r="N8" s="2"/>
      <c r="O8" s="2"/>
      <c r="P8" s="2"/>
    </row>
    <row r="9" spans="1:44" x14ac:dyDescent="0.3">
      <c r="B9" s="47" t="s">
        <v>55</v>
      </c>
      <c r="E9" s="4"/>
      <c r="M9" s="45"/>
      <c r="N9" s="2"/>
      <c r="O9" s="2"/>
      <c r="P9" s="2"/>
      <c r="AC9" s="50"/>
      <c r="AD9" s="50"/>
      <c r="AE9" s="50"/>
      <c r="AF9" s="50"/>
      <c r="AG9" s="50"/>
      <c r="AH9" s="50"/>
      <c r="AI9" s="50"/>
      <c r="AJ9" s="50"/>
      <c r="AK9" s="50"/>
      <c r="AL9" s="50"/>
      <c r="AM9" s="50"/>
      <c r="AN9" s="50"/>
      <c r="AP9" s="1" t="s">
        <v>47</v>
      </c>
    </row>
    <row r="10" spans="1:44" x14ac:dyDescent="0.3">
      <c r="B10" s="3" t="s">
        <v>0</v>
      </c>
      <c r="D10" s="7"/>
      <c r="E10" s="4"/>
      <c r="S10" s="5"/>
      <c r="T10" s="5"/>
      <c r="U10" s="6"/>
      <c r="X10" s="2" t="s">
        <v>48</v>
      </c>
      <c r="AC10" s="50"/>
      <c r="AD10" s="2" t="s">
        <v>49</v>
      </c>
      <c r="AE10" s="2"/>
      <c r="AI10" s="50"/>
      <c r="AJ10" s="2" t="s">
        <v>50</v>
      </c>
      <c r="AK10" s="2"/>
      <c r="AP10" s="97" t="s">
        <v>51</v>
      </c>
      <c r="AQ10" s="98" t="s">
        <v>52</v>
      </c>
      <c r="AR10" s="98" t="s">
        <v>53</v>
      </c>
    </row>
    <row r="11" spans="1:44" ht="59.25" customHeight="1" x14ac:dyDescent="0.3">
      <c r="A11" s="115" t="s">
        <v>54</v>
      </c>
      <c r="B11" s="8" t="s">
        <v>59</v>
      </c>
      <c r="C11" s="8" t="s">
        <v>58</v>
      </c>
      <c r="D11" s="8" t="s">
        <v>30</v>
      </c>
      <c r="E11" s="8" t="s">
        <v>31</v>
      </c>
      <c r="F11" s="42" t="s">
        <v>33</v>
      </c>
      <c r="G11" s="42" t="s">
        <v>32</v>
      </c>
      <c r="H11" s="9" t="s">
        <v>18</v>
      </c>
      <c r="I11" s="9" t="s">
        <v>1</v>
      </c>
      <c r="J11" s="10" t="s">
        <v>34</v>
      </c>
      <c r="K11" s="11" t="s">
        <v>21</v>
      </c>
      <c r="L11" s="11" t="s">
        <v>22</v>
      </c>
      <c r="M11" s="11" t="s">
        <v>23</v>
      </c>
      <c r="N11" s="11" t="s">
        <v>24</v>
      </c>
      <c r="O11" s="11" t="s">
        <v>25</v>
      </c>
      <c r="P11" s="8" t="s">
        <v>2</v>
      </c>
      <c r="Q11" s="8" t="s">
        <v>26</v>
      </c>
      <c r="R11" s="12" t="s">
        <v>3</v>
      </c>
      <c r="S11" s="12" t="s">
        <v>4</v>
      </c>
      <c r="T11" s="13" t="s">
        <v>5</v>
      </c>
      <c r="U11" s="14" t="s">
        <v>6</v>
      </c>
      <c r="V11" s="14" t="s">
        <v>7</v>
      </c>
      <c r="X11" s="8" t="s">
        <v>41</v>
      </c>
      <c r="Y11" s="8" t="s">
        <v>42</v>
      </c>
      <c r="Z11" s="8" t="s">
        <v>43</v>
      </c>
      <c r="AA11" s="8" t="s">
        <v>44</v>
      </c>
      <c r="AB11" s="42" t="s">
        <v>45</v>
      </c>
      <c r="AC11" s="99"/>
      <c r="AD11" s="8" t="s">
        <v>41</v>
      </c>
      <c r="AE11" s="8" t="s">
        <v>42</v>
      </c>
      <c r="AF11" s="8" t="s">
        <v>43</v>
      </c>
      <c r="AG11" s="8" t="s">
        <v>44</v>
      </c>
      <c r="AH11" s="42" t="s">
        <v>45</v>
      </c>
      <c r="AI11" s="99"/>
      <c r="AJ11" s="8" t="s">
        <v>41</v>
      </c>
      <c r="AK11" s="8" t="s">
        <v>42</v>
      </c>
      <c r="AL11" s="8" t="s">
        <v>43</v>
      </c>
      <c r="AM11" s="8" t="s">
        <v>44</v>
      </c>
      <c r="AN11" s="42" t="s">
        <v>45</v>
      </c>
      <c r="AP11" s="96" t="s">
        <v>46</v>
      </c>
      <c r="AQ11" s="96" t="s">
        <v>46</v>
      </c>
      <c r="AR11" s="96" t="s">
        <v>46</v>
      </c>
    </row>
    <row r="12" spans="1:44" x14ac:dyDescent="0.3">
      <c r="A12" s="49">
        <v>0</v>
      </c>
      <c r="C12" s="8">
        <v>0</v>
      </c>
      <c r="D12" s="8">
        <v>789</v>
      </c>
      <c r="E12" s="8">
        <v>0</v>
      </c>
      <c r="F12" s="89">
        <v>0</v>
      </c>
      <c r="G12" s="90">
        <f>D13</f>
        <v>789</v>
      </c>
      <c r="H12" s="41">
        <f>E12/D12</f>
        <v>0</v>
      </c>
      <c r="I12" s="43">
        <f>1-H12</f>
        <v>1</v>
      </c>
      <c r="J12" s="43">
        <f>I12</f>
        <v>1</v>
      </c>
      <c r="K12" s="17">
        <f>(LN(J12))^2</f>
        <v>0</v>
      </c>
      <c r="L12" s="18">
        <f>D12-G12</f>
        <v>0</v>
      </c>
      <c r="M12" s="18">
        <f>D12*G12</f>
        <v>622521</v>
      </c>
      <c r="N12" s="19">
        <f>L12/M12</f>
        <v>0</v>
      </c>
      <c r="O12" s="19">
        <f>N12</f>
        <v>0</v>
      </c>
      <c r="P12" s="20">
        <v>0</v>
      </c>
      <c r="Q12" s="21">
        <f>-NORMSINV(2.5/100)</f>
        <v>1.9599639845400538</v>
      </c>
      <c r="R12" s="17">
        <f>Q12*P12</f>
        <v>0</v>
      </c>
      <c r="S12" s="22">
        <f>EXP(R12)</f>
        <v>1</v>
      </c>
      <c r="T12" s="22">
        <f>EXP(R12)</f>
        <v>1</v>
      </c>
      <c r="U12" s="88">
        <f>J12^S12</f>
        <v>1</v>
      </c>
      <c r="V12" s="88">
        <f>J12^T12</f>
        <v>1</v>
      </c>
      <c r="X12" s="85"/>
      <c r="Y12" s="85"/>
      <c r="Z12" s="85"/>
      <c r="AA12" s="85"/>
      <c r="AB12" s="85"/>
      <c r="AC12" s="100"/>
      <c r="AD12" s="85"/>
      <c r="AE12" s="85"/>
      <c r="AF12" s="85"/>
      <c r="AG12" s="85"/>
      <c r="AH12" s="85"/>
      <c r="AI12" s="100"/>
      <c r="AJ12" s="85"/>
      <c r="AK12" s="85"/>
      <c r="AL12" s="85"/>
      <c r="AM12" s="85"/>
      <c r="AN12" s="85"/>
    </row>
    <row r="13" spans="1:44" x14ac:dyDescent="0.3">
      <c r="A13" s="49">
        <v>4</v>
      </c>
      <c r="B13" s="74">
        <f>C12</f>
        <v>0</v>
      </c>
      <c r="C13" s="52">
        <v>3</v>
      </c>
      <c r="D13" s="15">
        <v>789</v>
      </c>
      <c r="E13" s="109">
        <f t="shared" ref="E13:E20" si="0">D13-G13-F13</f>
        <v>54</v>
      </c>
      <c r="F13" s="15">
        <f>A13-A12</f>
        <v>4</v>
      </c>
      <c r="G13" s="90">
        <f t="shared" ref="G13:G19" si="1">D14</f>
        <v>731</v>
      </c>
      <c r="H13" s="16">
        <f>E13/D13</f>
        <v>6.8441064638783272E-2</v>
      </c>
      <c r="I13" s="43">
        <f>1-H13</f>
        <v>0.9315589353612167</v>
      </c>
      <c r="J13" s="44">
        <f>I13*J12</f>
        <v>0.9315589353612167</v>
      </c>
      <c r="K13" s="17">
        <f>(LN(J13))^2</f>
        <v>5.0262175250234808E-3</v>
      </c>
      <c r="L13" s="18">
        <f>D13-G13</f>
        <v>58</v>
      </c>
      <c r="M13" s="18">
        <f>D13*G13</f>
        <v>576759</v>
      </c>
      <c r="N13" s="19">
        <f>L13/M13</f>
        <v>1.0056193314712038E-4</v>
      </c>
      <c r="O13" s="19">
        <f>N13</f>
        <v>1.0056193314712038E-4</v>
      </c>
      <c r="P13" s="20">
        <v>0</v>
      </c>
      <c r="Q13" s="21">
        <f>-NORMSINV(2.5/100)</f>
        <v>1.9599639845400538</v>
      </c>
      <c r="R13" s="17">
        <f>Q13*P13</f>
        <v>0</v>
      </c>
      <c r="S13" s="22">
        <f>EXP(R13)</f>
        <v>1</v>
      </c>
      <c r="T13" s="22">
        <f>EXP(R13)</f>
        <v>1</v>
      </c>
      <c r="U13" s="23">
        <f>J13^S13</f>
        <v>0.9315589353612167</v>
      </c>
      <c r="V13" s="23">
        <f>J13^T13</f>
        <v>0.9315589353612167</v>
      </c>
      <c r="W13" s="24"/>
      <c r="X13" s="18">
        <f t="shared" ref="X13:X20" si="2">C13</f>
        <v>3</v>
      </c>
      <c r="Y13" s="86">
        <f>J13*(C13-C12)</f>
        <v>2.79467680608365</v>
      </c>
      <c r="Z13" s="86">
        <f>(J12-J13)*(C13-C12)/2</f>
        <v>0.10266159695817495</v>
      </c>
      <c r="AA13" s="20">
        <f>SUM(Y13:Z13)</f>
        <v>2.8973384030418248</v>
      </c>
      <c r="AB13" s="87">
        <f>AA13</f>
        <v>2.8973384030418248</v>
      </c>
      <c r="AC13" s="101"/>
      <c r="AD13" s="18">
        <f>C13</f>
        <v>3</v>
      </c>
      <c r="AE13" s="86">
        <f>U13*(C13-C12)</f>
        <v>2.79467680608365</v>
      </c>
      <c r="AF13" s="86">
        <f>(U12-U13)*(C13-C12)/2</f>
        <v>0.10266159695817495</v>
      </c>
      <c r="AG13" s="20">
        <f>SUM(AE13:AF13)</f>
        <v>2.8973384030418248</v>
      </c>
      <c r="AH13" s="87">
        <f>AG13</f>
        <v>2.8973384030418248</v>
      </c>
      <c r="AI13" s="101"/>
      <c r="AJ13" s="18">
        <f>C13</f>
        <v>3</v>
      </c>
      <c r="AK13" s="86">
        <f>V13*(C13-C12)</f>
        <v>2.79467680608365</v>
      </c>
      <c r="AL13" s="86">
        <f>(V12-V13)*(C13-C12)/2</f>
        <v>0.10266159695817495</v>
      </c>
      <c r="AM13" s="20">
        <f>SUM(AK13:AL13)</f>
        <v>2.8973384030418248</v>
      </c>
      <c r="AN13" s="87">
        <f>AM13</f>
        <v>2.8973384030418248</v>
      </c>
      <c r="AO13" s="102">
        <f>C13</f>
        <v>3</v>
      </c>
      <c r="AP13" s="95">
        <f>AB13-AB27</f>
        <v>4.5065675769097258E-2</v>
      </c>
      <c r="AQ13" s="95">
        <f>AN13-AH27</f>
        <v>4.5065675769097258E-2</v>
      </c>
      <c r="AR13" s="95">
        <f>AH13-AN27</f>
        <v>4.5065675769097258E-2</v>
      </c>
    </row>
    <row r="14" spans="1:44" x14ac:dyDescent="0.3">
      <c r="A14" s="49">
        <v>13</v>
      </c>
      <c r="B14" s="74">
        <f t="shared" ref="B14:B20" si="3">C13</f>
        <v>3</v>
      </c>
      <c r="C14" s="52">
        <v>6</v>
      </c>
      <c r="D14" s="15">
        <v>731</v>
      </c>
      <c r="E14" s="109">
        <f t="shared" si="0"/>
        <v>101</v>
      </c>
      <c r="F14" s="15">
        <f t="shared" ref="F14:F20" si="4">A14-A13</f>
        <v>9</v>
      </c>
      <c r="G14" s="90">
        <f t="shared" si="1"/>
        <v>621</v>
      </c>
      <c r="H14" s="16">
        <f t="shared" ref="H14:H20" si="5">E14/D14</f>
        <v>0.13816689466484269</v>
      </c>
      <c r="I14" s="43">
        <f t="shared" ref="I14:I20" si="6">1-H14</f>
        <v>0.86183310533515733</v>
      </c>
      <c r="J14" s="44">
        <f>I14*J13</f>
        <v>0.8028483300650705</v>
      </c>
      <c r="K14" s="17">
        <f t="shared" ref="K14:K20" si="7">(LN(J14))^2</f>
        <v>4.8219531820236299E-2</v>
      </c>
      <c r="L14" s="18">
        <f t="shared" ref="L14:L20" si="8">D14-G14</f>
        <v>110</v>
      </c>
      <c r="M14" s="18">
        <f t="shared" ref="M14:M20" si="9">D14*G14</f>
        <v>453951</v>
      </c>
      <c r="N14" s="19">
        <f t="shared" ref="N14:N20" si="10">L14/M14</f>
        <v>2.4231690204449378E-4</v>
      </c>
      <c r="O14" s="19">
        <f>O13+N14</f>
        <v>3.4287883519161413E-4</v>
      </c>
      <c r="P14" s="20">
        <f>SQRT((1/K14)*O14)</f>
        <v>8.4325484373187473E-2</v>
      </c>
      <c r="Q14" s="21">
        <f t="shared" ref="Q14:Q20" si="11">-NORMSINV(2.5/100)</f>
        <v>1.9599639845400538</v>
      </c>
      <c r="R14" s="17">
        <f t="shared" ref="R14:R20" si="12">Q14*P14</f>
        <v>0.16527491235034256</v>
      </c>
      <c r="S14" s="22">
        <f t="shared" ref="S14:S20" si="13">EXP(R14)</f>
        <v>1.1797173930170968</v>
      </c>
      <c r="T14" s="22">
        <f>EXP(-R14)</f>
        <v>0.84766063967449501</v>
      </c>
      <c r="U14" s="23">
        <f t="shared" ref="U14:U20" si="14">J14^S14</f>
        <v>0.77178172571902703</v>
      </c>
      <c r="V14" s="23">
        <f>J14^T14</f>
        <v>0.83015956986329809</v>
      </c>
      <c r="X14" s="18">
        <f t="shared" si="2"/>
        <v>6</v>
      </c>
      <c r="Y14" s="86">
        <f t="shared" ref="Y14:Y20" si="15">J14*(C14-C13)</f>
        <v>2.4085449901952116</v>
      </c>
      <c r="Z14" s="86">
        <f t="shared" ref="Z14:Z20" si="16">(J13-J14)*(C14-C13)/2</f>
        <v>0.19306590794421929</v>
      </c>
      <c r="AA14" s="20">
        <f t="shared" ref="AA14:AA20" si="17">SUM(Y14:Z14)</f>
        <v>2.6016108981394308</v>
      </c>
      <c r="AB14" s="87">
        <f>AA14+AB13</f>
        <v>5.4989493011812556</v>
      </c>
      <c r="AD14" s="18">
        <f t="shared" ref="AD14:AD20" si="18">C14</f>
        <v>6</v>
      </c>
      <c r="AE14" s="86">
        <f t="shared" ref="AE14:AE20" si="19">U14*(C14-C13)</f>
        <v>2.3153451771570812</v>
      </c>
      <c r="AF14" s="86">
        <f t="shared" ref="AF14:AF20" si="20">(U13-U14)*(C14-C13)/2</f>
        <v>0.2396658144632845</v>
      </c>
      <c r="AG14" s="20">
        <f t="shared" ref="AG14:AG20" si="21">SUM(AE14:AF14)</f>
        <v>2.5550109916203656</v>
      </c>
      <c r="AH14" s="87">
        <f>AG14+AH13</f>
        <v>5.4523493946621908</v>
      </c>
      <c r="AJ14" s="18">
        <f t="shared" ref="AJ14:AJ20" si="22">C14</f>
        <v>6</v>
      </c>
      <c r="AK14" s="86">
        <f t="shared" ref="AK14:AK20" si="23">V14*(C14-C13)</f>
        <v>2.4904787095898944</v>
      </c>
      <c r="AL14" s="86">
        <f t="shared" ref="AL14:AL20" si="24">(V13-V14)*(C14-C13)/2</f>
        <v>0.15209904824687792</v>
      </c>
      <c r="AM14" s="20">
        <f t="shared" ref="AM14:AM20" si="25">SUM(AK14:AL14)</f>
        <v>2.6425777578367722</v>
      </c>
      <c r="AN14" s="87">
        <f>AM14+AN13</f>
        <v>5.5399161608785974</v>
      </c>
      <c r="AO14" s="102">
        <f t="shared" ref="AO14:AO20" si="26">C14</f>
        <v>6</v>
      </c>
      <c r="AP14" s="95">
        <f t="shared" ref="AP14:AP20" si="27">AB14-AB28</f>
        <v>0.14778522135863881</v>
      </c>
      <c r="AQ14" s="95">
        <f t="shared" ref="AQ14:AQ20" si="28">AN14-AH28</f>
        <v>0.2388058715492436</v>
      </c>
      <c r="AR14" s="95">
        <f t="shared" ref="AR14:AR20" si="29">AH14-AN28</f>
        <v>5.6447154885116646E-2</v>
      </c>
    </row>
    <row r="15" spans="1:44" x14ac:dyDescent="0.3">
      <c r="A15" s="49">
        <v>16</v>
      </c>
      <c r="B15" s="74">
        <f t="shared" si="3"/>
        <v>6</v>
      </c>
      <c r="C15" s="52">
        <v>9</v>
      </c>
      <c r="D15" s="15">
        <v>621</v>
      </c>
      <c r="E15" s="109">
        <f t="shared" si="0"/>
        <v>112</v>
      </c>
      <c r="F15" s="15">
        <f t="shared" si="4"/>
        <v>3</v>
      </c>
      <c r="G15" s="90">
        <f t="shared" si="1"/>
        <v>506</v>
      </c>
      <c r="H15" s="16">
        <f t="shared" si="5"/>
        <v>0.18035426731078905</v>
      </c>
      <c r="I15" s="43">
        <f t="shared" si="6"/>
        <v>0.81964573268921093</v>
      </c>
      <c r="J15" s="44">
        <f t="shared" ref="J15:J20" si="30">I15*J14</f>
        <v>0.65805120773449421</v>
      </c>
      <c r="K15" s="17">
        <f t="shared" si="7"/>
        <v>0.17511925617196697</v>
      </c>
      <c r="L15" s="18">
        <f t="shared" si="8"/>
        <v>115</v>
      </c>
      <c r="M15" s="18">
        <f t="shared" si="9"/>
        <v>314226</v>
      </c>
      <c r="N15" s="19">
        <f t="shared" si="10"/>
        <v>3.6597862684819204E-4</v>
      </c>
      <c r="O15" s="19">
        <f t="shared" ref="O15:O20" si="31">O14+N15</f>
        <v>7.0885746203980617E-4</v>
      </c>
      <c r="P15" s="20">
        <f t="shared" ref="P15:P20" si="32">SQRT((1/K15)*O15)</f>
        <v>6.3622760090848302E-2</v>
      </c>
      <c r="Q15" s="21">
        <f t="shared" si="11"/>
        <v>1.9599639845400538</v>
      </c>
      <c r="R15" s="17">
        <f t="shared" si="12"/>
        <v>0.12469831837509496</v>
      </c>
      <c r="S15" s="22">
        <f t="shared" si="13"/>
        <v>1.1328066545600033</v>
      </c>
      <c r="T15" s="22">
        <f t="shared" ref="T15:T20" si="33">EXP(-R15)</f>
        <v>0.88276317584699648</v>
      </c>
      <c r="U15" s="23">
        <f t="shared" si="14"/>
        <v>0.62247708425239145</v>
      </c>
      <c r="V15" s="23">
        <f t="shared" ref="V15:V20" si="34">J15^T15</f>
        <v>0.69114050697957996</v>
      </c>
      <c r="X15" s="18">
        <f t="shared" si="2"/>
        <v>9</v>
      </c>
      <c r="Y15" s="86">
        <f t="shared" si="15"/>
        <v>1.9741536232034826</v>
      </c>
      <c r="Z15" s="86">
        <f t="shared" si="16"/>
        <v>0.21719568349586443</v>
      </c>
      <c r="AA15" s="20">
        <f t="shared" si="17"/>
        <v>2.191349306699347</v>
      </c>
      <c r="AB15" s="87">
        <f t="shared" ref="AB15:AB20" si="35">AA15+AB14</f>
        <v>7.690298607880603</v>
      </c>
      <c r="AD15" s="18">
        <f t="shared" si="18"/>
        <v>9</v>
      </c>
      <c r="AE15" s="86">
        <f t="shared" si="19"/>
        <v>1.8674312527571744</v>
      </c>
      <c r="AF15" s="86">
        <f t="shared" si="20"/>
        <v>0.22395696219995337</v>
      </c>
      <c r="AG15" s="20">
        <f t="shared" si="21"/>
        <v>2.0913882149571279</v>
      </c>
      <c r="AH15" s="87">
        <f t="shared" ref="AH15:AH20" si="36">AG15+AH14</f>
        <v>7.5437376096193187</v>
      </c>
      <c r="AJ15" s="18">
        <f t="shared" si="22"/>
        <v>9</v>
      </c>
      <c r="AK15" s="86">
        <f t="shared" si="23"/>
        <v>2.0734215209387399</v>
      </c>
      <c r="AL15" s="86">
        <f t="shared" si="24"/>
        <v>0.20852859432557719</v>
      </c>
      <c r="AM15" s="20">
        <f t="shared" si="25"/>
        <v>2.2819501152643169</v>
      </c>
      <c r="AN15" s="87">
        <f t="shared" ref="AN15:AN20" si="37">AM15+AN14</f>
        <v>7.8218662761429147</v>
      </c>
      <c r="AO15" s="102">
        <f t="shared" si="26"/>
        <v>9</v>
      </c>
      <c r="AP15" s="95">
        <f t="shared" si="27"/>
        <v>0.26113285562736177</v>
      </c>
      <c r="AQ15" s="95">
        <f t="shared" si="28"/>
        <v>0.54831613629686426</v>
      </c>
      <c r="AR15" s="95">
        <f t="shared" si="29"/>
        <v>-2.7003744192407808E-2</v>
      </c>
    </row>
    <row r="16" spans="1:44" x14ac:dyDescent="0.3">
      <c r="A16" s="49">
        <v>20</v>
      </c>
      <c r="B16" s="74">
        <f t="shared" si="3"/>
        <v>9</v>
      </c>
      <c r="C16" s="52">
        <v>12</v>
      </c>
      <c r="D16" s="15">
        <v>506</v>
      </c>
      <c r="E16" s="109">
        <f t="shared" si="0"/>
        <v>82</v>
      </c>
      <c r="F16" s="15">
        <f t="shared" si="4"/>
        <v>4</v>
      </c>
      <c r="G16" s="90">
        <f t="shared" si="1"/>
        <v>420</v>
      </c>
      <c r="H16" s="16">
        <f t="shared" si="5"/>
        <v>0.16205533596837945</v>
      </c>
      <c r="I16" s="43">
        <f t="shared" si="6"/>
        <v>0.8379446640316206</v>
      </c>
      <c r="J16" s="44">
        <f t="shared" si="30"/>
        <v>0.55141049818068288</v>
      </c>
      <c r="K16" s="17">
        <f t="shared" si="7"/>
        <v>0.35435320834182416</v>
      </c>
      <c r="L16" s="18">
        <f t="shared" si="8"/>
        <v>86</v>
      </c>
      <c r="M16" s="18">
        <f t="shared" si="9"/>
        <v>212520</v>
      </c>
      <c r="N16" s="19">
        <f t="shared" si="10"/>
        <v>4.0466779597214382E-4</v>
      </c>
      <c r="O16" s="19">
        <f t="shared" si="31"/>
        <v>1.1135252580119501E-3</v>
      </c>
      <c r="P16" s="20">
        <f t="shared" si="32"/>
        <v>5.6057258116799569E-2</v>
      </c>
      <c r="Q16" s="21">
        <f t="shared" si="11"/>
        <v>1.9599639845400538</v>
      </c>
      <c r="R16" s="17">
        <f t="shared" si="12"/>
        <v>0.10987020698099276</v>
      </c>
      <c r="S16" s="22">
        <f t="shared" si="13"/>
        <v>1.1161331947601854</v>
      </c>
      <c r="T16" s="22">
        <f t="shared" si="33"/>
        <v>0.89595041585951751</v>
      </c>
      <c r="U16" s="23">
        <f t="shared" si="14"/>
        <v>0.51457857460295531</v>
      </c>
      <c r="V16" s="23">
        <f t="shared" si="34"/>
        <v>0.5866437469439435</v>
      </c>
      <c r="X16" s="18">
        <f t="shared" si="2"/>
        <v>12</v>
      </c>
      <c r="Y16" s="86">
        <f t="shared" si="15"/>
        <v>1.6542314945420487</v>
      </c>
      <c r="Z16" s="86">
        <f t="shared" si="16"/>
        <v>0.159961064330717</v>
      </c>
      <c r="AA16" s="20">
        <f t="shared" si="17"/>
        <v>1.8141925588727656</v>
      </c>
      <c r="AB16" s="87">
        <f t="shared" si="35"/>
        <v>9.5044911667533682</v>
      </c>
      <c r="AD16" s="18">
        <f t="shared" si="18"/>
        <v>12</v>
      </c>
      <c r="AE16" s="86">
        <f t="shared" si="19"/>
        <v>1.543735723808866</v>
      </c>
      <c r="AF16" s="86">
        <f t="shared" si="20"/>
        <v>0.16184776447415422</v>
      </c>
      <c r="AG16" s="20">
        <f t="shared" si="21"/>
        <v>1.7055834882830203</v>
      </c>
      <c r="AH16" s="87">
        <f t="shared" si="36"/>
        <v>9.2493210979023388</v>
      </c>
      <c r="AJ16" s="18">
        <f t="shared" si="22"/>
        <v>12</v>
      </c>
      <c r="AK16" s="86">
        <f t="shared" si="23"/>
        <v>1.7599312408318304</v>
      </c>
      <c r="AL16" s="86">
        <f t="shared" si="24"/>
        <v>0.15674514005345469</v>
      </c>
      <c r="AM16" s="20">
        <f t="shared" si="25"/>
        <v>1.9166763808852851</v>
      </c>
      <c r="AN16" s="87">
        <f t="shared" si="37"/>
        <v>9.7385426570281997</v>
      </c>
      <c r="AO16" s="102">
        <f t="shared" si="26"/>
        <v>12</v>
      </c>
      <c r="AP16" s="149">
        <f t="shared" si="27"/>
        <v>0.42107791283950036</v>
      </c>
      <c r="AQ16" s="95">
        <f t="shared" si="28"/>
        <v>0.9222542150721047</v>
      </c>
      <c r="AR16" s="95">
        <f t="shared" si="29"/>
        <v>-8.2210993056726522E-2</v>
      </c>
    </row>
    <row r="17" spans="1:44" x14ac:dyDescent="0.3">
      <c r="A17" s="49">
        <v>63</v>
      </c>
      <c r="B17" s="74">
        <f t="shared" si="3"/>
        <v>12</v>
      </c>
      <c r="C17" s="52">
        <v>15</v>
      </c>
      <c r="D17" s="15">
        <v>420</v>
      </c>
      <c r="E17" s="109">
        <f t="shared" si="0"/>
        <v>69</v>
      </c>
      <c r="F17" s="15">
        <f t="shared" si="4"/>
        <v>43</v>
      </c>
      <c r="G17" s="90">
        <f t="shared" si="1"/>
        <v>308</v>
      </c>
      <c r="H17" s="16">
        <f t="shared" si="5"/>
        <v>0.16428571428571428</v>
      </c>
      <c r="I17" s="43">
        <f t="shared" si="6"/>
        <v>0.83571428571428574</v>
      </c>
      <c r="J17" s="44">
        <f t="shared" si="30"/>
        <v>0.46082163062242787</v>
      </c>
      <c r="K17" s="17">
        <f t="shared" si="7"/>
        <v>0.60022862075191485</v>
      </c>
      <c r="L17" s="18">
        <f t="shared" si="8"/>
        <v>112</v>
      </c>
      <c r="M17" s="18">
        <f t="shared" si="9"/>
        <v>129360</v>
      </c>
      <c r="N17" s="19">
        <f t="shared" si="10"/>
        <v>8.658008658008658E-4</v>
      </c>
      <c r="O17" s="19">
        <f t="shared" si="31"/>
        <v>1.9793261238128159E-3</v>
      </c>
      <c r="P17" s="20">
        <f t="shared" si="32"/>
        <v>5.7424910671317851E-2</v>
      </c>
      <c r="Q17" s="21">
        <f t="shared" si="11"/>
        <v>1.9599639845400538</v>
      </c>
      <c r="R17" s="17">
        <f t="shared" si="12"/>
        <v>0.11255075673121279</v>
      </c>
      <c r="S17" s="22">
        <f t="shared" si="13"/>
        <v>1.1191290588040594</v>
      </c>
      <c r="T17" s="22">
        <f t="shared" si="33"/>
        <v>0.89355199217919978</v>
      </c>
      <c r="U17" s="23">
        <f t="shared" si="14"/>
        <v>0.4201939955865483</v>
      </c>
      <c r="V17" s="23">
        <f t="shared" si="34"/>
        <v>0.50043665610097776</v>
      </c>
      <c r="X17" s="18">
        <f t="shared" si="2"/>
        <v>15</v>
      </c>
      <c r="Y17" s="86">
        <f t="shared" si="15"/>
        <v>1.3824648918672837</v>
      </c>
      <c r="Z17" s="86">
        <f t="shared" si="16"/>
        <v>0.13588330133738252</v>
      </c>
      <c r="AA17" s="20">
        <f t="shared" si="17"/>
        <v>1.5183481932046663</v>
      </c>
      <c r="AB17" s="87">
        <f t="shared" si="35"/>
        <v>11.022839359958034</v>
      </c>
      <c r="AD17" s="18">
        <f t="shared" si="18"/>
        <v>15</v>
      </c>
      <c r="AE17" s="86">
        <f t="shared" si="19"/>
        <v>1.2605819867596448</v>
      </c>
      <c r="AF17" s="86">
        <f t="shared" si="20"/>
        <v>0.14157686852461052</v>
      </c>
      <c r="AG17" s="20">
        <f t="shared" si="21"/>
        <v>1.4021588552842554</v>
      </c>
      <c r="AH17" s="87">
        <f t="shared" si="36"/>
        <v>10.651479953186595</v>
      </c>
      <c r="AJ17" s="18">
        <f t="shared" si="22"/>
        <v>15</v>
      </c>
      <c r="AK17" s="86">
        <f t="shared" si="23"/>
        <v>1.5013099683029334</v>
      </c>
      <c r="AL17" s="86">
        <f t="shared" si="24"/>
        <v>0.12931063626444861</v>
      </c>
      <c r="AM17" s="20">
        <f t="shared" si="25"/>
        <v>1.6306206045673819</v>
      </c>
      <c r="AN17" s="87">
        <f t="shared" si="37"/>
        <v>11.369163261595581</v>
      </c>
      <c r="AO17" s="102">
        <f t="shared" si="26"/>
        <v>15</v>
      </c>
      <c r="AP17" s="95">
        <f t="shared" si="27"/>
        <v>0.66686249810954834</v>
      </c>
      <c r="AQ17" s="95">
        <f t="shared" si="28"/>
        <v>1.3944230235281783</v>
      </c>
      <c r="AR17" s="95">
        <f t="shared" si="29"/>
        <v>-6.519963883068236E-2</v>
      </c>
    </row>
    <row r="18" spans="1:44" x14ac:dyDescent="0.3">
      <c r="A18" s="49">
        <v>90</v>
      </c>
      <c r="B18" s="74">
        <f t="shared" si="3"/>
        <v>15</v>
      </c>
      <c r="C18" s="52">
        <v>18</v>
      </c>
      <c r="D18" s="15">
        <v>308</v>
      </c>
      <c r="E18" s="109">
        <f t="shared" si="0"/>
        <v>55</v>
      </c>
      <c r="F18" s="15">
        <f t="shared" si="4"/>
        <v>27</v>
      </c>
      <c r="G18" s="90">
        <f t="shared" si="1"/>
        <v>226</v>
      </c>
      <c r="H18" s="16">
        <f t="shared" si="5"/>
        <v>0.17857142857142858</v>
      </c>
      <c r="I18" s="43">
        <f t="shared" si="6"/>
        <v>0.8214285714285714</v>
      </c>
      <c r="J18" s="44">
        <f t="shared" si="30"/>
        <v>0.37853205372556575</v>
      </c>
      <c r="K18" s="17">
        <f t="shared" si="7"/>
        <v>0.94372389121560207</v>
      </c>
      <c r="L18" s="18">
        <f t="shared" si="8"/>
        <v>82</v>
      </c>
      <c r="M18" s="18">
        <f t="shared" si="9"/>
        <v>69608</v>
      </c>
      <c r="N18" s="19">
        <f t="shared" si="10"/>
        <v>1.1780255143087001E-3</v>
      </c>
      <c r="O18" s="19">
        <f t="shared" si="31"/>
        <v>3.1573516381215158E-3</v>
      </c>
      <c r="P18" s="20">
        <f t="shared" si="32"/>
        <v>5.7841427335970169E-2</v>
      </c>
      <c r="Q18" s="21">
        <f t="shared" si="11"/>
        <v>1.9599639845400538</v>
      </c>
      <c r="R18" s="17">
        <f t="shared" si="12"/>
        <v>0.11336711439289208</v>
      </c>
      <c r="S18" s="22">
        <f t="shared" si="13"/>
        <v>1.1200430414032112</v>
      </c>
      <c r="T18" s="22">
        <f t="shared" si="33"/>
        <v>0.89282283183258837</v>
      </c>
      <c r="U18" s="23">
        <f t="shared" si="14"/>
        <v>0.33686572199754478</v>
      </c>
      <c r="V18" s="23">
        <f t="shared" si="34"/>
        <v>0.42006879703194477</v>
      </c>
      <c r="X18" s="18">
        <f t="shared" si="2"/>
        <v>18</v>
      </c>
      <c r="Y18" s="86">
        <f t="shared" si="15"/>
        <v>1.1355961611766974</v>
      </c>
      <c r="Z18" s="86">
        <f t="shared" si="16"/>
        <v>0.12343436534529317</v>
      </c>
      <c r="AA18" s="20">
        <f t="shared" si="17"/>
        <v>1.2590305265219905</v>
      </c>
      <c r="AB18" s="87">
        <f t="shared" si="35"/>
        <v>12.281869886480024</v>
      </c>
      <c r="AD18" s="18">
        <f t="shared" si="18"/>
        <v>18</v>
      </c>
      <c r="AE18" s="86">
        <f t="shared" si="19"/>
        <v>1.0105971659926343</v>
      </c>
      <c r="AF18" s="86">
        <f t="shared" si="20"/>
        <v>0.12499241038350528</v>
      </c>
      <c r="AG18" s="20">
        <f t="shared" si="21"/>
        <v>1.1355895763761397</v>
      </c>
      <c r="AH18" s="87">
        <f t="shared" si="36"/>
        <v>11.787069529562734</v>
      </c>
      <c r="AJ18" s="18">
        <f t="shared" si="22"/>
        <v>18</v>
      </c>
      <c r="AK18" s="86">
        <f t="shared" si="23"/>
        <v>1.2602063910958343</v>
      </c>
      <c r="AL18" s="86">
        <f t="shared" si="24"/>
        <v>0.12055178860354948</v>
      </c>
      <c r="AM18" s="20">
        <f t="shared" si="25"/>
        <v>1.3807581796993837</v>
      </c>
      <c r="AN18" s="87">
        <f t="shared" si="37"/>
        <v>12.749921441294966</v>
      </c>
      <c r="AO18" s="102">
        <f t="shared" si="26"/>
        <v>18</v>
      </c>
      <c r="AP18" s="95">
        <f t="shared" si="27"/>
        <v>0.94839453004296814</v>
      </c>
      <c r="AQ18" s="95">
        <f t="shared" si="28"/>
        <v>1.9140321356805803</v>
      </c>
      <c r="AR18" s="95">
        <f t="shared" si="29"/>
        <v>-2.5152416377274278E-2</v>
      </c>
    </row>
    <row r="19" spans="1:44" x14ac:dyDescent="0.3">
      <c r="A19" s="49">
        <v>167</v>
      </c>
      <c r="B19" s="74">
        <f t="shared" si="3"/>
        <v>18</v>
      </c>
      <c r="C19" s="52">
        <v>21</v>
      </c>
      <c r="D19" s="15">
        <v>226</v>
      </c>
      <c r="E19" s="109">
        <f t="shared" si="0"/>
        <v>2</v>
      </c>
      <c r="F19" s="15">
        <f t="shared" si="4"/>
        <v>77</v>
      </c>
      <c r="G19" s="90">
        <f t="shared" si="1"/>
        <v>147</v>
      </c>
      <c r="H19" s="16">
        <f t="shared" si="5"/>
        <v>8.8495575221238937E-3</v>
      </c>
      <c r="I19" s="43">
        <f t="shared" si="6"/>
        <v>0.99115044247787609</v>
      </c>
      <c r="J19" s="44">
        <f t="shared" si="30"/>
        <v>0.37518221254215367</v>
      </c>
      <c r="K19" s="17">
        <f t="shared" si="7"/>
        <v>0.96107332095694409</v>
      </c>
      <c r="L19" s="18">
        <f t="shared" si="8"/>
        <v>79</v>
      </c>
      <c r="M19" s="18">
        <f t="shared" si="9"/>
        <v>33222</v>
      </c>
      <c r="N19" s="19">
        <f t="shared" si="10"/>
        <v>2.3779423273734271E-3</v>
      </c>
      <c r="O19" s="19">
        <f t="shared" si="31"/>
        <v>5.5352939654949428E-3</v>
      </c>
      <c r="P19" s="20">
        <f t="shared" si="32"/>
        <v>7.5891316080575019E-2</v>
      </c>
      <c r="Q19" s="21">
        <f t="shared" si="11"/>
        <v>1.9599639845400538</v>
      </c>
      <c r="R19" s="17">
        <f t="shared" si="12"/>
        <v>0.14874424625727248</v>
      </c>
      <c r="S19" s="22">
        <f t="shared" si="13"/>
        <v>1.1603761807045734</v>
      </c>
      <c r="T19" s="22">
        <f t="shared" si="33"/>
        <v>0.86178949260472237</v>
      </c>
      <c r="U19" s="23">
        <f t="shared" si="14"/>
        <v>0.32059802070276894</v>
      </c>
      <c r="V19" s="23">
        <f t="shared" si="34"/>
        <v>0.42962192451371595</v>
      </c>
      <c r="X19" s="18">
        <f t="shared" si="2"/>
        <v>21</v>
      </c>
      <c r="Y19" s="86">
        <f t="shared" si="15"/>
        <v>1.1255466376264609</v>
      </c>
      <c r="Z19" s="86">
        <f t="shared" si="16"/>
        <v>5.0247617751181251E-3</v>
      </c>
      <c r="AA19" s="20">
        <f t="shared" si="17"/>
        <v>1.1305713994015791</v>
      </c>
      <c r="AB19" s="87">
        <f t="shared" si="35"/>
        <v>13.412441285881602</v>
      </c>
      <c r="AD19" s="18">
        <f t="shared" si="18"/>
        <v>21</v>
      </c>
      <c r="AE19" s="86">
        <f t="shared" si="19"/>
        <v>0.96179406210830676</v>
      </c>
      <c r="AF19" s="86">
        <f t="shared" si="20"/>
        <v>2.4401551942163757E-2</v>
      </c>
      <c r="AG19" s="20">
        <f t="shared" si="21"/>
        <v>0.98619561405047051</v>
      </c>
      <c r="AH19" s="87">
        <f t="shared" si="36"/>
        <v>12.773265143613205</v>
      </c>
      <c r="AJ19" s="18">
        <f t="shared" si="22"/>
        <v>21</v>
      </c>
      <c r="AK19" s="86">
        <f t="shared" si="23"/>
        <v>1.288865773541148</v>
      </c>
      <c r="AL19" s="86">
        <f t="shared" si="24"/>
        <v>-1.432969122265676E-2</v>
      </c>
      <c r="AM19" s="20">
        <f t="shared" si="25"/>
        <v>1.2745360823184912</v>
      </c>
      <c r="AN19" s="87">
        <f t="shared" si="37"/>
        <v>14.024457523613457</v>
      </c>
      <c r="AO19" s="102">
        <f t="shared" si="26"/>
        <v>21</v>
      </c>
      <c r="AP19" s="95">
        <f t="shared" si="27"/>
        <v>1.287537148296483</v>
      </c>
      <c r="AQ19" s="95">
        <f t="shared" si="28"/>
        <v>2.5222068731327543</v>
      </c>
      <c r="AR19" s="95">
        <f t="shared" si="29"/>
        <v>3.9031159691129247E-2</v>
      </c>
    </row>
    <row r="20" spans="1:44" x14ac:dyDescent="0.3">
      <c r="A20" s="49">
        <v>167</v>
      </c>
      <c r="B20" s="74">
        <f t="shared" si="3"/>
        <v>21</v>
      </c>
      <c r="C20" s="52">
        <v>24</v>
      </c>
      <c r="D20" s="15">
        <v>147</v>
      </c>
      <c r="E20" s="109">
        <f t="shared" si="0"/>
        <v>47</v>
      </c>
      <c r="F20" s="15">
        <f t="shared" si="4"/>
        <v>0</v>
      </c>
      <c r="G20" s="110">
        <v>100</v>
      </c>
      <c r="H20" s="16">
        <f t="shared" si="5"/>
        <v>0.31972789115646261</v>
      </c>
      <c r="I20" s="43">
        <f t="shared" si="6"/>
        <v>0.68027210884353739</v>
      </c>
      <c r="J20" s="44">
        <f t="shared" si="30"/>
        <v>0.25522599492663517</v>
      </c>
      <c r="K20" s="17">
        <f t="shared" si="7"/>
        <v>1.8648793968247799</v>
      </c>
      <c r="L20" s="18">
        <f t="shared" si="8"/>
        <v>47</v>
      </c>
      <c r="M20" s="18">
        <f t="shared" si="9"/>
        <v>14700</v>
      </c>
      <c r="N20" s="19">
        <f t="shared" si="10"/>
        <v>3.1972789115646259E-3</v>
      </c>
      <c r="O20" s="19">
        <f t="shared" si="31"/>
        <v>8.7325728770595683E-3</v>
      </c>
      <c r="P20" s="20">
        <f t="shared" si="32"/>
        <v>6.8429872986929249E-2</v>
      </c>
      <c r="Q20" s="21">
        <f t="shared" si="11"/>
        <v>1.9599639845400538</v>
      </c>
      <c r="R20" s="17">
        <f t="shared" si="12"/>
        <v>0.13412008652103163</v>
      </c>
      <c r="S20" s="22">
        <f t="shared" si="13"/>
        <v>1.1435301339551645</v>
      </c>
      <c r="T20" s="22">
        <f t="shared" si="33"/>
        <v>0.87448504443102681</v>
      </c>
      <c r="U20" s="23">
        <f t="shared" si="14"/>
        <v>0.20979771688983606</v>
      </c>
      <c r="V20" s="23">
        <f t="shared" si="34"/>
        <v>0.30294563518881201</v>
      </c>
      <c r="X20" s="18">
        <f t="shared" si="2"/>
        <v>24</v>
      </c>
      <c r="Y20" s="86">
        <f t="shared" si="15"/>
        <v>0.76567798477990556</v>
      </c>
      <c r="Z20" s="86">
        <f t="shared" si="16"/>
        <v>0.17993432642327775</v>
      </c>
      <c r="AA20" s="20">
        <f t="shared" si="17"/>
        <v>0.94561231120318334</v>
      </c>
      <c r="AB20" s="87">
        <f t="shared" si="35"/>
        <v>14.358053597084785</v>
      </c>
      <c r="AD20" s="18">
        <f t="shared" si="18"/>
        <v>24</v>
      </c>
      <c r="AE20" s="86">
        <f t="shared" si="19"/>
        <v>0.62939315066950818</v>
      </c>
      <c r="AF20" s="86">
        <f t="shared" si="20"/>
        <v>0.16620045571939931</v>
      </c>
      <c r="AG20" s="20">
        <f t="shared" si="21"/>
        <v>0.79559360638890753</v>
      </c>
      <c r="AH20" s="87">
        <f t="shared" si="36"/>
        <v>13.568858750002113</v>
      </c>
      <c r="AJ20" s="18">
        <f t="shared" si="22"/>
        <v>24</v>
      </c>
      <c r="AK20" s="86">
        <f t="shared" si="23"/>
        <v>0.90883690556643604</v>
      </c>
      <c r="AL20" s="86">
        <f t="shared" si="24"/>
        <v>0.1900144339873559</v>
      </c>
      <c r="AM20" s="20">
        <f t="shared" si="25"/>
        <v>1.098851339553792</v>
      </c>
      <c r="AN20" s="87">
        <f t="shared" si="37"/>
        <v>15.123308863167249</v>
      </c>
      <c r="AO20" s="102">
        <f t="shared" si="26"/>
        <v>24</v>
      </c>
      <c r="AP20" s="95">
        <f t="shared" si="27"/>
        <v>1.5600481556940391</v>
      </c>
      <c r="AQ20" s="95">
        <f t="shared" si="28"/>
        <v>3.0869702283399256</v>
      </c>
      <c r="AR20" s="95">
        <f t="shared" si="29"/>
        <v>1.1849217326814099E-2</v>
      </c>
    </row>
    <row r="21" spans="1:44" ht="10" customHeight="1" x14ac:dyDescent="0.3">
      <c r="C21" s="25"/>
      <c r="D21" s="25"/>
      <c r="E21" s="26"/>
      <c r="F21" s="26"/>
      <c r="G21" s="25"/>
      <c r="H21" s="27"/>
      <c r="I21" s="28"/>
      <c r="J21" s="28"/>
      <c r="K21" s="28"/>
      <c r="L21" s="29"/>
      <c r="M21" s="29"/>
      <c r="N21" s="29"/>
      <c r="O21" s="29"/>
      <c r="P21" s="28"/>
    </row>
    <row r="22" spans="1:44" x14ac:dyDescent="0.3">
      <c r="C22" s="30"/>
      <c r="D22" s="31" t="s">
        <v>8</v>
      </c>
      <c r="E22" s="53">
        <f>SUM(E13:E20)</f>
        <v>522</v>
      </c>
      <c r="F22" s="53">
        <f>SUM(F13:F20)</f>
        <v>167</v>
      </c>
      <c r="G22" s="32"/>
      <c r="H22" s="27"/>
      <c r="I22" s="28"/>
      <c r="J22" s="38"/>
      <c r="K22" s="28"/>
      <c r="L22" s="28"/>
      <c r="M22" s="28"/>
      <c r="N22" s="29"/>
      <c r="O22" s="29"/>
      <c r="P22" s="28"/>
    </row>
    <row r="23" spans="1:44" x14ac:dyDescent="0.3">
      <c r="C23" s="30"/>
      <c r="E23" s="26"/>
      <c r="F23" s="33"/>
      <c r="H23" s="27"/>
      <c r="I23" s="27"/>
      <c r="J23" s="27"/>
      <c r="K23" s="27"/>
      <c r="L23" s="27"/>
      <c r="M23" s="27"/>
      <c r="N23" s="27"/>
      <c r="O23" s="27"/>
      <c r="P23" s="27"/>
      <c r="AB23" s="103"/>
      <c r="AH23" s="103"/>
      <c r="AN23" s="124"/>
    </row>
    <row r="24" spans="1:44" x14ac:dyDescent="0.3">
      <c r="B24" s="3" t="s">
        <v>9</v>
      </c>
      <c r="D24" s="7"/>
      <c r="E24" s="4"/>
      <c r="P24" s="34"/>
      <c r="X24" s="2" t="s">
        <v>48</v>
      </c>
      <c r="AC24" s="50"/>
      <c r="AD24" s="2" t="s">
        <v>49</v>
      </c>
      <c r="AE24" s="2"/>
      <c r="AI24" s="50"/>
      <c r="AJ24" s="2" t="s">
        <v>50</v>
      </c>
      <c r="AK24" s="2"/>
    </row>
    <row r="25" spans="1:44" ht="54" x14ac:dyDescent="0.3">
      <c r="A25" s="115" t="s">
        <v>54</v>
      </c>
      <c r="B25" s="8" t="s">
        <v>59</v>
      </c>
      <c r="C25" s="8" t="s">
        <v>58</v>
      </c>
      <c r="D25" s="8" t="s">
        <v>30</v>
      </c>
      <c r="E25" s="8" t="s">
        <v>31</v>
      </c>
      <c r="F25" s="42" t="s">
        <v>33</v>
      </c>
      <c r="G25" s="42" t="s">
        <v>32</v>
      </c>
      <c r="H25" s="9" t="s">
        <v>18</v>
      </c>
      <c r="I25" s="9" t="s">
        <v>1</v>
      </c>
      <c r="J25" s="10" t="s">
        <v>34</v>
      </c>
      <c r="K25" s="11" t="s">
        <v>21</v>
      </c>
      <c r="L25" s="11" t="s">
        <v>22</v>
      </c>
      <c r="M25" s="11" t="s">
        <v>23</v>
      </c>
      <c r="N25" s="11" t="s">
        <v>24</v>
      </c>
      <c r="O25" s="11" t="s">
        <v>25</v>
      </c>
      <c r="P25" s="8" t="s">
        <v>2</v>
      </c>
      <c r="Q25" s="8" t="s">
        <v>26</v>
      </c>
      <c r="R25" s="12" t="s">
        <v>3</v>
      </c>
      <c r="S25" s="12" t="s">
        <v>4</v>
      </c>
      <c r="T25" s="13" t="s">
        <v>5</v>
      </c>
      <c r="U25" s="14" t="s">
        <v>6</v>
      </c>
      <c r="V25" s="14" t="s">
        <v>7</v>
      </c>
      <c r="X25" s="8" t="s">
        <v>41</v>
      </c>
      <c r="Y25" s="8" t="s">
        <v>42</v>
      </c>
      <c r="Z25" s="8" t="s">
        <v>43</v>
      </c>
      <c r="AA25" s="8" t="s">
        <v>44</v>
      </c>
      <c r="AB25" s="42" t="s">
        <v>45</v>
      </c>
      <c r="AC25" s="99"/>
      <c r="AD25" s="8" t="s">
        <v>41</v>
      </c>
      <c r="AE25" s="8" t="s">
        <v>42</v>
      </c>
      <c r="AF25" s="8" t="s">
        <v>43</v>
      </c>
      <c r="AG25" s="8" t="s">
        <v>44</v>
      </c>
      <c r="AH25" s="42" t="s">
        <v>45</v>
      </c>
      <c r="AI25" s="99"/>
      <c r="AJ25" s="8" t="s">
        <v>41</v>
      </c>
      <c r="AK25" s="8" t="s">
        <v>42</v>
      </c>
      <c r="AL25" s="8" t="s">
        <v>43</v>
      </c>
      <c r="AM25" s="8" t="s">
        <v>44</v>
      </c>
      <c r="AN25" s="42" t="s">
        <v>45</v>
      </c>
    </row>
    <row r="26" spans="1:44" x14ac:dyDescent="0.3">
      <c r="A26" s="49">
        <v>0</v>
      </c>
      <c r="C26" s="8">
        <v>0</v>
      </c>
      <c r="D26" s="8">
        <v>792</v>
      </c>
      <c r="E26" s="8">
        <v>0</v>
      </c>
      <c r="F26" s="89">
        <v>0</v>
      </c>
      <c r="G26" s="90">
        <f>D27</f>
        <v>792</v>
      </c>
      <c r="H26" s="41">
        <f>E26/D26</f>
        <v>0</v>
      </c>
      <c r="I26" s="43">
        <f>1-H26</f>
        <v>1</v>
      </c>
      <c r="J26" s="43">
        <f>I26</f>
        <v>1</v>
      </c>
      <c r="K26" s="17">
        <f>(LN(J26))^2</f>
        <v>0</v>
      </c>
      <c r="L26" s="18">
        <f>D26-G26</f>
        <v>0</v>
      </c>
      <c r="M26" s="18">
        <f>D26*G26</f>
        <v>627264</v>
      </c>
      <c r="N26" s="19">
        <f>L26/M26</f>
        <v>0</v>
      </c>
      <c r="O26" s="19">
        <f>N26</f>
        <v>0</v>
      </c>
      <c r="P26" s="20">
        <v>0</v>
      </c>
      <c r="Q26" s="21">
        <f>-NORMSINV(2.5/100)</f>
        <v>1.9599639845400538</v>
      </c>
      <c r="R26" s="17">
        <f>Q26*P26</f>
        <v>0</v>
      </c>
      <c r="S26" s="22">
        <f>EXP(R26)</f>
        <v>1</v>
      </c>
      <c r="T26" s="22">
        <f>EXP(R26)</f>
        <v>1</v>
      </c>
      <c r="U26" s="88">
        <f>J26^S26</f>
        <v>1</v>
      </c>
      <c r="V26" s="88">
        <f>J26^T26</f>
        <v>1</v>
      </c>
      <c r="X26" s="85"/>
      <c r="Y26" s="85"/>
      <c r="Z26" s="85"/>
      <c r="AA26" s="85"/>
      <c r="AB26" s="85"/>
      <c r="AC26" s="100"/>
      <c r="AD26" s="85"/>
      <c r="AE26" s="85"/>
      <c r="AF26" s="85"/>
      <c r="AG26" s="85"/>
      <c r="AH26" s="85"/>
      <c r="AI26" s="100"/>
      <c r="AJ26" s="85"/>
      <c r="AK26" s="85"/>
      <c r="AL26" s="85"/>
      <c r="AM26" s="85"/>
      <c r="AN26" s="85"/>
    </row>
    <row r="27" spans="1:44" x14ac:dyDescent="0.3">
      <c r="A27" s="49">
        <v>17</v>
      </c>
      <c r="B27" s="74">
        <f>C26</f>
        <v>0</v>
      </c>
      <c r="C27" s="52">
        <v>3</v>
      </c>
      <c r="D27" s="15">
        <v>792</v>
      </c>
      <c r="E27" s="109">
        <f>D27-G27-F27</f>
        <v>78</v>
      </c>
      <c r="F27" s="15">
        <f>A27-A26</f>
        <v>17</v>
      </c>
      <c r="G27" s="90">
        <f t="shared" ref="G27:G33" si="38">D28</f>
        <v>697</v>
      </c>
      <c r="H27" s="16">
        <f>E27/D27</f>
        <v>9.8484848484848481E-2</v>
      </c>
      <c r="I27" s="43">
        <f>1-H27</f>
        <v>0.90151515151515149</v>
      </c>
      <c r="J27" s="44">
        <f>I27*J26</f>
        <v>0.90151515151515149</v>
      </c>
      <c r="K27" s="17">
        <f>(LN(J27))^2</f>
        <v>1.0749216738369684E-2</v>
      </c>
      <c r="L27" s="18">
        <f>D27-G27</f>
        <v>95</v>
      </c>
      <c r="M27" s="18">
        <f>D27*G27</f>
        <v>552024</v>
      </c>
      <c r="N27" s="19">
        <f>L27/M27</f>
        <v>1.720939669289741E-4</v>
      </c>
      <c r="O27" s="19">
        <f>N27</f>
        <v>1.720939669289741E-4</v>
      </c>
      <c r="P27" s="20">
        <v>0</v>
      </c>
      <c r="Q27" s="21">
        <f>-NORMSINV(2.5/100)</f>
        <v>1.9599639845400538</v>
      </c>
      <c r="R27" s="17">
        <f>Q27*P27</f>
        <v>0</v>
      </c>
      <c r="S27" s="22">
        <f t="shared" ref="S27:S34" si="39">EXP(R27)</f>
        <v>1</v>
      </c>
      <c r="T27" s="22">
        <f>EXP(R27)</f>
        <v>1</v>
      </c>
      <c r="U27" s="23">
        <f>J27^S27</f>
        <v>0.90151515151515149</v>
      </c>
      <c r="V27" s="23">
        <f>J27^T27</f>
        <v>0.90151515151515149</v>
      </c>
      <c r="X27" s="18">
        <f t="shared" ref="X27:X34" si="40">C27</f>
        <v>3</v>
      </c>
      <c r="Y27" s="86">
        <f>J27*(C27-C26)</f>
        <v>2.7045454545454546</v>
      </c>
      <c r="Z27" s="86">
        <f>(J26-J27)*(C27-C26)/2</f>
        <v>0.14772727272727276</v>
      </c>
      <c r="AA27" s="20">
        <f>SUM(Y27:Z27)</f>
        <v>2.8522727272727275</v>
      </c>
      <c r="AB27" s="87">
        <f>AA27</f>
        <v>2.8522727272727275</v>
      </c>
      <c r="AC27" s="101"/>
      <c r="AD27" s="18">
        <f>C27</f>
        <v>3</v>
      </c>
      <c r="AE27" s="86">
        <f>U27*(C27-C26)</f>
        <v>2.7045454545454546</v>
      </c>
      <c r="AF27" s="86">
        <f>(U26-U27)*(C27-C26)/2</f>
        <v>0.14772727272727276</v>
      </c>
      <c r="AG27" s="20">
        <f>SUM(AE27:AF27)</f>
        <v>2.8522727272727275</v>
      </c>
      <c r="AH27" s="87">
        <f>AG27</f>
        <v>2.8522727272727275</v>
      </c>
      <c r="AI27" s="101"/>
      <c r="AJ27" s="18">
        <f>C27</f>
        <v>3</v>
      </c>
      <c r="AK27" s="86">
        <f>V27*(C27-C26)</f>
        <v>2.7045454545454546</v>
      </c>
      <c r="AL27" s="86">
        <f>(V26-V27)*(C27-C26)/2</f>
        <v>0.14772727272727276</v>
      </c>
      <c r="AM27" s="20">
        <f>SUM(AK27:AL27)</f>
        <v>2.8522727272727275</v>
      </c>
      <c r="AN27" s="87">
        <f>AM27</f>
        <v>2.8522727272727275</v>
      </c>
    </row>
    <row r="28" spans="1:44" x14ac:dyDescent="0.3">
      <c r="A28" s="49">
        <v>22</v>
      </c>
      <c r="B28" s="74">
        <f t="shared" ref="B28:B34" si="41">C27</f>
        <v>3</v>
      </c>
      <c r="C28" s="52">
        <v>6</v>
      </c>
      <c r="D28" s="15">
        <v>697</v>
      </c>
      <c r="E28" s="109">
        <f t="shared" ref="E28:E34" si="42">D28-G28-F28</f>
        <v>106</v>
      </c>
      <c r="F28" s="15">
        <f t="shared" ref="F28:F34" si="43">A28-A27</f>
        <v>5</v>
      </c>
      <c r="G28" s="90">
        <f t="shared" si="38"/>
        <v>586</v>
      </c>
      <c r="H28" s="16">
        <f t="shared" ref="H28:H34" si="44">E28/D28</f>
        <v>0.15208034433285508</v>
      </c>
      <c r="I28" s="43">
        <f t="shared" ref="I28:I34" si="45">1-H28</f>
        <v>0.84791965566714489</v>
      </c>
      <c r="J28" s="44">
        <f>I28*J27</f>
        <v>0.76441241685144123</v>
      </c>
      <c r="K28" s="17">
        <f t="shared" ref="K28:K34" si="46">(LN(J28))^2</f>
        <v>7.2171652710905337E-2</v>
      </c>
      <c r="L28" s="18">
        <f t="shared" ref="L28:L34" si="47">D28-G28</f>
        <v>111</v>
      </c>
      <c r="M28" s="18">
        <f t="shared" ref="M28:M34" si="48">D28*G28</f>
        <v>408442</v>
      </c>
      <c r="N28" s="19">
        <f t="shared" ref="N28:N34" si="49">L28/M28</f>
        <v>2.7176441208298852E-4</v>
      </c>
      <c r="O28" s="19">
        <f>O27+N28</f>
        <v>4.4385837901196265E-4</v>
      </c>
      <c r="P28" s="20">
        <f>SQRT((1/K28)*O28)</f>
        <v>7.8422175540019429E-2</v>
      </c>
      <c r="Q28" s="21">
        <f t="shared" ref="Q28:Q34" si="50">-NORMSINV(2.5/100)</f>
        <v>1.9599639845400538</v>
      </c>
      <c r="R28" s="17">
        <f t="shared" ref="R28:R34" si="51">Q28*P28</f>
        <v>0.15370463964771602</v>
      </c>
      <c r="S28" s="22">
        <f t="shared" si="39"/>
        <v>1.1661464024951884</v>
      </c>
      <c r="T28" s="22">
        <f>EXP(-R28)</f>
        <v>0.85752526257450423</v>
      </c>
      <c r="U28" s="23">
        <f t="shared" ref="U28:U34" si="52">J28^S28</f>
        <v>0.73104322318926618</v>
      </c>
      <c r="V28" s="23">
        <f>J28^T28</f>
        <v>0.79423785682107939</v>
      </c>
      <c r="X28" s="18">
        <f t="shared" si="40"/>
        <v>6</v>
      </c>
      <c r="Y28" s="86">
        <f t="shared" ref="Y28:Y34" si="53">J28*(C28-C27)</f>
        <v>2.2932372505543235</v>
      </c>
      <c r="Z28" s="86">
        <f t="shared" ref="Z28:Z34" si="54">(J27-J28)*(C28-C27)/2</f>
        <v>0.20565410199556539</v>
      </c>
      <c r="AA28" s="20">
        <f t="shared" ref="AA28:AA34" si="55">SUM(Y28:Z28)</f>
        <v>2.4988913525498888</v>
      </c>
      <c r="AB28" s="87">
        <f>AA28+AB27</f>
        <v>5.3511640798226168</v>
      </c>
      <c r="AC28" s="101"/>
      <c r="AD28" s="18">
        <f t="shared" ref="AD28:AD34" si="56">C28</f>
        <v>6</v>
      </c>
      <c r="AE28" s="86">
        <f t="shared" ref="AE28:AE34" si="57">U28*(C28-C27)</f>
        <v>2.1931296695677984</v>
      </c>
      <c r="AF28" s="86">
        <f t="shared" ref="AF28:AF34" si="58">(U27-U28)*(C28-C27)/2</f>
        <v>0.25570789248882797</v>
      </c>
      <c r="AG28" s="20">
        <f t="shared" ref="AG28:AG34" si="59">SUM(AE28:AF28)</f>
        <v>2.4488375620566263</v>
      </c>
      <c r="AH28" s="87">
        <f>AG28+AH27</f>
        <v>5.3011102893293538</v>
      </c>
      <c r="AI28" s="101"/>
      <c r="AJ28" s="18">
        <f t="shared" ref="AJ28:AJ34" si="60">C28</f>
        <v>6</v>
      </c>
      <c r="AK28" s="86">
        <f t="shared" ref="AK28:AK34" si="61">V28*(C28-C27)</f>
        <v>2.3827135704632383</v>
      </c>
      <c r="AL28" s="86">
        <f t="shared" ref="AL28:AL34" si="62">(V27-V28)*(C28-C27)/2</f>
        <v>0.16091594204110815</v>
      </c>
      <c r="AM28" s="20">
        <f t="shared" ref="AM28:AM34" si="63">SUM(AK28:AL28)</f>
        <v>2.5436295125043467</v>
      </c>
      <c r="AN28" s="87">
        <f>AM28+AN27</f>
        <v>5.3959022397770742</v>
      </c>
    </row>
    <row r="29" spans="1:44" x14ac:dyDescent="0.3">
      <c r="A29" s="49">
        <v>29</v>
      </c>
      <c r="B29" s="74">
        <f t="shared" si="41"/>
        <v>6</v>
      </c>
      <c r="C29" s="52">
        <v>9</v>
      </c>
      <c r="D29" s="15">
        <v>586</v>
      </c>
      <c r="E29" s="109">
        <f t="shared" si="42"/>
        <v>110</v>
      </c>
      <c r="F29" s="15">
        <f t="shared" si="43"/>
        <v>7</v>
      </c>
      <c r="G29" s="90">
        <f t="shared" si="38"/>
        <v>469</v>
      </c>
      <c r="H29" s="16">
        <f t="shared" si="44"/>
        <v>0.18771331058020477</v>
      </c>
      <c r="I29" s="43">
        <f t="shared" si="45"/>
        <v>0.8122866894197952</v>
      </c>
      <c r="J29" s="44">
        <f t="shared" ref="J29:J34" si="64">I29*J28</f>
        <v>0.62092203143564162</v>
      </c>
      <c r="K29" s="17">
        <f t="shared" si="46"/>
        <v>0.22709967201651746</v>
      </c>
      <c r="L29" s="18">
        <f t="shared" si="47"/>
        <v>117</v>
      </c>
      <c r="M29" s="18">
        <f t="shared" si="48"/>
        <v>274834</v>
      </c>
      <c r="N29" s="19">
        <f t="shared" si="49"/>
        <v>4.2571152040868306E-4</v>
      </c>
      <c r="O29" s="19">
        <f t="shared" ref="O29:O34" si="65">O28+N29</f>
        <v>8.6956989942064576E-4</v>
      </c>
      <c r="P29" s="20">
        <f t="shared" ref="P29:P34" si="66">SQRT((1/K29)*O29)</f>
        <v>6.1879101001919616E-2</v>
      </c>
      <c r="Q29" s="21">
        <f t="shared" si="50"/>
        <v>1.9599639845400538</v>
      </c>
      <c r="R29" s="17">
        <f t="shared" si="51"/>
        <v>0.12128080935947881</v>
      </c>
      <c r="S29" s="22">
        <f t="shared" si="39"/>
        <v>1.1289418853084792</v>
      </c>
      <c r="T29" s="22">
        <f t="shared" ref="T29:T34" si="67">EXP(-R29)</f>
        <v>0.88578518789455118</v>
      </c>
      <c r="U29" s="23">
        <f t="shared" si="52"/>
        <v>0.58391667715519824</v>
      </c>
      <c r="V29" s="23">
        <f t="shared" ref="V29:V34" si="68">J29^T29</f>
        <v>0.65565488586868881</v>
      </c>
      <c r="X29" s="18">
        <f t="shared" si="40"/>
        <v>9</v>
      </c>
      <c r="Y29" s="86">
        <f t="shared" si="53"/>
        <v>1.8627660943069249</v>
      </c>
      <c r="Z29" s="86">
        <f t="shared" si="54"/>
        <v>0.21523557812369942</v>
      </c>
      <c r="AA29" s="20">
        <f t="shared" si="55"/>
        <v>2.0780016724306245</v>
      </c>
      <c r="AB29" s="87">
        <f t="shared" ref="AB29:AB34" si="69">AA29+AB28</f>
        <v>7.4291657522532413</v>
      </c>
      <c r="AC29" s="101"/>
      <c r="AD29" s="18">
        <f t="shared" si="56"/>
        <v>9</v>
      </c>
      <c r="AE29" s="86">
        <f t="shared" si="57"/>
        <v>1.7517500314655947</v>
      </c>
      <c r="AF29" s="86">
        <f t="shared" si="58"/>
        <v>0.22068981905110191</v>
      </c>
      <c r="AG29" s="20">
        <f t="shared" si="59"/>
        <v>1.9724398505166967</v>
      </c>
      <c r="AH29" s="87">
        <f t="shared" ref="AH29:AH34" si="70">AG29+AH28</f>
        <v>7.2735501398460505</v>
      </c>
      <c r="AI29" s="101"/>
      <c r="AJ29" s="18">
        <f t="shared" si="60"/>
        <v>9</v>
      </c>
      <c r="AK29" s="86">
        <f t="shared" si="61"/>
        <v>1.9669646576060664</v>
      </c>
      <c r="AL29" s="86">
        <f t="shared" si="62"/>
        <v>0.20787445642858587</v>
      </c>
      <c r="AM29" s="20">
        <f t="shared" si="63"/>
        <v>2.1748391140346524</v>
      </c>
      <c r="AN29" s="87">
        <f t="shared" ref="AN29:AN34" si="71">AM29+AN28</f>
        <v>7.5707413538117265</v>
      </c>
    </row>
    <row r="30" spans="1:44" x14ac:dyDescent="0.3">
      <c r="A30" s="49">
        <v>34</v>
      </c>
      <c r="B30" s="74">
        <f t="shared" si="41"/>
        <v>9</v>
      </c>
      <c r="C30" s="52">
        <v>12</v>
      </c>
      <c r="D30" s="15">
        <v>469</v>
      </c>
      <c r="E30" s="109">
        <f t="shared" si="42"/>
        <v>105</v>
      </c>
      <c r="F30" s="15">
        <f t="shared" si="43"/>
        <v>5</v>
      </c>
      <c r="G30" s="90">
        <f t="shared" si="38"/>
        <v>359</v>
      </c>
      <c r="H30" s="16">
        <f t="shared" si="44"/>
        <v>0.22388059701492538</v>
      </c>
      <c r="I30" s="43">
        <f t="shared" si="45"/>
        <v>0.77611940298507465</v>
      </c>
      <c r="J30" s="44">
        <f t="shared" si="64"/>
        <v>0.4819096363381099</v>
      </c>
      <c r="K30" s="17">
        <f t="shared" si="46"/>
        <v>0.53289804211902037</v>
      </c>
      <c r="L30" s="18">
        <f t="shared" si="47"/>
        <v>110</v>
      </c>
      <c r="M30" s="18">
        <f t="shared" si="48"/>
        <v>168371</v>
      </c>
      <c r="N30" s="19">
        <f t="shared" si="49"/>
        <v>6.5331915828735357E-4</v>
      </c>
      <c r="O30" s="19">
        <f t="shared" si="65"/>
        <v>1.5228890577079993E-3</v>
      </c>
      <c r="P30" s="20">
        <f t="shared" si="66"/>
        <v>5.345792172785091E-2</v>
      </c>
      <c r="Q30" s="21">
        <f t="shared" si="50"/>
        <v>1.9599639845400538</v>
      </c>
      <c r="R30" s="17">
        <f t="shared" si="51"/>
        <v>0.10477560127494899</v>
      </c>
      <c r="S30" s="22">
        <f t="shared" si="39"/>
        <v>1.1104613962735477</v>
      </c>
      <c r="T30" s="22">
        <f t="shared" si="67"/>
        <v>0.90052657693078686</v>
      </c>
      <c r="U30" s="23">
        <f t="shared" si="52"/>
        <v>0.44457552425149827</v>
      </c>
      <c r="V30" s="23">
        <f t="shared" si="68"/>
        <v>0.51820560556286976</v>
      </c>
      <c r="X30" s="18">
        <f t="shared" si="40"/>
        <v>12</v>
      </c>
      <c r="Y30" s="86">
        <f t="shared" si="53"/>
        <v>1.4457289090143297</v>
      </c>
      <c r="Z30" s="86">
        <f t="shared" si="54"/>
        <v>0.20851859264629757</v>
      </c>
      <c r="AA30" s="20">
        <f t="shared" si="55"/>
        <v>1.6542475016606273</v>
      </c>
      <c r="AB30" s="87">
        <f t="shared" si="69"/>
        <v>9.0834132539138679</v>
      </c>
      <c r="AC30" s="101"/>
      <c r="AD30" s="18">
        <f t="shared" si="56"/>
        <v>12</v>
      </c>
      <c r="AE30" s="86">
        <f t="shared" si="57"/>
        <v>1.3337265727544949</v>
      </c>
      <c r="AF30" s="86">
        <f t="shared" si="58"/>
        <v>0.20901172935554996</v>
      </c>
      <c r="AG30" s="20">
        <f t="shared" si="59"/>
        <v>1.5427383021100449</v>
      </c>
      <c r="AH30" s="87">
        <f t="shared" si="70"/>
        <v>8.816288441956095</v>
      </c>
      <c r="AI30" s="101"/>
      <c r="AJ30" s="18">
        <f t="shared" si="60"/>
        <v>12</v>
      </c>
      <c r="AK30" s="86">
        <f t="shared" si="61"/>
        <v>1.5546168166886094</v>
      </c>
      <c r="AL30" s="86">
        <f t="shared" si="62"/>
        <v>0.20617392045872857</v>
      </c>
      <c r="AM30" s="20">
        <f t="shared" si="63"/>
        <v>1.7607907371473379</v>
      </c>
      <c r="AN30" s="87">
        <f t="shared" si="71"/>
        <v>9.3315320909590653</v>
      </c>
    </row>
    <row r="31" spans="1:44" x14ac:dyDescent="0.3">
      <c r="A31" s="49">
        <v>68</v>
      </c>
      <c r="B31" s="74">
        <f t="shared" si="41"/>
        <v>12</v>
      </c>
      <c r="C31" s="52">
        <v>15</v>
      </c>
      <c r="D31" s="15">
        <v>359</v>
      </c>
      <c r="E31" s="109">
        <f t="shared" si="42"/>
        <v>86</v>
      </c>
      <c r="F31" s="15">
        <f t="shared" si="43"/>
        <v>34</v>
      </c>
      <c r="G31" s="90">
        <f t="shared" si="38"/>
        <v>239</v>
      </c>
      <c r="H31" s="16">
        <f t="shared" si="44"/>
        <v>0.23955431754874651</v>
      </c>
      <c r="I31" s="43">
        <f t="shared" si="45"/>
        <v>0.76044568245125355</v>
      </c>
      <c r="J31" s="44">
        <f t="shared" si="64"/>
        <v>0.3664661022849694</v>
      </c>
      <c r="K31" s="17">
        <f t="shared" si="46"/>
        <v>1.0077133213186098</v>
      </c>
      <c r="L31" s="18">
        <f t="shared" si="47"/>
        <v>120</v>
      </c>
      <c r="M31" s="18">
        <f t="shared" si="48"/>
        <v>85801</v>
      </c>
      <c r="N31" s="19">
        <f t="shared" si="49"/>
        <v>1.3985850980757801E-3</v>
      </c>
      <c r="O31" s="19">
        <f t="shared" si="65"/>
        <v>2.9214741557837794E-3</v>
      </c>
      <c r="P31" s="20">
        <f t="shared" si="66"/>
        <v>5.3843406007895861E-2</v>
      </c>
      <c r="Q31" s="21">
        <f t="shared" si="50"/>
        <v>1.9599639845400538</v>
      </c>
      <c r="R31" s="17">
        <f t="shared" si="51"/>
        <v>0.10553113658044344</v>
      </c>
      <c r="S31" s="22">
        <f t="shared" si="39"/>
        <v>1.111300706087994</v>
      </c>
      <c r="T31" s="22">
        <f t="shared" si="67"/>
        <v>0.89984645426907417</v>
      </c>
      <c r="U31" s="23">
        <f t="shared" si="52"/>
        <v>0.32772567315604056</v>
      </c>
      <c r="V31" s="23">
        <f t="shared" si="68"/>
        <v>0.40522606180927112</v>
      </c>
      <c r="X31" s="18">
        <f t="shared" si="40"/>
        <v>15</v>
      </c>
      <c r="Y31" s="86">
        <f t="shared" si="53"/>
        <v>1.0993983068549082</v>
      </c>
      <c r="Z31" s="86">
        <f t="shared" si="54"/>
        <v>0.17316530107971076</v>
      </c>
      <c r="AA31" s="20">
        <f t="shared" si="55"/>
        <v>1.272563607934619</v>
      </c>
      <c r="AB31" s="87">
        <f t="shared" si="69"/>
        <v>10.355976861848486</v>
      </c>
      <c r="AC31" s="101"/>
      <c r="AD31" s="18">
        <f t="shared" si="56"/>
        <v>15</v>
      </c>
      <c r="AE31" s="86">
        <f t="shared" si="57"/>
        <v>0.98317701946812175</v>
      </c>
      <c r="AF31" s="86">
        <f t="shared" si="58"/>
        <v>0.17527477664318655</v>
      </c>
      <c r="AG31" s="20">
        <f t="shared" si="59"/>
        <v>1.1584517961113083</v>
      </c>
      <c r="AH31" s="87">
        <f t="shared" si="70"/>
        <v>9.9747402380674028</v>
      </c>
      <c r="AI31" s="101"/>
      <c r="AJ31" s="18">
        <f t="shared" si="60"/>
        <v>15</v>
      </c>
      <c r="AK31" s="86">
        <f t="shared" si="61"/>
        <v>1.2156781854278134</v>
      </c>
      <c r="AL31" s="86">
        <f t="shared" si="62"/>
        <v>0.16946931563039797</v>
      </c>
      <c r="AM31" s="20">
        <f t="shared" si="63"/>
        <v>1.3851475010582113</v>
      </c>
      <c r="AN31" s="87">
        <f t="shared" si="71"/>
        <v>10.716679592017277</v>
      </c>
    </row>
    <row r="32" spans="1:44" x14ac:dyDescent="0.3">
      <c r="A32" s="49">
        <v>94</v>
      </c>
      <c r="B32" s="74">
        <f t="shared" si="41"/>
        <v>15</v>
      </c>
      <c r="C32" s="52">
        <v>18</v>
      </c>
      <c r="D32" s="15">
        <v>239</v>
      </c>
      <c r="E32" s="109">
        <f t="shared" si="42"/>
        <v>53</v>
      </c>
      <c r="F32" s="15">
        <f t="shared" si="43"/>
        <v>26</v>
      </c>
      <c r="G32" s="90">
        <f t="shared" si="38"/>
        <v>160</v>
      </c>
      <c r="H32" s="16">
        <f t="shared" si="44"/>
        <v>0.22175732217573221</v>
      </c>
      <c r="I32" s="43">
        <f t="shared" si="45"/>
        <v>0.77824267782426781</v>
      </c>
      <c r="J32" s="44">
        <f t="shared" si="64"/>
        <v>0.2851995607740766</v>
      </c>
      <c r="K32" s="17">
        <f t="shared" si="46"/>
        <v>1.573936175812866</v>
      </c>
      <c r="L32" s="18">
        <f t="shared" si="47"/>
        <v>79</v>
      </c>
      <c r="M32" s="18">
        <f t="shared" si="48"/>
        <v>38240</v>
      </c>
      <c r="N32" s="19">
        <f t="shared" si="49"/>
        <v>2.065899581589958E-3</v>
      </c>
      <c r="O32" s="19">
        <f t="shared" si="65"/>
        <v>4.9873737373737374E-3</v>
      </c>
      <c r="P32" s="20">
        <f t="shared" si="66"/>
        <v>5.6291445151066821E-2</v>
      </c>
      <c r="Q32" s="21">
        <f t="shared" si="50"/>
        <v>1.9599639845400538</v>
      </c>
      <c r="R32" s="17">
        <f t="shared" si="51"/>
        <v>0.11032920513380282</v>
      </c>
      <c r="S32" s="22">
        <f t="shared" si="39"/>
        <v>1.1166456154259434</v>
      </c>
      <c r="T32" s="22">
        <f t="shared" si="67"/>
        <v>0.89553927063829553</v>
      </c>
      <c r="U32" s="23">
        <f t="shared" si="52"/>
        <v>0.24637370520861415</v>
      </c>
      <c r="V32" s="23">
        <f t="shared" si="68"/>
        <v>0.32513550747254916</v>
      </c>
      <c r="X32" s="18">
        <f t="shared" si="40"/>
        <v>18</v>
      </c>
      <c r="Y32" s="86">
        <f t="shared" si="53"/>
        <v>0.8555986823222298</v>
      </c>
      <c r="Z32" s="86">
        <f t="shared" si="54"/>
        <v>0.1218998122663392</v>
      </c>
      <c r="AA32" s="20">
        <f t="shared" si="55"/>
        <v>0.97749849458856897</v>
      </c>
      <c r="AB32" s="87">
        <f t="shared" si="69"/>
        <v>11.333475356437056</v>
      </c>
      <c r="AC32" s="101"/>
      <c r="AD32" s="18">
        <f t="shared" si="56"/>
        <v>18</v>
      </c>
      <c r="AE32" s="86">
        <f t="shared" si="57"/>
        <v>0.73912111562584248</v>
      </c>
      <c r="AF32" s="86">
        <f t="shared" si="58"/>
        <v>0.12202795192113962</v>
      </c>
      <c r="AG32" s="20">
        <f t="shared" si="59"/>
        <v>0.86114906754698206</v>
      </c>
      <c r="AH32" s="87">
        <f t="shared" si="70"/>
        <v>10.835889305614385</v>
      </c>
      <c r="AI32" s="101"/>
      <c r="AJ32" s="18">
        <f t="shared" si="60"/>
        <v>18</v>
      </c>
      <c r="AK32" s="86">
        <f t="shared" si="61"/>
        <v>0.97540652241764747</v>
      </c>
      <c r="AL32" s="86">
        <f t="shared" si="62"/>
        <v>0.12013583150508295</v>
      </c>
      <c r="AM32" s="20">
        <f t="shared" si="63"/>
        <v>1.0955423539227305</v>
      </c>
      <c r="AN32" s="87">
        <f t="shared" si="71"/>
        <v>11.812221945940008</v>
      </c>
    </row>
    <row r="33" spans="1:40" x14ac:dyDescent="0.3">
      <c r="A33" s="49">
        <v>136</v>
      </c>
      <c r="B33" s="74">
        <f t="shared" si="41"/>
        <v>18</v>
      </c>
      <c r="C33" s="52">
        <v>21</v>
      </c>
      <c r="D33" s="15">
        <v>160</v>
      </c>
      <c r="E33" s="109">
        <f t="shared" si="42"/>
        <v>24</v>
      </c>
      <c r="F33" s="15">
        <f t="shared" si="43"/>
        <v>42</v>
      </c>
      <c r="G33" s="90">
        <f t="shared" si="38"/>
        <v>94</v>
      </c>
      <c r="H33" s="16">
        <f t="shared" si="44"/>
        <v>0.15</v>
      </c>
      <c r="I33" s="43">
        <f t="shared" si="45"/>
        <v>0.85</v>
      </c>
      <c r="J33" s="44">
        <f t="shared" si="64"/>
        <v>0.2424196266579651</v>
      </c>
      <c r="K33" s="17">
        <f t="shared" si="46"/>
        <v>2.0081300672859794</v>
      </c>
      <c r="L33" s="18">
        <f t="shared" si="47"/>
        <v>66</v>
      </c>
      <c r="M33" s="18">
        <f t="shared" si="48"/>
        <v>15040</v>
      </c>
      <c r="N33" s="19">
        <f t="shared" si="49"/>
        <v>4.3882978723404258E-3</v>
      </c>
      <c r="O33" s="19">
        <f t="shared" si="65"/>
        <v>9.3756716097141632E-3</v>
      </c>
      <c r="P33" s="20">
        <f t="shared" si="66"/>
        <v>6.8329032959013061E-2</v>
      </c>
      <c r="Q33" s="21">
        <f t="shared" si="50"/>
        <v>1.9599639845400538</v>
      </c>
      <c r="R33" s="17">
        <f t="shared" si="51"/>
        <v>0.1339224436981159</v>
      </c>
      <c r="S33" s="22">
        <f t="shared" si="39"/>
        <v>1.143304145764608</v>
      </c>
      <c r="T33" s="22">
        <f t="shared" si="67"/>
        <v>0.87465789720479814</v>
      </c>
      <c r="U33" s="23">
        <f t="shared" si="52"/>
        <v>0.19786719136893074</v>
      </c>
      <c r="V33" s="23">
        <f t="shared" si="68"/>
        <v>0.28953918451549632</v>
      </c>
      <c r="X33" s="18">
        <f t="shared" si="40"/>
        <v>21</v>
      </c>
      <c r="Y33" s="86">
        <f t="shared" si="53"/>
        <v>0.72725887997389527</v>
      </c>
      <c r="Z33" s="86">
        <f t="shared" si="54"/>
        <v>6.4169901174167251E-2</v>
      </c>
      <c r="AA33" s="20">
        <f t="shared" si="55"/>
        <v>0.79142878114806248</v>
      </c>
      <c r="AB33" s="87">
        <f t="shared" si="69"/>
        <v>12.124904137585119</v>
      </c>
      <c r="AC33" s="101"/>
      <c r="AD33" s="18">
        <f t="shared" si="56"/>
        <v>21</v>
      </c>
      <c r="AE33" s="86">
        <f t="shared" si="57"/>
        <v>0.59360157410679226</v>
      </c>
      <c r="AF33" s="86">
        <f t="shared" si="58"/>
        <v>7.2759770759525111E-2</v>
      </c>
      <c r="AG33" s="20">
        <f t="shared" si="59"/>
        <v>0.66636134486631737</v>
      </c>
      <c r="AH33" s="87">
        <f t="shared" si="70"/>
        <v>11.502250650480702</v>
      </c>
      <c r="AI33" s="101"/>
      <c r="AJ33" s="18">
        <f t="shared" si="60"/>
        <v>21</v>
      </c>
      <c r="AK33" s="86">
        <f t="shared" si="61"/>
        <v>0.86861755354648895</v>
      </c>
      <c r="AL33" s="86">
        <f t="shared" si="62"/>
        <v>5.3394484435579259E-2</v>
      </c>
      <c r="AM33" s="20">
        <f t="shared" si="63"/>
        <v>0.92201203798206821</v>
      </c>
      <c r="AN33" s="87">
        <f t="shared" si="71"/>
        <v>12.734233983922076</v>
      </c>
    </row>
    <row r="34" spans="1:40" x14ac:dyDescent="0.3">
      <c r="A34" s="49">
        <v>157</v>
      </c>
      <c r="B34" s="74">
        <f t="shared" si="41"/>
        <v>21</v>
      </c>
      <c r="C34" s="52">
        <v>24</v>
      </c>
      <c r="D34" s="15">
        <v>94</v>
      </c>
      <c r="E34" s="109">
        <f t="shared" si="42"/>
        <v>14</v>
      </c>
      <c r="F34" s="15">
        <f t="shared" si="43"/>
        <v>21</v>
      </c>
      <c r="G34" s="110">
        <v>59</v>
      </c>
      <c r="H34" s="16">
        <f t="shared" si="44"/>
        <v>0.14893617021276595</v>
      </c>
      <c r="I34" s="43">
        <f t="shared" si="45"/>
        <v>0.85106382978723405</v>
      </c>
      <c r="J34" s="44">
        <f t="shared" si="64"/>
        <v>0.20631457587911922</v>
      </c>
      <c r="K34" s="17">
        <f t="shared" si="46"/>
        <v>2.4911988479409701</v>
      </c>
      <c r="L34" s="18">
        <f t="shared" si="47"/>
        <v>35</v>
      </c>
      <c r="M34" s="18">
        <f t="shared" si="48"/>
        <v>5546</v>
      </c>
      <c r="N34" s="19">
        <f t="shared" si="49"/>
        <v>6.310854670032456E-3</v>
      </c>
      <c r="O34" s="19">
        <f t="shared" si="65"/>
        <v>1.5686526279746621E-2</v>
      </c>
      <c r="P34" s="20">
        <f t="shared" si="66"/>
        <v>7.9352240500300764E-2</v>
      </c>
      <c r="Q34" s="21">
        <f t="shared" si="50"/>
        <v>1.9599639845400538</v>
      </c>
      <c r="R34" s="17">
        <f t="shared" si="51"/>
        <v>0.15552753347315013</v>
      </c>
      <c r="S34" s="22">
        <f t="shared" si="39"/>
        <v>1.1682741022680532</v>
      </c>
      <c r="T34" s="22">
        <f t="shared" si="67"/>
        <v>0.85596350895618523</v>
      </c>
      <c r="U34" s="23">
        <f t="shared" si="52"/>
        <v>0.15819146486215088</v>
      </c>
      <c r="V34" s="23">
        <f t="shared" si="68"/>
        <v>0.25897784798665135</v>
      </c>
      <c r="X34" s="18">
        <f t="shared" si="40"/>
        <v>24</v>
      </c>
      <c r="Y34" s="86">
        <f t="shared" si="53"/>
        <v>0.61894372763735772</v>
      </c>
      <c r="Z34" s="86">
        <f t="shared" si="54"/>
        <v>5.4157576168268814E-2</v>
      </c>
      <c r="AA34" s="20">
        <f t="shared" si="55"/>
        <v>0.67310130380562649</v>
      </c>
      <c r="AB34" s="87">
        <f t="shared" si="69"/>
        <v>12.798005441390746</v>
      </c>
      <c r="AC34" s="101"/>
      <c r="AD34" s="18">
        <f t="shared" si="56"/>
        <v>24</v>
      </c>
      <c r="AE34" s="86">
        <f t="shared" si="57"/>
        <v>0.47457439458645267</v>
      </c>
      <c r="AF34" s="86">
        <f t="shared" si="58"/>
        <v>5.9513589760169794E-2</v>
      </c>
      <c r="AG34" s="20">
        <f t="shared" si="59"/>
        <v>0.53408798434662241</v>
      </c>
      <c r="AH34" s="87">
        <f t="shared" si="70"/>
        <v>12.036338634827324</v>
      </c>
      <c r="AI34" s="101"/>
      <c r="AJ34" s="18">
        <f t="shared" si="60"/>
        <v>24</v>
      </c>
      <c r="AK34" s="86">
        <f t="shared" si="61"/>
        <v>0.77693354395995406</v>
      </c>
      <c r="AL34" s="86">
        <f t="shared" si="62"/>
        <v>4.5842004793267443E-2</v>
      </c>
      <c r="AM34" s="20">
        <f t="shared" si="63"/>
        <v>0.82277554875322156</v>
      </c>
      <c r="AN34" s="87">
        <f t="shared" si="71"/>
        <v>13.557009532675298</v>
      </c>
    </row>
    <row r="35" spans="1:40" ht="6.75" customHeight="1" x14ac:dyDescent="0.3">
      <c r="C35" s="25"/>
      <c r="D35" s="25"/>
      <c r="E35" s="26"/>
      <c r="F35" s="26"/>
      <c r="G35" s="25"/>
      <c r="H35" s="27"/>
      <c r="I35" s="28"/>
      <c r="J35" s="28"/>
      <c r="K35" s="28"/>
      <c r="L35" s="29"/>
      <c r="M35" s="29"/>
      <c r="N35" s="29"/>
      <c r="O35" s="29"/>
      <c r="P35" s="28"/>
    </row>
    <row r="36" spans="1:40" x14ac:dyDescent="0.3">
      <c r="C36" s="30"/>
      <c r="D36" s="31" t="s">
        <v>8</v>
      </c>
      <c r="E36" s="53">
        <f>SUM(E27:E34)</f>
        <v>576</v>
      </c>
      <c r="F36" s="53">
        <f>SUM(F27:F34)</f>
        <v>157</v>
      </c>
      <c r="G36" s="32"/>
      <c r="H36" s="27"/>
      <c r="I36" s="28"/>
      <c r="J36" s="28"/>
      <c r="K36" s="28"/>
      <c r="L36" s="29"/>
      <c r="M36" s="29"/>
      <c r="N36" s="29"/>
    </row>
    <row r="37" spans="1:40" ht="23" customHeight="1" x14ac:dyDescent="0.3">
      <c r="C37" s="30"/>
      <c r="E37" s="26"/>
      <c r="F37" s="33"/>
      <c r="H37" s="27"/>
      <c r="I37" s="27"/>
      <c r="J37" s="27"/>
      <c r="K37" s="27"/>
      <c r="L37" s="27"/>
      <c r="M37" s="27"/>
      <c r="N37" s="35"/>
      <c r="O37" s="12" t="s">
        <v>61</v>
      </c>
      <c r="P37" s="12"/>
      <c r="R37" s="146" t="s">
        <v>67</v>
      </c>
      <c r="S37" s="83" t="s">
        <v>63</v>
      </c>
    </row>
    <row r="38" spans="1:40" ht="21" x14ac:dyDescent="0.3">
      <c r="C38" s="30"/>
      <c r="D38" s="30"/>
      <c r="E38" s="30"/>
      <c r="F38" s="30"/>
      <c r="H38" s="27"/>
      <c r="I38" s="27"/>
      <c r="J38" s="27"/>
      <c r="K38" s="27"/>
      <c r="L38" s="27"/>
      <c r="M38" s="27"/>
      <c r="N38" s="81" t="s">
        <v>35</v>
      </c>
      <c r="O38" s="111" t="s">
        <v>36</v>
      </c>
      <c r="P38" s="112" t="s">
        <v>37</v>
      </c>
      <c r="Q38" s="141" t="s">
        <v>35</v>
      </c>
      <c r="R38" s="135" t="s">
        <v>39</v>
      </c>
      <c r="S38" s="83" t="s">
        <v>64</v>
      </c>
    </row>
    <row r="39" spans="1:40" x14ac:dyDescent="0.3">
      <c r="C39" s="30"/>
      <c r="E39" s="26"/>
      <c r="F39" s="33"/>
      <c r="H39" s="27"/>
      <c r="I39" s="27"/>
      <c r="J39" s="27"/>
      <c r="K39" s="27"/>
      <c r="L39" s="27"/>
      <c r="M39" s="27"/>
      <c r="N39" s="5">
        <v>0</v>
      </c>
      <c r="O39" s="82">
        <f t="shared" ref="O39:O47" si="72">J26</f>
        <v>1</v>
      </c>
      <c r="P39" s="113">
        <f t="shared" ref="P39:P47" si="73">J12</f>
        <v>1</v>
      </c>
      <c r="Q39" s="2">
        <v>0</v>
      </c>
      <c r="R39" s="123">
        <f>(IF(O39=P39,1,LOG(P39,O39)))</f>
        <v>1</v>
      </c>
      <c r="S39" s="37"/>
    </row>
    <row r="40" spans="1:40" ht="15.75" customHeight="1" x14ac:dyDescent="0.35">
      <c r="C40" s="157" t="s">
        <v>17</v>
      </c>
      <c r="D40" s="158"/>
      <c r="E40" s="158"/>
      <c r="F40" s="158"/>
      <c r="G40" s="158"/>
      <c r="H40" s="158"/>
      <c r="I40" s="158"/>
      <c r="J40" s="158"/>
      <c r="K40" s="158"/>
      <c r="L40" s="159"/>
      <c r="N40" s="5">
        <v>3</v>
      </c>
      <c r="O40" s="82">
        <f t="shared" si="72"/>
        <v>0.90151515151515149</v>
      </c>
      <c r="P40" s="113">
        <f t="shared" si="73"/>
        <v>0.9315589353612167</v>
      </c>
      <c r="Q40" s="2">
        <v>3</v>
      </c>
      <c r="R40" s="123">
        <f>(IF(O40=P40,1,LOG(P40,O40)))</f>
        <v>0.68380493408458798</v>
      </c>
      <c r="S40" s="37"/>
    </row>
    <row r="41" spans="1:40" ht="13" customHeight="1" x14ac:dyDescent="0.3">
      <c r="C41" s="106" t="s">
        <v>76</v>
      </c>
      <c r="D41" s="162" t="s">
        <v>77</v>
      </c>
      <c r="E41" s="163"/>
      <c r="F41" s="164"/>
      <c r="G41" s="165" t="s">
        <v>78</v>
      </c>
      <c r="H41" s="166"/>
      <c r="I41" s="167"/>
      <c r="J41" s="165" t="s">
        <v>79</v>
      </c>
      <c r="K41" s="166"/>
      <c r="L41" s="167"/>
      <c r="N41" s="5">
        <v>6</v>
      </c>
      <c r="O41" s="82">
        <f t="shared" si="72"/>
        <v>0.76441241685144123</v>
      </c>
      <c r="P41" s="113">
        <f t="shared" si="73"/>
        <v>0.8028483300650705</v>
      </c>
      <c r="Q41" s="2">
        <v>6</v>
      </c>
      <c r="R41" s="123">
        <f>(IF(O41=P41,1,LOG(P41,O41)))</f>
        <v>0.81738783394791414</v>
      </c>
      <c r="S41" s="37"/>
    </row>
    <row r="42" spans="1:40" ht="13" customHeight="1" x14ac:dyDescent="0.3">
      <c r="C42" s="107"/>
      <c r="D42" s="160" t="s">
        <v>10</v>
      </c>
      <c r="E42" s="161"/>
      <c r="F42" s="54"/>
      <c r="G42" s="160" t="s">
        <v>10</v>
      </c>
      <c r="H42" s="161"/>
      <c r="I42" s="55"/>
      <c r="J42" s="160" t="s">
        <v>10</v>
      </c>
      <c r="K42" s="161"/>
      <c r="L42" s="54"/>
      <c r="N42" s="5">
        <v>9</v>
      </c>
      <c r="O42" s="82">
        <f t="shared" si="72"/>
        <v>0.62092203143564162</v>
      </c>
      <c r="P42" s="113">
        <f t="shared" si="73"/>
        <v>0.65805120773449421</v>
      </c>
      <c r="Q42" s="2">
        <v>9</v>
      </c>
      <c r="R42" s="123">
        <f>(IF(O42=P42,1,LOG(P42,O42)))</f>
        <v>0.87812976546857047</v>
      </c>
      <c r="S42" s="37"/>
    </row>
    <row r="43" spans="1:40" x14ac:dyDescent="0.3">
      <c r="C43" s="108"/>
      <c r="D43" s="56" t="s">
        <v>11</v>
      </c>
      <c r="E43" s="56" t="s">
        <v>12</v>
      </c>
      <c r="F43" s="56" t="s">
        <v>13</v>
      </c>
      <c r="G43" s="56" t="s">
        <v>11</v>
      </c>
      <c r="H43" s="56" t="s">
        <v>12</v>
      </c>
      <c r="I43" s="56" t="s">
        <v>13</v>
      </c>
      <c r="J43" s="57" t="s">
        <v>11</v>
      </c>
      <c r="K43" s="57" t="s">
        <v>12</v>
      </c>
      <c r="L43" s="56" t="s">
        <v>13</v>
      </c>
      <c r="N43" s="5">
        <v>12</v>
      </c>
      <c r="O43" s="82">
        <f t="shared" si="72"/>
        <v>0.4819096363381099</v>
      </c>
      <c r="P43" s="113">
        <f t="shared" si="73"/>
        <v>0.55141049818068288</v>
      </c>
      <c r="Q43" s="2">
        <v>12</v>
      </c>
      <c r="R43" s="125">
        <f t="shared" ref="R43:R47" si="74">(IF(O43=P43,1,LOG(P43,O43)))</f>
        <v>0.81544771912851366</v>
      </c>
      <c r="S43" s="37"/>
    </row>
    <row r="44" spans="1:40" x14ac:dyDescent="0.3">
      <c r="C44" s="52">
        <v>3</v>
      </c>
      <c r="D44" s="59">
        <f t="shared" ref="D44:D51" si="75">D13</f>
        <v>789</v>
      </c>
      <c r="E44" s="59">
        <f t="shared" ref="E44:E51" si="76">D27</f>
        <v>792</v>
      </c>
      <c r="F44" s="60">
        <f>D44+E44</f>
        <v>1581</v>
      </c>
      <c r="G44" s="59">
        <f t="shared" ref="G44:G51" si="77">E13</f>
        <v>54</v>
      </c>
      <c r="H44" s="59">
        <f t="shared" ref="H44:H51" si="78">E27</f>
        <v>78</v>
      </c>
      <c r="I44" s="60">
        <f>G44+H44</f>
        <v>132</v>
      </c>
      <c r="J44" s="61">
        <f t="shared" ref="J44:J51" si="79">I44*D44/F44</f>
        <v>65.874762808349146</v>
      </c>
      <c r="K44" s="61">
        <f t="shared" ref="K44:K51" si="80">I44*E44/F44</f>
        <v>66.125237191650854</v>
      </c>
      <c r="L44" s="62">
        <f>J44+K44</f>
        <v>132</v>
      </c>
      <c r="N44" s="5">
        <v>15</v>
      </c>
      <c r="O44" s="82">
        <f t="shared" si="72"/>
        <v>0.3664661022849694</v>
      </c>
      <c r="P44" s="113">
        <f t="shared" si="73"/>
        <v>0.46082163062242787</v>
      </c>
      <c r="Q44" s="2">
        <v>15</v>
      </c>
      <c r="R44" s="123">
        <f t="shared" si="74"/>
        <v>0.77177347841984223</v>
      </c>
      <c r="S44" s="37"/>
    </row>
    <row r="45" spans="1:40" x14ac:dyDescent="0.3">
      <c r="C45" s="52">
        <v>6</v>
      </c>
      <c r="D45" s="59">
        <f t="shared" si="75"/>
        <v>731</v>
      </c>
      <c r="E45" s="59">
        <f t="shared" si="76"/>
        <v>697</v>
      </c>
      <c r="F45" s="60">
        <f t="shared" ref="F45:F51" si="81">D45+E45</f>
        <v>1428</v>
      </c>
      <c r="G45" s="59">
        <f t="shared" si="77"/>
        <v>101</v>
      </c>
      <c r="H45" s="59">
        <f t="shared" si="78"/>
        <v>106</v>
      </c>
      <c r="I45" s="60">
        <f t="shared" ref="I45:I51" si="82">G45+H45</f>
        <v>207</v>
      </c>
      <c r="J45" s="61">
        <f t="shared" si="79"/>
        <v>105.96428571428571</v>
      </c>
      <c r="K45" s="61">
        <f t="shared" si="80"/>
        <v>101.03571428571429</v>
      </c>
      <c r="L45" s="62">
        <f t="shared" ref="L45:L52" si="83">J45+K45</f>
        <v>207</v>
      </c>
      <c r="N45" s="5">
        <v>18</v>
      </c>
      <c r="O45" s="82">
        <f t="shared" si="72"/>
        <v>0.2851995607740766</v>
      </c>
      <c r="P45" s="113">
        <f t="shared" si="73"/>
        <v>0.37853205372556575</v>
      </c>
      <c r="Q45" s="2">
        <v>18</v>
      </c>
      <c r="R45" s="123">
        <f t="shared" si="74"/>
        <v>0.77433504689104693</v>
      </c>
      <c r="S45" s="37"/>
    </row>
    <row r="46" spans="1:40" x14ac:dyDescent="0.3">
      <c r="C46" s="52">
        <v>9</v>
      </c>
      <c r="D46" s="59">
        <f t="shared" si="75"/>
        <v>621</v>
      </c>
      <c r="E46" s="59">
        <f t="shared" si="76"/>
        <v>586</v>
      </c>
      <c r="F46" s="60">
        <f t="shared" si="81"/>
        <v>1207</v>
      </c>
      <c r="G46" s="59">
        <f t="shared" si="77"/>
        <v>112</v>
      </c>
      <c r="H46" s="59">
        <f t="shared" si="78"/>
        <v>110</v>
      </c>
      <c r="I46" s="60">
        <f t="shared" si="82"/>
        <v>222</v>
      </c>
      <c r="J46" s="61">
        <f t="shared" si="79"/>
        <v>114.21872410936206</v>
      </c>
      <c r="K46" s="61">
        <f t="shared" si="80"/>
        <v>107.78127589063794</v>
      </c>
      <c r="L46" s="62">
        <f t="shared" si="83"/>
        <v>222</v>
      </c>
      <c r="N46" s="5">
        <v>21</v>
      </c>
      <c r="O46" s="82">
        <f t="shared" si="72"/>
        <v>0.2424196266579651</v>
      </c>
      <c r="P46" s="113">
        <f t="shared" si="73"/>
        <v>0.37518221254215367</v>
      </c>
      <c r="Q46" s="2">
        <v>21</v>
      </c>
      <c r="R46" s="123">
        <f t="shared" si="74"/>
        <v>0.69180284132550207</v>
      </c>
    </row>
    <row r="47" spans="1:40" x14ac:dyDescent="0.3">
      <c r="C47" s="52">
        <v>12</v>
      </c>
      <c r="D47" s="59">
        <f t="shared" si="75"/>
        <v>506</v>
      </c>
      <c r="E47" s="59">
        <f t="shared" si="76"/>
        <v>469</v>
      </c>
      <c r="F47" s="60">
        <f t="shared" si="81"/>
        <v>975</v>
      </c>
      <c r="G47" s="59">
        <f t="shared" si="77"/>
        <v>82</v>
      </c>
      <c r="H47" s="59">
        <f t="shared" si="78"/>
        <v>105</v>
      </c>
      <c r="I47" s="60">
        <f t="shared" si="82"/>
        <v>187</v>
      </c>
      <c r="J47" s="61">
        <f t="shared" si="79"/>
        <v>97.048205128205126</v>
      </c>
      <c r="K47" s="61">
        <f t="shared" si="80"/>
        <v>89.951794871794874</v>
      </c>
      <c r="L47" s="62">
        <f t="shared" si="83"/>
        <v>187</v>
      </c>
      <c r="N47" s="5">
        <v>24</v>
      </c>
      <c r="O47" s="82">
        <f t="shared" si="72"/>
        <v>0.20631457587911922</v>
      </c>
      <c r="P47" s="113">
        <f t="shared" si="73"/>
        <v>0.25522599492663517</v>
      </c>
      <c r="Q47" s="2">
        <v>24</v>
      </c>
      <c r="R47" s="123">
        <f t="shared" si="74"/>
        <v>0.86520929860671836</v>
      </c>
    </row>
    <row r="48" spans="1:40" x14ac:dyDescent="0.3">
      <c r="C48" s="52">
        <v>15</v>
      </c>
      <c r="D48" s="59">
        <f t="shared" si="75"/>
        <v>420</v>
      </c>
      <c r="E48" s="59">
        <f t="shared" si="76"/>
        <v>359</v>
      </c>
      <c r="F48" s="60">
        <f t="shared" si="81"/>
        <v>779</v>
      </c>
      <c r="G48" s="59">
        <f t="shared" si="77"/>
        <v>69</v>
      </c>
      <c r="H48" s="59">
        <f t="shared" si="78"/>
        <v>86</v>
      </c>
      <c r="I48" s="60">
        <f t="shared" si="82"/>
        <v>155</v>
      </c>
      <c r="J48" s="61">
        <f t="shared" si="79"/>
        <v>83.568677792041072</v>
      </c>
      <c r="K48" s="61">
        <f t="shared" si="80"/>
        <v>71.431322207958928</v>
      </c>
      <c r="L48" s="62">
        <f t="shared" si="83"/>
        <v>155</v>
      </c>
      <c r="N48" s="39"/>
      <c r="O48" s="39"/>
      <c r="P48" s="39"/>
    </row>
    <row r="49" spans="3:18" x14ac:dyDescent="0.3">
      <c r="C49" s="52">
        <v>18</v>
      </c>
      <c r="D49" s="59">
        <f t="shared" si="75"/>
        <v>308</v>
      </c>
      <c r="E49" s="59">
        <f t="shared" si="76"/>
        <v>239</v>
      </c>
      <c r="F49" s="60">
        <f t="shared" si="81"/>
        <v>547</v>
      </c>
      <c r="G49" s="59">
        <f t="shared" si="77"/>
        <v>55</v>
      </c>
      <c r="H49" s="59">
        <f t="shared" si="78"/>
        <v>53</v>
      </c>
      <c r="I49" s="60">
        <f t="shared" si="82"/>
        <v>108</v>
      </c>
      <c r="J49" s="61">
        <f t="shared" si="79"/>
        <v>60.811700182815358</v>
      </c>
      <c r="K49" s="61">
        <f t="shared" si="80"/>
        <v>47.188299817184642</v>
      </c>
      <c r="L49" s="62">
        <f t="shared" si="83"/>
        <v>108</v>
      </c>
      <c r="N49" s="39"/>
      <c r="O49" s="39"/>
      <c r="P49" s="39"/>
    </row>
    <row r="50" spans="3:18" x14ac:dyDescent="0.3">
      <c r="C50" s="52">
        <v>21</v>
      </c>
      <c r="D50" s="59">
        <f t="shared" si="75"/>
        <v>226</v>
      </c>
      <c r="E50" s="59">
        <f t="shared" si="76"/>
        <v>160</v>
      </c>
      <c r="F50" s="60">
        <f t="shared" si="81"/>
        <v>386</v>
      </c>
      <c r="G50" s="59">
        <f t="shared" si="77"/>
        <v>2</v>
      </c>
      <c r="H50" s="59">
        <f t="shared" si="78"/>
        <v>24</v>
      </c>
      <c r="I50" s="60">
        <f t="shared" si="82"/>
        <v>26</v>
      </c>
      <c r="J50" s="61">
        <f t="shared" si="79"/>
        <v>15.222797927461141</v>
      </c>
      <c r="K50" s="61">
        <f t="shared" si="80"/>
        <v>10.777202072538859</v>
      </c>
      <c r="L50" s="62">
        <f t="shared" si="83"/>
        <v>26</v>
      </c>
      <c r="N50" s="39"/>
      <c r="O50" s="39"/>
      <c r="P50" s="39"/>
    </row>
    <row r="51" spans="3:18" x14ac:dyDescent="0.3">
      <c r="C51" s="52">
        <v>24</v>
      </c>
      <c r="D51" s="59">
        <f t="shared" si="75"/>
        <v>147</v>
      </c>
      <c r="E51" s="59">
        <f t="shared" si="76"/>
        <v>94</v>
      </c>
      <c r="F51" s="60">
        <f t="shared" si="81"/>
        <v>241</v>
      </c>
      <c r="G51" s="59">
        <f t="shared" si="77"/>
        <v>47</v>
      </c>
      <c r="H51" s="59">
        <f t="shared" si="78"/>
        <v>14</v>
      </c>
      <c r="I51" s="60">
        <f t="shared" si="82"/>
        <v>61</v>
      </c>
      <c r="J51" s="61">
        <f t="shared" si="79"/>
        <v>37.207468879668049</v>
      </c>
      <c r="K51" s="61">
        <f t="shared" si="80"/>
        <v>23.792531120331951</v>
      </c>
      <c r="L51" s="62">
        <f t="shared" si="83"/>
        <v>61</v>
      </c>
      <c r="N51" s="39"/>
      <c r="O51" s="39"/>
      <c r="P51" s="39"/>
    </row>
    <row r="52" spans="3:18" x14ac:dyDescent="0.3">
      <c r="C52" s="63"/>
      <c r="D52" s="64"/>
      <c r="E52" s="64"/>
      <c r="F52" s="64"/>
      <c r="G52" s="65">
        <f>SUM(G44:G51)</f>
        <v>522</v>
      </c>
      <c r="H52" s="65">
        <f>SUM(H44:H51)</f>
        <v>576</v>
      </c>
      <c r="I52" s="65">
        <f>SUM(I44:I51)</f>
        <v>1098</v>
      </c>
      <c r="J52" s="66">
        <f>SUM(J44:J51)</f>
        <v>579.91662254218761</v>
      </c>
      <c r="K52" s="66">
        <f>SUM(K44:K51)</f>
        <v>518.08337745781228</v>
      </c>
      <c r="L52" s="67">
        <f t="shared" si="83"/>
        <v>1098</v>
      </c>
      <c r="N52" s="39"/>
      <c r="O52" s="39"/>
      <c r="P52" s="39"/>
    </row>
    <row r="53" spans="3:18" x14ac:dyDescent="0.3">
      <c r="C53" s="39"/>
      <c r="D53" s="39"/>
      <c r="E53" s="39"/>
      <c r="F53" s="39"/>
      <c r="G53" s="39"/>
      <c r="H53" s="39"/>
      <c r="I53" s="39"/>
      <c r="J53" s="68"/>
      <c r="K53" s="39"/>
      <c r="L53" s="39"/>
      <c r="N53" s="39"/>
      <c r="O53" s="39"/>
      <c r="P53" s="39"/>
    </row>
    <row r="54" spans="3:18" x14ac:dyDescent="0.3">
      <c r="C54" s="69" t="s">
        <v>14</v>
      </c>
      <c r="D54" s="70">
        <f>((G52-J52)^2)/J52</f>
        <v>5.7841679929604259</v>
      </c>
      <c r="E54" s="71"/>
      <c r="F54" s="72">
        <f>((H52-K52)^2)/K52</f>
        <v>6.4745083757631114</v>
      </c>
      <c r="G54" s="71"/>
      <c r="H54" s="73">
        <f>D54+F54</f>
        <v>12.258676368723538</v>
      </c>
      <c r="I54" s="74" t="s">
        <v>27</v>
      </c>
      <c r="J54" s="71"/>
      <c r="K54" s="75" t="s">
        <v>28</v>
      </c>
      <c r="L54" s="114">
        <f>CHIDIST(H54,1)</f>
        <v>4.6309987794450244E-4</v>
      </c>
      <c r="N54" s="39"/>
      <c r="O54" s="39"/>
      <c r="P54" s="39"/>
    </row>
    <row r="55" spans="3:18" x14ac:dyDescent="0.3">
      <c r="C55" s="39"/>
      <c r="D55" s="39"/>
      <c r="E55" s="39"/>
      <c r="F55" s="39"/>
      <c r="G55" s="39"/>
      <c r="H55" s="39"/>
      <c r="I55" s="77"/>
      <c r="J55" s="39"/>
      <c r="K55" s="39"/>
      <c r="L55" s="39"/>
      <c r="N55" s="39"/>
      <c r="P55" s="39"/>
    </row>
    <row r="56" spans="3:18" x14ac:dyDescent="0.3">
      <c r="C56" s="39"/>
      <c r="D56" s="39"/>
      <c r="E56" s="39"/>
      <c r="F56" s="39"/>
      <c r="G56" s="39"/>
      <c r="H56" s="39"/>
      <c r="I56" s="78"/>
      <c r="J56" s="138" t="s">
        <v>15</v>
      </c>
      <c r="K56" s="139">
        <f>(G52/J52)/(H52/K52)</f>
        <v>0.80962166382286516</v>
      </c>
    </row>
    <row r="57" spans="3:18" x14ac:dyDescent="0.3">
      <c r="C57" s="39"/>
      <c r="D57" s="39"/>
      <c r="E57" s="39"/>
      <c r="F57" s="39"/>
      <c r="G57" s="39"/>
      <c r="H57" s="39"/>
      <c r="I57" s="39"/>
    </row>
    <row r="58" spans="3:18" x14ac:dyDescent="0.3">
      <c r="C58" s="39"/>
      <c r="D58" s="39"/>
      <c r="E58" s="39"/>
      <c r="F58" s="39"/>
      <c r="G58" s="39"/>
      <c r="H58" s="39"/>
      <c r="I58" s="39"/>
      <c r="J58" s="39"/>
      <c r="K58" s="39"/>
      <c r="L58" s="39"/>
    </row>
    <row r="59" spans="3:18" x14ac:dyDescent="0.3">
      <c r="C59" s="39"/>
      <c r="D59" s="39"/>
      <c r="E59" s="39"/>
      <c r="F59" s="39"/>
      <c r="G59" s="39"/>
      <c r="H59" s="39"/>
      <c r="I59" s="39"/>
      <c r="J59" s="39"/>
    </row>
    <row r="60" spans="3:18" x14ac:dyDescent="0.3">
      <c r="C60" s="39"/>
      <c r="D60" s="39"/>
      <c r="E60" s="39"/>
      <c r="F60" s="39"/>
      <c r="G60" s="39"/>
      <c r="H60" s="39"/>
      <c r="I60" s="39"/>
      <c r="J60" s="39"/>
      <c r="K60" s="39"/>
    </row>
    <row r="61" spans="3:18" x14ac:dyDescent="0.3">
      <c r="C61" s="39"/>
      <c r="D61" s="39"/>
      <c r="E61" s="39"/>
      <c r="F61" s="39"/>
      <c r="G61" s="39"/>
      <c r="H61" s="39"/>
      <c r="I61" s="39"/>
      <c r="J61" s="39"/>
      <c r="K61" s="39"/>
    </row>
    <row r="62" spans="3:18" x14ac:dyDescent="0.3">
      <c r="C62" s="39"/>
      <c r="D62" s="39"/>
      <c r="E62" s="39"/>
      <c r="F62" s="39"/>
      <c r="G62" s="39"/>
      <c r="H62" s="39"/>
      <c r="I62" s="39"/>
      <c r="J62" s="39"/>
      <c r="K62" s="39"/>
      <c r="L62" s="39"/>
      <c r="M62" s="39"/>
      <c r="N62" s="39"/>
    </row>
    <row r="63" spans="3:18" x14ac:dyDescent="0.3">
      <c r="C63" s="39"/>
      <c r="D63" s="39"/>
      <c r="E63" s="39"/>
      <c r="F63" s="39"/>
      <c r="G63" s="39"/>
      <c r="H63" s="39"/>
      <c r="I63" s="39"/>
      <c r="J63" s="39"/>
      <c r="K63" s="39"/>
      <c r="L63" s="39"/>
      <c r="M63" s="39"/>
      <c r="N63" s="39"/>
    </row>
    <row r="64" spans="3:18" x14ac:dyDescent="0.3">
      <c r="C64" s="39"/>
      <c r="D64" s="39"/>
      <c r="E64" s="39"/>
      <c r="F64" s="39"/>
      <c r="G64" s="39"/>
      <c r="H64" s="39"/>
      <c r="I64" s="39"/>
      <c r="J64" s="39"/>
      <c r="K64" s="39"/>
      <c r="L64" s="39"/>
      <c r="R64" s="40"/>
    </row>
    <row r="65" spans="3:18" x14ac:dyDescent="0.3">
      <c r="C65" s="39"/>
      <c r="D65" s="39"/>
      <c r="E65" s="39"/>
      <c r="F65" s="39"/>
      <c r="G65" s="39"/>
      <c r="H65" s="39"/>
      <c r="I65" s="39"/>
      <c r="J65" s="39"/>
      <c r="K65" s="39"/>
      <c r="L65" s="39"/>
      <c r="R65" s="40"/>
    </row>
    <row r="66" spans="3:18" x14ac:dyDescent="0.3">
      <c r="C66" s="39"/>
      <c r="D66" s="39"/>
      <c r="E66" s="39"/>
      <c r="F66" s="39"/>
      <c r="G66" s="39"/>
      <c r="H66" s="39"/>
      <c r="I66" s="39"/>
      <c r="J66" s="39"/>
      <c r="K66" s="39"/>
      <c r="L66" s="39"/>
      <c r="R66" s="40"/>
    </row>
    <row r="67" spans="3:18" x14ac:dyDescent="0.3">
      <c r="C67" s="39"/>
      <c r="D67" s="39"/>
      <c r="E67" s="39"/>
      <c r="F67" s="39"/>
      <c r="G67" s="39"/>
      <c r="H67" s="39"/>
      <c r="I67" s="39"/>
      <c r="J67" s="39"/>
      <c r="K67" s="39"/>
      <c r="L67" s="39"/>
      <c r="M67" s="39"/>
      <c r="N67" s="39"/>
      <c r="O67" s="39"/>
      <c r="P67" s="39"/>
      <c r="Q67" s="39"/>
      <c r="R67" s="40"/>
    </row>
    <row r="68" spans="3:18" x14ac:dyDescent="0.3">
      <c r="C68" s="39"/>
      <c r="D68" s="39"/>
      <c r="E68" s="39"/>
      <c r="F68" s="39"/>
      <c r="G68" s="39"/>
      <c r="H68" s="39"/>
      <c r="I68" s="39"/>
      <c r="J68" s="39"/>
      <c r="K68" s="39"/>
      <c r="L68" s="39"/>
      <c r="M68" s="39"/>
      <c r="N68" s="39"/>
      <c r="O68" s="39"/>
      <c r="P68" s="39"/>
      <c r="Q68" s="39"/>
      <c r="R68" s="40"/>
    </row>
    <row r="69" spans="3:18" x14ac:dyDescent="0.3">
      <c r="C69" s="39"/>
      <c r="D69" s="39"/>
      <c r="E69" s="39"/>
      <c r="F69" s="39"/>
      <c r="G69" s="39"/>
      <c r="H69" s="39"/>
      <c r="I69" s="39"/>
      <c r="J69" s="39"/>
      <c r="K69" s="39"/>
      <c r="L69" s="39"/>
      <c r="M69" s="39"/>
      <c r="N69" s="39"/>
      <c r="O69" s="39"/>
      <c r="P69" s="39"/>
      <c r="Q69" s="39"/>
      <c r="R69" s="40"/>
    </row>
    <row r="70" spans="3:18" x14ac:dyDescent="0.3">
      <c r="C70" s="39"/>
      <c r="D70" s="39"/>
      <c r="E70" s="39"/>
      <c r="F70" s="39"/>
      <c r="G70" s="39"/>
      <c r="H70" s="39"/>
      <c r="I70" s="39"/>
      <c r="J70" s="39"/>
      <c r="K70" s="39"/>
      <c r="L70" s="39"/>
      <c r="M70" s="39"/>
      <c r="N70" s="39"/>
      <c r="O70" s="39"/>
      <c r="P70" s="39"/>
      <c r="Q70" s="39"/>
      <c r="R70" s="40"/>
    </row>
    <row r="71" spans="3:18" x14ac:dyDescent="0.3">
      <c r="C71" s="39"/>
      <c r="D71" s="39"/>
      <c r="E71" s="39"/>
      <c r="F71" s="39"/>
      <c r="G71" s="39"/>
      <c r="H71" s="39"/>
      <c r="I71" s="39"/>
      <c r="J71" s="39"/>
      <c r="K71" s="39"/>
      <c r="L71" s="39"/>
      <c r="M71" s="39"/>
      <c r="N71" s="39"/>
      <c r="O71" s="39"/>
      <c r="P71" s="39"/>
    </row>
    <row r="72" spans="3:18" x14ac:dyDescent="0.3">
      <c r="C72" s="39"/>
      <c r="D72" s="36"/>
      <c r="E72" s="39"/>
      <c r="F72" s="39"/>
      <c r="G72" s="39"/>
      <c r="H72" s="39"/>
      <c r="I72" s="39"/>
      <c r="J72" s="39"/>
      <c r="K72" s="39"/>
      <c r="L72" s="39"/>
      <c r="M72" s="39"/>
      <c r="N72" s="39"/>
      <c r="O72" s="39"/>
      <c r="P72" s="39"/>
    </row>
    <row r="73" spans="3:18" x14ac:dyDescent="0.3">
      <c r="C73" s="39"/>
      <c r="D73" s="39"/>
      <c r="E73" s="39"/>
      <c r="F73" s="39"/>
      <c r="G73" s="39"/>
      <c r="H73" s="39"/>
      <c r="I73" s="39"/>
      <c r="J73" s="39"/>
      <c r="K73" s="39"/>
      <c r="L73" s="39"/>
      <c r="M73" s="39"/>
      <c r="N73" s="39"/>
      <c r="O73" s="39"/>
      <c r="P73" s="39"/>
    </row>
    <row r="74" spans="3:18" ht="24" customHeight="1" x14ac:dyDescent="0.3">
      <c r="C74" s="39"/>
      <c r="D74" s="39"/>
      <c r="E74" s="39"/>
      <c r="F74" s="39"/>
      <c r="G74" s="39"/>
      <c r="H74" s="39"/>
      <c r="I74" s="39"/>
      <c r="J74" s="39"/>
      <c r="K74" s="39"/>
      <c r="L74" s="39"/>
      <c r="M74" s="39"/>
      <c r="O74" s="153" t="s">
        <v>62</v>
      </c>
      <c r="P74" s="154"/>
      <c r="R74" s="145" t="s">
        <v>69</v>
      </c>
    </row>
    <row r="75" spans="3:18" x14ac:dyDescent="0.3">
      <c r="C75" s="39"/>
      <c r="D75" s="39"/>
      <c r="E75" s="39"/>
      <c r="F75" s="39"/>
      <c r="G75" s="39"/>
      <c r="H75" s="39"/>
      <c r="I75" s="39"/>
      <c r="J75" s="39"/>
      <c r="K75" s="39"/>
      <c r="L75" s="39"/>
      <c r="M75" s="39"/>
      <c r="N75" s="79" t="s">
        <v>35</v>
      </c>
      <c r="O75" s="116" t="s">
        <v>56</v>
      </c>
      <c r="P75" s="117" t="s">
        <v>57</v>
      </c>
      <c r="R75" s="137" t="s">
        <v>65</v>
      </c>
    </row>
    <row r="76" spans="3:18" x14ac:dyDescent="0.3">
      <c r="C76" s="39"/>
      <c r="D76" s="39"/>
      <c r="E76" s="39"/>
      <c r="F76" s="39"/>
      <c r="G76" s="39"/>
      <c r="H76" s="39"/>
      <c r="I76" s="39"/>
      <c r="J76" s="39"/>
      <c r="K76" s="39"/>
      <c r="L76" s="39"/>
      <c r="M76" s="39"/>
      <c r="N76" s="5">
        <v>3</v>
      </c>
      <c r="O76" s="118">
        <f t="shared" ref="O76:O83" si="84">H27</f>
        <v>9.8484848484848481E-2</v>
      </c>
      <c r="P76" s="147">
        <f t="shared" ref="P76:P83" si="85">H13</f>
        <v>6.8441064638783272E-2</v>
      </c>
      <c r="R76" s="131">
        <f t="shared" ref="R76:R83" si="86">P76/O76</f>
        <v>0.69494004094764561</v>
      </c>
    </row>
    <row r="77" spans="3:18" x14ac:dyDescent="0.3">
      <c r="C77" s="39"/>
      <c r="D77" s="39"/>
      <c r="E77" s="39"/>
      <c r="F77" s="39"/>
      <c r="G77" s="39"/>
      <c r="H77" s="39"/>
      <c r="I77" s="39"/>
      <c r="J77" s="39"/>
      <c r="K77" s="39"/>
      <c r="L77" s="39"/>
      <c r="M77" s="39"/>
      <c r="N77" s="5">
        <v>6</v>
      </c>
      <c r="O77" s="118">
        <f t="shared" si="84"/>
        <v>0.15208034433285508</v>
      </c>
      <c r="P77" s="147">
        <f t="shared" si="85"/>
        <v>0.13816689466484269</v>
      </c>
      <c r="R77" s="131">
        <f t="shared" si="86"/>
        <v>0.90851250548486195</v>
      </c>
    </row>
    <row r="78" spans="3:18" x14ac:dyDescent="0.3">
      <c r="C78" s="39"/>
      <c r="D78" s="39"/>
      <c r="E78" s="39"/>
      <c r="F78" s="39"/>
      <c r="G78" s="39"/>
      <c r="H78" s="39"/>
      <c r="I78" s="39"/>
      <c r="J78" s="39"/>
      <c r="K78" s="39"/>
      <c r="L78" s="39"/>
      <c r="M78" s="39"/>
      <c r="N78" s="5">
        <v>9</v>
      </c>
      <c r="O78" s="118">
        <f t="shared" si="84"/>
        <v>0.18771331058020477</v>
      </c>
      <c r="P78" s="147">
        <f t="shared" si="85"/>
        <v>0.18035426731078905</v>
      </c>
      <c r="R78" s="131">
        <f t="shared" si="86"/>
        <v>0.96079636949202174</v>
      </c>
    </row>
    <row r="79" spans="3:18" x14ac:dyDescent="0.3">
      <c r="C79" s="39"/>
      <c r="D79" s="39"/>
      <c r="E79" s="39"/>
      <c r="F79" s="39"/>
      <c r="G79" s="39"/>
      <c r="H79" s="39"/>
      <c r="I79" s="39"/>
      <c r="J79" s="39"/>
      <c r="K79" s="39"/>
      <c r="L79" s="39"/>
      <c r="M79" s="39"/>
      <c r="N79" s="5">
        <v>12</v>
      </c>
      <c r="O79" s="118">
        <f t="shared" si="84"/>
        <v>0.22388059701492538</v>
      </c>
      <c r="P79" s="147">
        <f t="shared" si="85"/>
        <v>0.16205533596837945</v>
      </c>
      <c r="R79" s="132">
        <f t="shared" si="86"/>
        <v>0.7238471673254282</v>
      </c>
    </row>
    <row r="80" spans="3:18" x14ac:dyDescent="0.3">
      <c r="C80" s="39"/>
      <c r="D80" s="39"/>
      <c r="E80" s="39"/>
      <c r="F80" s="39"/>
      <c r="G80" s="39"/>
      <c r="H80" s="39"/>
      <c r="I80" s="39"/>
      <c r="J80" s="39"/>
      <c r="K80" s="39"/>
      <c r="L80" s="39"/>
      <c r="M80" s="39"/>
      <c r="N80" s="5">
        <v>15</v>
      </c>
      <c r="O80" s="118">
        <f t="shared" si="84"/>
        <v>0.23955431754874651</v>
      </c>
      <c r="P80" s="147">
        <f t="shared" si="85"/>
        <v>0.16428571428571428</v>
      </c>
      <c r="R80" s="131">
        <f t="shared" si="86"/>
        <v>0.68579734219269106</v>
      </c>
    </row>
    <row r="81" spans="3:18" x14ac:dyDescent="0.3">
      <c r="C81" s="39"/>
      <c r="D81" s="39"/>
      <c r="E81" s="39"/>
      <c r="F81" s="39"/>
      <c r="G81" s="39"/>
      <c r="H81" s="39"/>
      <c r="I81" s="39"/>
      <c r="J81" s="39"/>
      <c r="K81" s="39"/>
      <c r="L81" s="39"/>
      <c r="M81" s="39"/>
      <c r="N81" s="5">
        <v>18</v>
      </c>
      <c r="O81" s="118">
        <f t="shared" si="84"/>
        <v>0.22175732217573221</v>
      </c>
      <c r="P81" s="147">
        <f t="shared" si="85"/>
        <v>0.17857142857142858</v>
      </c>
      <c r="R81" s="131">
        <f t="shared" si="86"/>
        <v>0.80525606469002697</v>
      </c>
    </row>
    <row r="82" spans="3:18" x14ac:dyDescent="0.3">
      <c r="C82" s="39"/>
      <c r="D82" s="39"/>
      <c r="E82" s="39"/>
      <c r="F82" s="39"/>
      <c r="G82" s="39"/>
      <c r="H82" s="39"/>
      <c r="I82" s="39"/>
      <c r="J82" s="39"/>
      <c r="K82" s="39"/>
      <c r="L82" s="39"/>
      <c r="M82" s="39"/>
      <c r="N82" s="5">
        <v>21</v>
      </c>
      <c r="O82" s="118">
        <f t="shared" si="84"/>
        <v>0.15</v>
      </c>
      <c r="P82" s="147">
        <f t="shared" si="85"/>
        <v>8.8495575221238937E-3</v>
      </c>
      <c r="R82" s="131">
        <f t="shared" si="86"/>
        <v>5.8997050147492625E-2</v>
      </c>
    </row>
    <row r="83" spans="3:18" ht="13.5" thickBot="1" x14ac:dyDescent="0.35">
      <c r="E83" s="39"/>
      <c r="F83" s="39"/>
      <c r="N83" s="5">
        <v>24</v>
      </c>
      <c r="O83" s="118">
        <f t="shared" si="84"/>
        <v>0.14893617021276595</v>
      </c>
      <c r="P83" s="147">
        <f t="shared" si="85"/>
        <v>0.31972789115646261</v>
      </c>
      <c r="R83" s="133">
        <f t="shared" si="86"/>
        <v>2.1467444120505346</v>
      </c>
    </row>
    <row r="84" spans="3:18" ht="13.5" thickBot="1" x14ac:dyDescent="0.35">
      <c r="Q84" s="143" t="s">
        <v>40</v>
      </c>
      <c r="R84" s="142"/>
    </row>
  </sheetData>
  <mergeCells count="12">
    <mergeCell ref="D41:F41"/>
    <mergeCell ref="G41:I41"/>
    <mergeCell ref="O74:P74"/>
    <mergeCell ref="J41:L41"/>
    <mergeCell ref="D42:E42"/>
    <mergeCell ref="G42:H42"/>
    <mergeCell ref="J42:K42"/>
    <mergeCell ref="B2:M2"/>
    <mergeCell ref="B3:M3"/>
    <mergeCell ref="B4:M4"/>
    <mergeCell ref="B5:M5"/>
    <mergeCell ref="C40:L40"/>
  </mergeCells>
  <pageMargins left="0.7" right="0.7" top="0.75" bottom="0.75" header="0.3" footer="0.3"/>
  <pageSetup paperSize="9" orientation="portrait" r:id="rId1"/>
  <ignoredErrors>
    <ignoredError sqref="E22 E36"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102"/>
  <sheetViews>
    <sheetView zoomScale="70" zoomScaleNormal="70" workbookViewId="0"/>
  </sheetViews>
  <sheetFormatPr baseColWidth="10" defaultColWidth="11.453125" defaultRowHeight="13" x14ac:dyDescent="0.3"/>
  <cols>
    <col min="1" max="1" width="4.7265625" style="1" customWidth="1"/>
    <col min="2" max="2" width="8.08984375" style="1" customWidth="1"/>
    <col min="3" max="3" width="9.54296875" style="1" customWidth="1"/>
    <col min="4" max="4" width="12.54296875" style="1" customWidth="1"/>
    <col min="5" max="5" width="9.26953125" style="1" customWidth="1"/>
    <col min="6" max="6" width="10.54296875" style="1" customWidth="1"/>
    <col min="7" max="7" width="13" style="1" customWidth="1"/>
    <col min="8" max="8" width="13.26953125" style="1" customWidth="1"/>
    <col min="9" max="9" width="12.7265625" style="1" customWidth="1"/>
    <col min="10" max="10" width="13.453125" style="1" customWidth="1"/>
    <col min="11" max="11" width="14.36328125" style="1" customWidth="1"/>
    <col min="12" max="12" width="12.54296875" style="1" customWidth="1"/>
    <col min="13" max="15" width="11.453125" style="1"/>
    <col min="16" max="16" width="10.81640625" style="1" customWidth="1"/>
    <col min="17" max="17" width="10.54296875" style="2" customWidth="1"/>
    <col min="18" max="18" width="12.453125" style="2" customWidth="1"/>
    <col min="19" max="19" width="11.26953125" style="2" customWidth="1"/>
    <col min="20" max="20" width="10.1796875" style="2" customWidth="1"/>
    <col min="21" max="21" width="13" style="2" customWidth="1"/>
    <col min="22" max="22" width="12.81640625" style="2" customWidth="1"/>
    <col min="23" max="23" width="11.81640625" style="2" customWidth="1"/>
    <col min="24" max="24" width="12.1796875" style="2" customWidth="1"/>
    <col min="25" max="25" width="11.453125" style="2"/>
    <col min="26" max="16384" width="11.453125" style="1"/>
  </cols>
  <sheetData>
    <row r="1" spans="1:44" ht="18.75" customHeight="1" x14ac:dyDescent="0.3">
      <c r="B1" s="51" t="s">
        <v>16</v>
      </c>
    </row>
    <row r="2" spans="1:44" ht="27.75" customHeight="1" x14ac:dyDescent="0.3">
      <c r="B2" s="150" t="s">
        <v>29</v>
      </c>
      <c r="C2" s="151"/>
      <c r="D2" s="151"/>
      <c r="E2" s="151"/>
      <c r="F2" s="151"/>
      <c r="G2" s="151"/>
      <c r="H2" s="151"/>
      <c r="I2" s="151"/>
      <c r="J2" s="151"/>
      <c r="K2" s="151"/>
      <c r="L2" s="151"/>
      <c r="M2" s="152"/>
    </row>
    <row r="3" spans="1:44" ht="54" customHeight="1" x14ac:dyDescent="0.3">
      <c r="B3" s="150" t="s">
        <v>19</v>
      </c>
      <c r="C3" s="151"/>
      <c r="D3" s="151"/>
      <c r="E3" s="151"/>
      <c r="F3" s="151"/>
      <c r="G3" s="151"/>
      <c r="H3" s="151"/>
      <c r="I3" s="151"/>
      <c r="J3" s="151"/>
      <c r="K3" s="151"/>
      <c r="L3" s="151"/>
      <c r="M3" s="152"/>
    </row>
    <row r="4" spans="1:44" ht="34.5" customHeight="1" x14ac:dyDescent="0.3">
      <c r="B4" s="150" t="s">
        <v>38</v>
      </c>
      <c r="C4" s="151"/>
      <c r="D4" s="151"/>
      <c r="E4" s="151"/>
      <c r="F4" s="151"/>
      <c r="G4" s="151"/>
      <c r="H4" s="151"/>
      <c r="I4" s="151"/>
      <c r="J4" s="151"/>
      <c r="K4" s="151"/>
      <c r="L4" s="151"/>
      <c r="M4" s="152"/>
    </row>
    <row r="5" spans="1:44" ht="29.25" customHeight="1" x14ac:dyDescent="0.3">
      <c r="B5" s="150" t="s">
        <v>20</v>
      </c>
      <c r="C5" s="151"/>
      <c r="D5" s="151"/>
      <c r="E5" s="151"/>
      <c r="F5" s="151"/>
      <c r="G5" s="151"/>
      <c r="H5" s="151"/>
      <c r="I5" s="151"/>
      <c r="J5" s="151"/>
      <c r="K5" s="151"/>
      <c r="L5" s="151"/>
      <c r="M5" s="152"/>
    </row>
    <row r="6" spans="1:44" ht="12.75" customHeight="1" x14ac:dyDescent="0.3">
      <c r="C6" s="48"/>
      <c r="D6" s="48"/>
      <c r="E6" s="48"/>
      <c r="F6" s="48"/>
      <c r="G6" s="48"/>
      <c r="H6" s="48"/>
      <c r="I6" s="48"/>
      <c r="J6" s="48"/>
      <c r="K6" s="48"/>
      <c r="L6" s="48"/>
      <c r="M6" s="48"/>
    </row>
    <row r="7" spans="1:44" x14ac:dyDescent="0.3">
      <c r="A7" s="3" t="s">
        <v>74</v>
      </c>
      <c r="E7" s="4"/>
    </row>
    <row r="8" spans="1:44" x14ac:dyDescent="0.3">
      <c r="B8" s="46" t="s">
        <v>71</v>
      </c>
      <c r="C8" s="46"/>
      <c r="E8" s="4"/>
      <c r="M8" s="45"/>
      <c r="N8" s="2"/>
      <c r="O8" s="2"/>
      <c r="P8" s="2"/>
    </row>
    <row r="9" spans="1:44" x14ac:dyDescent="0.3">
      <c r="B9" s="47" t="s">
        <v>55</v>
      </c>
      <c r="C9" s="47"/>
      <c r="E9" s="4"/>
      <c r="M9" s="45"/>
      <c r="N9" s="2"/>
      <c r="O9" s="2"/>
      <c r="P9" s="2"/>
      <c r="AC9" s="50"/>
      <c r="AD9" s="50"/>
      <c r="AE9" s="50"/>
      <c r="AF9" s="50"/>
      <c r="AG9" s="50"/>
      <c r="AH9" s="50"/>
      <c r="AI9" s="50"/>
      <c r="AJ9" s="50"/>
      <c r="AK9" s="50"/>
      <c r="AL9" s="50"/>
      <c r="AM9" s="50"/>
      <c r="AN9" s="50"/>
      <c r="AP9" s="1" t="s">
        <v>47</v>
      </c>
    </row>
    <row r="10" spans="1:44" x14ac:dyDescent="0.3">
      <c r="B10" s="3" t="s">
        <v>0</v>
      </c>
      <c r="D10" s="7"/>
      <c r="E10" s="4"/>
      <c r="S10" s="5"/>
      <c r="T10" s="5"/>
      <c r="U10" s="6"/>
      <c r="X10" s="2" t="s">
        <v>48</v>
      </c>
      <c r="AC10" s="50"/>
      <c r="AD10" s="2" t="s">
        <v>49</v>
      </c>
      <c r="AE10" s="2"/>
      <c r="AI10" s="50"/>
      <c r="AJ10" s="2" t="s">
        <v>50</v>
      </c>
      <c r="AK10" s="2"/>
      <c r="AP10" s="97" t="s">
        <v>51</v>
      </c>
      <c r="AQ10" s="98" t="s">
        <v>52</v>
      </c>
      <c r="AR10" s="98" t="s">
        <v>53</v>
      </c>
    </row>
    <row r="11" spans="1:44" ht="59.25" customHeight="1" x14ac:dyDescent="0.3">
      <c r="A11" s="115" t="s">
        <v>54</v>
      </c>
      <c r="B11" s="8" t="s">
        <v>59</v>
      </c>
      <c r="C11" s="8" t="s">
        <v>58</v>
      </c>
      <c r="D11" s="8" t="s">
        <v>30</v>
      </c>
      <c r="E11" s="8" t="s">
        <v>31</v>
      </c>
      <c r="F11" s="42" t="s">
        <v>33</v>
      </c>
      <c r="G11" s="42" t="s">
        <v>32</v>
      </c>
      <c r="H11" s="9" t="s">
        <v>18</v>
      </c>
      <c r="I11" s="9" t="s">
        <v>1</v>
      </c>
      <c r="J11" s="10" t="s">
        <v>34</v>
      </c>
      <c r="K11" s="11" t="s">
        <v>21</v>
      </c>
      <c r="L11" s="11" t="s">
        <v>22</v>
      </c>
      <c r="M11" s="11" t="s">
        <v>23</v>
      </c>
      <c r="N11" s="11" t="s">
        <v>24</v>
      </c>
      <c r="O11" s="11" t="s">
        <v>25</v>
      </c>
      <c r="P11" s="8" t="s">
        <v>2</v>
      </c>
      <c r="Q11" s="8" t="s">
        <v>26</v>
      </c>
      <c r="R11" s="12" t="s">
        <v>3</v>
      </c>
      <c r="S11" s="12" t="s">
        <v>4</v>
      </c>
      <c r="T11" s="13" t="s">
        <v>5</v>
      </c>
      <c r="U11" s="14" t="s">
        <v>6</v>
      </c>
      <c r="V11" s="14" t="s">
        <v>7</v>
      </c>
      <c r="X11" s="8" t="s">
        <v>41</v>
      </c>
      <c r="Y11" s="8" t="s">
        <v>42</v>
      </c>
      <c r="Z11" s="8" t="s">
        <v>43</v>
      </c>
      <c r="AA11" s="8" t="s">
        <v>44</v>
      </c>
      <c r="AB11" s="42" t="s">
        <v>45</v>
      </c>
      <c r="AC11" s="99"/>
      <c r="AD11" s="8" t="s">
        <v>41</v>
      </c>
      <c r="AE11" s="8" t="s">
        <v>42</v>
      </c>
      <c r="AF11" s="8" t="s">
        <v>43</v>
      </c>
      <c r="AG11" s="8" t="s">
        <v>44</v>
      </c>
      <c r="AH11" s="42" t="s">
        <v>45</v>
      </c>
      <c r="AI11" s="99"/>
      <c r="AJ11" s="8" t="s">
        <v>41</v>
      </c>
      <c r="AK11" s="8" t="s">
        <v>42</v>
      </c>
      <c r="AL11" s="8" t="s">
        <v>43</v>
      </c>
      <c r="AM11" s="8" t="s">
        <v>44</v>
      </c>
      <c r="AN11" s="42" t="s">
        <v>45</v>
      </c>
      <c r="AP11" s="96" t="s">
        <v>46</v>
      </c>
      <c r="AQ11" s="96" t="s">
        <v>46</v>
      </c>
      <c r="AR11" s="96" t="s">
        <v>46</v>
      </c>
    </row>
    <row r="12" spans="1:44" x14ac:dyDescent="0.3">
      <c r="A12" s="49">
        <v>0</v>
      </c>
      <c r="C12" s="8">
        <v>0</v>
      </c>
      <c r="D12" s="8">
        <v>473</v>
      </c>
      <c r="E12" s="8">
        <v>0</v>
      </c>
      <c r="F12" s="89">
        <v>0</v>
      </c>
      <c r="G12" s="90">
        <f>D13</f>
        <v>473</v>
      </c>
      <c r="H12" s="41">
        <f>E12/D12</f>
        <v>0</v>
      </c>
      <c r="I12" s="43">
        <f>1-H12</f>
        <v>1</v>
      </c>
      <c r="J12" s="91">
        <f>I12</f>
        <v>1</v>
      </c>
      <c r="K12" s="17">
        <f>(LN(J12))^2</f>
        <v>0</v>
      </c>
      <c r="L12" s="18">
        <f>D12-G12</f>
        <v>0</v>
      </c>
      <c r="M12" s="18">
        <f>D12*G12</f>
        <v>223729</v>
      </c>
      <c r="N12" s="19">
        <f>L12/M12</f>
        <v>0</v>
      </c>
      <c r="O12" s="19">
        <f>N12</f>
        <v>0</v>
      </c>
      <c r="P12" s="20">
        <v>0</v>
      </c>
      <c r="Q12" s="21">
        <f>-NORMSINV(2.5/100)</f>
        <v>1.9599639845400538</v>
      </c>
      <c r="R12" s="17">
        <f>Q12*P12</f>
        <v>0</v>
      </c>
      <c r="S12" s="22">
        <f>EXP(R12)</f>
        <v>1</v>
      </c>
      <c r="T12" s="22">
        <f>EXP(R12)</f>
        <v>1</v>
      </c>
      <c r="U12" s="88">
        <f>J12^S12</f>
        <v>1</v>
      </c>
      <c r="V12" s="88">
        <f>J12^T12</f>
        <v>1</v>
      </c>
      <c r="X12" s="85"/>
      <c r="Y12" s="85"/>
      <c r="Z12" s="85"/>
      <c r="AA12" s="85"/>
      <c r="AB12" s="85"/>
      <c r="AC12" s="100"/>
      <c r="AD12" s="85"/>
      <c r="AE12" s="85"/>
      <c r="AF12" s="85"/>
      <c r="AG12" s="85"/>
      <c r="AH12" s="85"/>
      <c r="AI12" s="100"/>
      <c r="AJ12" s="85"/>
      <c r="AK12" s="85"/>
      <c r="AL12" s="85"/>
      <c r="AM12" s="85"/>
      <c r="AN12" s="85"/>
    </row>
    <row r="13" spans="1:44" x14ac:dyDescent="0.3">
      <c r="A13" s="49">
        <v>21</v>
      </c>
      <c r="B13" s="74">
        <f>C12</f>
        <v>0</v>
      </c>
      <c r="C13" s="52">
        <v>3</v>
      </c>
      <c r="D13" s="15">
        <v>473</v>
      </c>
      <c r="E13" s="109">
        <f t="shared" ref="E13:E20" si="0">D13-G13-F13</f>
        <v>68</v>
      </c>
      <c r="F13" s="15">
        <f>A13-A12</f>
        <v>21</v>
      </c>
      <c r="G13" s="90">
        <f t="shared" ref="G13:G19" si="1">D14</f>
        <v>384</v>
      </c>
      <c r="H13" s="16">
        <f>E13/D13</f>
        <v>0.14376321353065538</v>
      </c>
      <c r="I13" s="43">
        <f>1-H13</f>
        <v>0.85623678646934465</v>
      </c>
      <c r="J13" s="44">
        <f>I13*J12</f>
        <v>0.85623678646934465</v>
      </c>
      <c r="K13" s="17">
        <f>(LN(J13))^2</f>
        <v>2.4089623027271686E-2</v>
      </c>
      <c r="L13" s="18">
        <f>D13-G13</f>
        <v>89</v>
      </c>
      <c r="M13" s="18">
        <f>D13*G13</f>
        <v>181632</v>
      </c>
      <c r="N13" s="19">
        <f>L13/M13</f>
        <v>4.9000176180408737E-4</v>
      </c>
      <c r="O13" s="19">
        <f>N13</f>
        <v>4.9000176180408737E-4</v>
      </c>
      <c r="P13" s="20">
        <v>0</v>
      </c>
      <c r="Q13" s="21">
        <f>-NORMSINV(2.5/100)</f>
        <v>1.9599639845400538</v>
      </c>
      <c r="R13" s="17">
        <f>Q13*P13</f>
        <v>0</v>
      </c>
      <c r="S13" s="22">
        <f>EXP(R13)</f>
        <v>1</v>
      </c>
      <c r="T13" s="22">
        <f>EXP(R13)</f>
        <v>1</v>
      </c>
      <c r="U13" s="23">
        <f>J13^S13</f>
        <v>0.85623678646934465</v>
      </c>
      <c r="V13" s="23">
        <f>J13^T13</f>
        <v>0.85623678646934465</v>
      </c>
      <c r="W13" s="24"/>
      <c r="X13" s="18">
        <f t="shared" ref="X13:X20" si="2">C13</f>
        <v>3</v>
      </c>
      <c r="Y13" s="86">
        <f>J13*(C13-C12)</f>
        <v>2.5687103594080338</v>
      </c>
      <c r="Z13" s="86">
        <f>(J12-J13)*(C13-C12)/2</f>
        <v>0.21564482029598303</v>
      </c>
      <c r="AA13" s="20">
        <f>SUM(Y13:Z13)</f>
        <v>2.7843551797040167</v>
      </c>
      <c r="AB13" s="87">
        <f>AA13</f>
        <v>2.7843551797040167</v>
      </c>
      <c r="AC13" s="101"/>
      <c r="AD13" s="18">
        <f>C13</f>
        <v>3</v>
      </c>
      <c r="AE13" s="86">
        <f>U13*(C13-C12)</f>
        <v>2.5687103594080338</v>
      </c>
      <c r="AF13" s="86">
        <f>(U12-U13)*(C13-C12)/2</f>
        <v>0.21564482029598303</v>
      </c>
      <c r="AG13" s="20">
        <f>SUM(AE13:AF13)</f>
        <v>2.7843551797040167</v>
      </c>
      <c r="AH13" s="87">
        <f>AG13</f>
        <v>2.7843551797040167</v>
      </c>
      <c r="AI13" s="101"/>
      <c r="AJ13" s="18">
        <f>C13</f>
        <v>3</v>
      </c>
      <c r="AK13" s="86">
        <f>V13*(C13-C12)</f>
        <v>2.5687103594080338</v>
      </c>
      <c r="AL13" s="86">
        <f>(V12-V13)*(C13-C12)/2</f>
        <v>0.21564482029598303</v>
      </c>
      <c r="AM13" s="20">
        <f>SUM(AK13:AL13)</f>
        <v>2.7843551797040167</v>
      </c>
      <c r="AN13" s="87">
        <f>AM13</f>
        <v>2.7843551797040167</v>
      </c>
      <c r="AO13" s="102">
        <f>C13</f>
        <v>3</v>
      </c>
      <c r="AP13" s="95">
        <f>AB13-AB27</f>
        <v>0.11423069837621558</v>
      </c>
      <c r="AQ13" s="95">
        <f>AN13-AH27</f>
        <v>0.11423069837621558</v>
      </c>
      <c r="AR13" s="95">
        <f>AH13-AN27</f>
        <v>0.11423069837621558</v>
      </c>
    </row>
    <row r="14" spans="1:44" x14ac:dyDescent="0.3">
      <c r="A14" s="49">
        <v>48</v>
      </c>
      <c r="B14" s="74">
        <f t="shared" ref="B14:B20" si="3">C13</f>
        <v>3</v>
      </c>
      <c r="C14" s="52">
        <v>6</v>
      </c>
      <c r="D14" s="15">
        <v>384</v>
      </c>
      <c r="E14" s="109">
        <f t="shared" si="0"/>
        <v>99</v>
      </c>
      <c r="F14" s="15">
        <f t="shared" ref="F14:F20" si="4">A14-A13</f>
        <v>27</v>
      </c>
      <c r="G14" s="90">
        <f t="shared" si="1"/>
        <v>258</v>
      </c>
      <c r="H14" s="16">
        <f t="shared" ref="H14:H20" si="5">E14/D14</f>
        <v>0.2578125</v>
      </c>
      <c r="I14" s="43">
        <f t="shared" ref="I14:I20" si="6">1-H14</f>
        <v>0.7421875</v>
      </c>
      <c r="J14" s="44">
        <f>I14*J13</f>
        <v>0.63548823995771675</v>
      </c>
      <c r="K14" s="17">
        <f t="shared" ref="K14:K20" si="7">(LN(J14))^2</f>
        <v>0.20553682531858578</v>
      </c>
      <c r="L14" s="18">
        <f t="shared" ref="L14:L20" si="8">D14-G14</f>
        <v>126</v>
      </c>
      <c r="M14" s="18">
        <f t="shared" ref="M14:M20" si="9">D14*G14</f>
        <v>99072</v>
      </c>
      <c r="N14" s="19">
        <f t="shared" ref="N14:N20" si="10">L14/M14</f>
        <v>1.2718023255813954E-3</v>
      </c>
      <c r="O14" s="19">
        <f>O13+N14</f>
        <v>1.7618040873854828E-3</v>
      </c>
      <c r="P14" s="20">
        <f>SQRT((1/K14)*O14)</f>
        <v>9.2583583097790578E-2</v>
      </c>
      <c r="Q14" s="21">
        <f t="shared" ref="Q14:Q20" si="11">-NORMSINV(2.5/100)</f>
        <v>1.9599639845400538</v>
      </c>
      <c r="R14" s="17">
        <f t="shared" ref="R14:R20" si="12">Q14*P14</f>
        <v>0.1814604884313408</v>
      </c>
      <c r="S14" s="22">
        <f t="shared" ref="S14:S20" si="13">EXP(R14)</f>
        <v>1.1989671627004401</v>
      </c>
      <c r="T14" s="22">
        <f>EXP(-R14)</f>
        <v>0.83405119932367011</v>
      </c>
      <c r="U14" s="23">
        <f t="shared" ref="U14:U20" si="14">J14^S14</f>
        <v>0.58067399859346147</v>
      </c>
      <c r="V14" s="23">
        <f>J14^T14</f>
        <v>0.68514357484984889</v>
      </c>
      <c r="X14" s="18">
        <f t="shared" si="2"/>
        <v>6</v>
      </c>
      <c r="Y14" s="86">
        <f t="shared" ref="Y14:Y20" si="15">J14*(C14-C13)</f>
        <v>1.9064647198731501</v>
      </c>
      <c r="Z14" s="86">
        <f t="shared" ref="Z14:Z20" si="16">(J13-J14)*(C14-C13)/2</f>
        <v>0.33112281976744184</v>
      </c>
      <c r="AA14" s="20">
        <f t="shared" ref="AA14:AA20" si="17">SUM(Y14:Z14)</f>
        <v>2.2375875396405922</v>
      </c>
      <c r="AB14" s="87">
        <f>AA14+AB13</f>
        <v>5.0219427193446089</v>
      </c>
      <c r="AD14" s="18">
        <f t="shared" ref="AD14:AD20" si="18">C14</f>
        <v>6</v>
      </c>
      <c r="AE14" s="86">
        <f t="shared" ref="AE14:AE20" si="19">U14*(C14-C13)</f>
        <v>1.7420219957803844</v>
      </c>
      <c r="AF14" s="86">
        <f t="shared" ref="AF14:AF20" si="20">(U13-U14)*(C14-C13)/2</f>
        <v>0.41334418181382476</v>
      </c>
      <c r="AG14" s="20">
        <f t="shared" ref="AG14:AG20" si="21">SUM(AE14:AF14)</f>
        <v>2.155366177594209</v>
      </c>
      <c r="AH14" s="87">
        <f>AG14+AH13</f>
        <v>4.9397213572982253</v>
      </c>
      <c r="AJ14" s="18">
        <f t="shared" ref="AJ14:AJ20" si="22">C14</f>
        <v>6</v>
      </c>
      <c r="AK14" s="86">
        <f t="shared" ref="AK14:AK20" si="23">V14*(C14-C13)</f>
        <v>2.0554307245495469</v>
      </c>
      <c r="AL14" s="86">
        <f t="shared" ref="AL14:AL20" si="24">(V13-V14)*(C14-C13)/2</f>
        <v>0.25663981742924363</v>
      </c>
      <c r="AM14" s="20">
        <f t="shared" ref="AM14:AM20" si="25">SUM(AK14:AL14)</f>
        <v>2.3120705419787906</v>
      </c>
      <c r="AN14" s="87">
        <f>AM14+AN13</f>
        <v>5.0964257216828077</v>
      </c>
      <c r="AO14" s="102">
        <f t="shared" ref="AO14:AO20" si="26">C14</f>
        <v>6</v>
      </c>
      <c r="AP14" s="95">
        <f t="shared" ref="AP14:AP20" si="27">AB14-AB28</f>
        <v>0.4004106414639832</v>
      </c>
      <c r="AQ14" s="95">
        <f t="shared" ref="AQ14:AQ20" si="28">AN14-AH28</f>
        <v>0.55984200727217281</v>
      </c>
      <c r="AR14" s="95">
        <f t="shared" ref="AR14:AR20" si="29">AH14-AN28</f>
        <v>0.23788300219151814</v>
      </c>
    </row>
    <row r="15" spans="1:44" x14ac:dyDescent="0.3">
      <c r="A15" s="49">
        <v>58</v>
      </c>
      <c r="B15" s="74">
        <f t="shared" si="3"/>
        <v>6</v>
      </c>
      <c r="C15" s="52">
        <v>9</v>
      </c>
      <c r="D15" s="15">
        <v>258</v>
      </c>
      <c r="E15" s="109">
        <f t="shared" si="0"/>
        <v>67</v>
      </c>
      <c r="F15" s="15">
        <f t="shared" si="4"/>
        <v>10</v>
      </c>
      <c r="G15" s="90">
        <f t="shared" si="1"/>
        <v>181</v>
      </c>
      <c r="H15" s="16">
        <f t="shared" si="5"/>
        <v>0.25968992248062017</v>
      </c>
      <c r="I15" s="43">
        <f t="shared" si="6"/>
        <v>0.74031007751937983</v>
      </c>
      <c r="J15" s="44">
        <f t="shared" ref="J15:J20" si="30">I15*J14</f>
        <v>0.47045834818575155</v>
      </c>
      <c r="K15" s="17">
        <f t="shared" si="7"/>
        <v>0.56858816096350007</v>
      </c>
      <c r="L15" s="18">
        <f t="shared" si="8"/>
        <v>77</v>
      </c>
      <c r="M15" s="18">
        <f t="shared" si="9"/>
        <v>46698</v>
      </c>
      <c r="N15" s="19">
        <f t="shared" si="10"/>
        <v>1.6488928862049767E-3</v>
      </c>
      <c r="O15" s="19">
        <f t="shared" ref="O15:O20" si="31">O14+N15</f>
        <v>3.4106969735904595E-3</v>
      </c>
      <c r="P15" s="20">
        <f t="shared" ref="P15:P20" si="32">SQRT((1/K15)*O15)</f>
        <v>7.7450221046904313E-2</v>
      </c>
      <c r="Q15" s="21">
        <f t="shared" si="11"/>
        <v>1.9599639845400538</v>
      </c>
      <c r="R15" s="17">
        <f t="shared" si="12"/>
        <v>0.15179964384659853</v>
      </c>
      <c r="S15" s="22">
        <f t="shared" si="13"/>
        <v>1.1639270131298398</v>
      </c>
      <c r="T15" s="22">
        <f t="shared" ref="T15:T20" si="33">EXP(-R15)</f>
        <v>0.85916040157102769</v>
      </c>
      <c r="U15" s="23">
        <f t="shared" si="14"/>
        <v>0.41575602776479492</v>
      </c>
      <c r="V15" s="23">
        <f t="shared" ref="V15:V20" si="34">J15^T15</f>
        <v>0.52317040065684028</v>
      </c>
      <c r="X15" s="18">
        <f t="shared" si="2"/>
        <v>9</v>
      </c>
      <c r="Y15" s="86">
        <f t="shared" si="15"/>
        <v>1.4113750445572546</v>
      </c>
      <c r="Z15" s="86">
        <f t="shared" si="16"/>
        <v>0.2475448376579478</v>
      </c>
      <c r="AA15" s="20">
        <f t="shared" si="17"/>
        <v>1.6589198822152025</v>
      </c>
      <c r="AB15" s="87">
        <f t="shared" ref="AB15:AB20" si="35">AA15+AB14</f>
        <v>6.6808626015598112</v>
      </c>
      <c r="AD15" s="18">
        <f t="shared" si="18"/>
        <v>9</v>
      </c>
      <c r="AE15" s="86">
        <f t="shared" si="19"/>
        <v>1.2472680832943848</v>
      </c>
      <c r="AF15" s="86">
        <f t="shared" si="20"/>
        <v>0.24737695624299982</v>
      </c>
      <c r="AG15" s="20">
        <f t="shared" si="21"/>
        <v>1.4946450395373847</v>
      </c>
      <c r="AH15" s="87">
        <f t="shared" ref="AH15:AH20" si="36">AG15+AH14</f>
        <v>6.4343663968356104</v>
      </c>
      <c r="AJ15" s="18">
        <f t="shared" si="22"/>
        <v>9</v>
      </c>
      <c r="AK15" s="86">
        <f t="shared" si="23"/>
        <v>1.5695112019705209</v>
      </c>
      <c r="AL15" s="86">
        <f t="shared" si="24"/>
        <v>0.24295976128951291</v>
      </c>
      <c r="AM15" s="20">
        <f t="shared" si="25"/>
        <v>1.8124709632600338</v>
      </c>
      <c r="AN15" s="87">
        <f t="shared" ref="AN15:AN20" si="37">AM15+AN14</f>
        <v>6.9088966849428415</v>
      </c>
      <c r="AO15" s="102">
        <f t="shared" si="26"/>
        <v>9</v>
      </c>
      <c r="AP15" s="95">
        <f t="shared" si="27"/>
        <v>0.7975582925907716</v>
      </c>
      <c r="AQ15" s="95">
        <f t="shared" si="28"/>
        <v>1.273725655212699</v>
      </c>
      <c r="AR15" s="95">
        <f t="shared" si="29"/>
        <v>0.31060631859171117</v>
      </c>
    </row>
    <row r="16" spans="1:44" x14ac:dyDescent="0.3">
      <c r="A16" s="49">
        <v>70</v>
      </c>
      <c r="B16" s="74">
        <f t="shared" si="3"/>
        <v>9</v>
      </c>
      <c r="C16" s="52">
        <v>12</v>
      </c>
      <c r="D16" s="15">
        <v>181</v>
      </c>
      <c r="E16" s="109">
        <f t="shared" si="0"/>
        <v>37</v>
      </c>
      <c r="F16" s="15">
        <f t="shared" si="4"/>
        <v>12</v>
      </c>
      <c r="G16" s="90">
        <f t="shared" si="1"/>
        <v>132</v>
      </c>
      <c r="H16" s="16">
        <f t="shared" si="5"/>
        <v>0.20441988950276244</v>
      </c>
      <c r="I16" s="43">
        <f t="shared" si="6"/>
        <v>0.79558011049723754</v>
      </c>
      <c r="J16" s="44">
        <f t="shared" si="30"/>
        <v>0.37428730463396809</v>
      </c>
      <c r="K16" s="17">
        <f t="shared" si="7"/>
        <v>0.96576136278948799</v>
      </c>
      <c r="L16" s="18">
        <f t="shared" si="8"/>
        <v>49</v>
      </c>
      <c r="M16" s="18">
        <f t="shared" si="9"/>
        <v>23892</v>
      </c>
      <c r="N16" s="19">
        <f t="shared" si="10"/>
        <v>2.0508956973045371E-3</v>
      </c>
      <c r="O16" s="19">
        <f t="shared" si="31"/>
        <v>5.461592670894997E-3</v>
      </c>
      <c r="P16" s="20">
        <f t="shared" si="32"/>
        <v>7.5201194711734254E-2</v>
      </c>
      <c r="Q16" s="21">
        <f t="shared" si="11"/>
        <v>1.9599639845400538</v>
      </c>
      <c r="R16" s="17">
        <f t="shared" si="12"/>
        <v>0.14739163322938309</v>
      </c>
      <c r="S16" s="22">
        <f t="shared" si="13"/>
        <v>1.1588077017769514</v>
      </c>
      <c r="T16" s="22">
        <f t="shared" si="33"/>
        <v>0.8629559490039368</v>
      </c>
      <c r="U16" s="23">
        <f t="shared" si="14"/>
        <v>0.32020401920970304</v>
      </c>
      <c r="V16" s="23">
        <f t="shared" si="34"/>
        <v>0.42824746330485869</v>
      </c>
      <c r="X16" s="18">
        <f t="shared" si="2"/>
        <v>12</v>
      </c>
      <c r="Y16" s="86">
        <f t="shared" si="15"/>
        <v>1.1228619139019043</v>
      </c>
      <c r="Z16" s="86">
        <f t="shared" si="16"/>
        <v>0.1442565653276752</v>
      </c>
      <c r="AA16" s="20">
        <f t="shared" si="17"/>
        <v>1.2671184792295795</v>
      </c>
      <c r="AB16" s="87">
        <f t="shared" si="35"/>
        <v>7.9479810807893907</v>
      </c>
      <c r="AD16" s="18">
        <f t="shared" si="18"/>
        <v>12</v>
      </c>
      <c r="AE16" s="86">
        <f t="shared" si="19"/>
        <v>0.96061205762910906</v>
      </c>
      <c r="AF16" s="86">
        <f t="shared" si="20"/>
        <v>0.14332801283263782</v>
      </c>
      <c r="AG16" s="20">
        <f t="shared" si="21"/>
        <v>1.1039400704617468</v>
      </c>
      <c r="AH16" s="87">
        <f t="shared" si="36"/>
        <v>7.5383064672973568</v>
      </c>
      <c r="AJ16" s="18">
        <f t="shared" si="22"/>
        <v>12</v>
      </c>
      <c r="AK16" s="86">
        <f t="shared" si="23"/>
        <v>1.284742389914576</v>
      </c>
      <c r="AL16" s="86">
        <f t="shared" si="24"/>
        <v>0.14238440602797239</v>
      </c>
      <c r="AM16" s="20">
        <f t="shared" si="25"/>
        <v>1.4271267959425484</v>
      </c>
      <c r="AN16" s="87">
        <f t="shared" si="37"/>
        <v>8.3360234808853892</v>
      </c>
      <c r="AO16" s="102">
        <f t="shared" si="26"/>
        <v>12</v>
      </c>
      <c r="AP16" s="148">
        <f t="shared" si="27"/>
        <v>1.2315350938553911</v>
      </c>
      <c r="AQ16" s="95">
        <f t="shared" si="28"/>
        <v>2.0182673049581936</v>
      </c>
      <c r="AR16" s="95">
        <f t="shared" si="29"/>
        <v>0.42430001574368514</v>
      </c>
    </row>
    <row r="17" spans="1:44" x14ac:dyDescent="0.3">
      <c r="A17" s="49">
        <v>87</v>
      </c>
      <c r="B17" s="74">
        <f t="shared" si="3"/>
        <v>12</v>
      </c>
      <c r="C17" s="52">
        <v>15</v>
      </c>
      <c r="D17" s="15">
        <v>132</v>
      </c>
      <c r="E17" s="109">
        <f t="shared" si="0"/>
        <v>26</v>
      </c>
      <c r="F17" s="15">
        <f t="shared" si="4"/>
        <v>17</v>
      </c>
      <c r="G17" s="90">
        <f t="shared" si="1"/>
        <v>89</v>
      </c>
      <c r="H17" s="16">
        <f t="shared" si="5"/>
        <v>0.19696969696969696</v>
      </c>
      <c r="I17" s="43">
        <f t="shared" si="6"/>
        <v>0.80303030303030298</v>
      </c>
      <c r="J17" s="44">
        <f t="shared" si="30"/>
        <v>0.30056404766061073</v>
      </c>
      <c r="K17" s="17">
        <f t="shared" si="7"/>
        <v>1.4450309723409704</v>
      </c>
      <c r="L17" s="18">
        <f t="shared" si="8"/>
        <v>43</v>
      </c>
      <c r="M17" s="18">
        <f t="shared" si="9"/>
        <v>11748</v>
      </c>
      <c r="N17" s="19">
        <f t="shared" si="10"/>
        <v>3.6601974804221994E-3</v>
      </c>
      <c r="O17" s="19">
        <f t="shared" si="31"/>
        <v>9.121790151317196E-3</v>
      </c>
      <c r="P17" s="20">
        <f t="shared" si="32"/>
        <v>7.9451382874313858E-2</v>
      </c>
      <c r="Q17" s="21">
        <f t="shared" si="11"/>
        <v>1.9599639845400538</v>
      </c>
      <c r="R17" s="17">
        <f t="shared" si="12"/>
        <v>0.15572184895555757</v>
      </c>
      <c r="S17" s="22">
        <f t="shared" si="13"/>
        <v>1.168501138071391</v>
      </c>
      <c r="T17" s="22">
        <f t="shared" si="33"/>
        <v>0.85579719815292454</v>
      </c>
      <c r="U17" s="23">
        <f t="shared" si="14"/>
        <v>0.24545327222742591</v>
      </c>
      <c r="V17" s="23">
        <f t="shared" si="34"/>
        <v>0.35745384551769394</v>
      </c>
      <c r="X17" s="18">
        <f t="shared" si="2"/>
        <v>15</v>
      </c>
      <c r="Y17" s="86">
        <f t="shared" si="15"/>
        <v>0.9016921429818322</v>
      </c>
      <c r="Z17" s="86">
        <f t="shared" si="16"/>
        <v>0.11058488546003603</v>
      </c>
      <c r="AA17" s="20">
        <f t="shared" si="17"/>
        <v>1.0122770284418683</v>
      </c>
      <c r="AB17" s="87">
        <f t="shared" si="35"/>
        <v>8.9602581092312583</v>
      </c>
      <c r="AD17" s="18">
        <f t="shared" si="18"/>
        <v>15</v>
      </c>
      <c r="AE17" s="86">
        <f t="shared" si="19"/>
        <v>0.73635981668227779</v>
      </c>
      <c r="AF17" s="86">
        <f t="shared" si="20"/>
        <v>0.11212612047341569</v>
      </c>
      <c r="AG17" s="20">
        <f t="shared" si="21"/>
        <v>0.84848593715569343</v>
      </c>
      <c r="AH17" s="87">
        <f t="shared" si="36"/>
        <v>8.3867924044530504</v>
      </c>
      <c r="AJ17" s="18">
        <f t="shared" si="22"/>
        <v>15</v>
      </c>
      <c r="AK17" s="86">
        <f t="shared" si="23"/>
        <v>1.0723615365530819</v>
      </c>
      <c r="AL17" s="86">
        <f t="shared" si="24"/>
        <v>0.10619042668074713</v>
      </c>
      <c r="AM17" s="20">
        <f t="shared" si="25"/>
        <v>1.178551963233829</v>
      </c>
      <c r="AN17" s="87">
        <f t="shared" si="37"/>
        <v>9.5145754441192185</v>
      </c>
      <c r="AO17" s="102">
        <f t="shared" si="26"/>
        <v>15</v>
      </c>
      <c r="AP17" s="95">
        <f t="shared" si="27"/>
        <v>1.6217721863680996</v>
      </c>
      <c r="AQ17" s="95">
        <f t="shared" si="28"/>
        <v>2.7207207985175614</v>
      </c>
      <c r="AR17" s="95">
        <f t="shared" si="29"/>
        <v>0.4902714878052592</v>
      </c>
    </row>
    <row r="18" spans="1:44" x14ac:dyDescent="0.3">
      <c r="A18" s="49">
        <v>101</v>
      </c>
      <c r="B18" s="74">
        <f t="shared" si="3"/>
        <v>15</v>
      </c>
      <c r="C18" s="52">
        <v>18</v>
      </c>
      <c r="D18" s="15">
        <v>89</v>
      </c>
      <c r="E18" s="109">
        <f t="shared" si="0"/>
        <v>15</v>
      </c>
      <c r="F18" s="15">
        <f t="shared" si="4"/>
        <v>14</v>
      </c>
      <c r="G18" s="90">
        <f t="shared" si="1"/>
        <v>60</v>
      </c>
      <c r="H18" s="16">
        <f t="shared" si="5"/>
        <v>0.16853932584269662</v>
      </c>
      <c r="I18" s="43">
        <f t="shared" si="6"/>
        <v>0.8314606741573034</v>
      </c>
      <c r="J18" s="44">
        <f t="shared" si="30"/>
        <v>0.24990718569533926</v>
      </c>
      <c r="K18" s="17">
        <f t="shared" si="7"/>
        <v>1.9228417282562984</v>
      </c>
      <c r="L18" s="18">
        <f t="shared" si="8"/>
        <v>29</v>
      </c>
      <c r="M18" s="18">
        <f t="shared" si="9"/>
        <v>5340</v>
      </c>
      <c r="N18" s="19">
        <f t="shared" si="10"/>
        <v>5.4307116104868915E-3</v>
      </c>
      <c r="O18" s="19">
        <f t="shared" si="31"/>
        <v>1.4552501761804087E-2</v>
      </c>
      <c r="P18" s="20">
        <f t="shared" si="32"/>
        <v>8.699555459982497E-2</v>
      </c>
      <c r="Q18" s="21">
        <f t="shared" si="11"/>
        <v>1.9599639845400538</v>
      </c>
      <c r="R18" s="17">
        <f t="shared" si="12"/>
        <v>0.17050815383074475</v>
      </c>
      <c r="S18" s="22">
        <f t="shared" si="13"/>
        <v>1.1859073215819858</v>
      </c>
      <c r="T18" s="22">
        <f t="shared" si="33"/>
        <v>0.84323621399521531</v>
      </c>
      <c r="U18" s="23">
        <f t="shared" si="14"/>
        <v>0.19311739878981454</v>
      </c>
      <c r="V18" s="23">
        <f t="shared" si="34"/>
        <v>0.31058839746038563</v>
      </c>
      <c r="X18" s="18">
        <f t="shared" si="2"/>
        <v>18</v>
      </c>
      <c r="Y18" s="86">
        <f t="shared" si="15"/>
        <v>0.74972155708601784</v>
      </c>
      <c r="Z18" s="86">
        <f t="shared" si="16"/>
        <v>7.5985292947907207E-2</v>
      </c>
      <c r="AA18" s="20">
        <f t="shared" si="17"/>
        <v>0.82570685003392508</v>
      </c>
      <c r="AB18" s="87">
        <f t="shared" si="35"/>
        <v>9.7859649592651827</v>
      </c>
      <c r="AD18" s="18">
        <f t="shared" si="18"/>
        <v>18</v>
      </c>
      <c r="AE18" s="86">
        <f t="shared" si="19"/>
        <v>0.57935219636944368</v>
      </c>
      <c r="AF18" s="86">
        <f t="shared" si="20"/>
        <v>7.8503810156417053E-2</v>
      </c>
      <c r="AG18" s="20">
        <f t="shared" si="21"/>
        <v>0.65785600652586074</v>
      </c>
      <c r="AH18" s="87">
        <f t="shared" si="36"/>
        <v>9.0446484109789118</v>
      </c>
      <c r="AJ18" s="18">
        <f t="shared" si="22"/>
        <v>18</v>
      </c>
      <c r="AK18" s="86">
        <f t="shared" si="23"/>
        <v>0.93176519238115696</v>
      </c>
      <c r="AL18" s="86">
        <f t="shared" si="24"/>
        <v>7.0298172085962451E-2</v>
      </c>
      <c r="AM18" s="20">
        <f t="shared" si="25"/>
        <v>1.0020633644671193</v>
      </c>
      <c r="AN18" s="87">
        <f t="shared" si="37"/>
        <v>10.516638808586338</v>
      </c>
      <c r="AO18" s="102">
        <f t="shared" si="26"/>
        <v>18</v>
      </c>
      <c r="AP18" s="95">
        <f t="shared" si="27"/>
        <v>1.9481268312582012</v>
      </c>
      <c r="AQ18" s="95">
        <f t="shared" si="28"/>
        <v>3.3764200716518413</v>
      </c>
      <c r="AR18" s="95">
        <f t="shared" si="29"/>
        <v>0.47070406076076843</v>
      </c>
    </row>
    <row r="19" spans="1:44" x14ac:dyDescent="0.3">
      <c r="A19" s="49">
        <v>117</v>
      </c>
      <c r="B19" s="74">
        <f t="shared" si="3"/>
        <v>18</v>
      </c>
      <c r="C19" s="52">
        <v>21</v>
      </c>
      <c r="D19" s="15">
        <v>60</v>
      </c>
      <c r="E19" s="109">
        <f t="shared" si="0"/>
        <v>5</v>
      </c>
      <c r="F19" s="15">
        <f t="shared" si="4"/>
        <v>16</v>
      </c>
      <c r="G19" s="90">
        <f t="shared" si="1"/>
        <v>39</v>
      </c>
      <c r="H19" s="16">
        <f t="shared" si="5"/>
        <v>8.3333333333333329E-2</v>
      </c>
      <c r="I19" s="43">
        <f t="shared" si="6"/>
        <v>0.91666666666666663</v>
      </c>
      <c r="J19" s="44">
        <f t="shared" si="30"/>
        <v>0.22908158688739433</v>
      </c>
      <c r="K19" s="17">
        <f t="shared" si="7"/>
        <v>2.1717240897294685</v>
      </c>
      <c r="L19" s="18">
        <f t="shared" si="8"/>
        <v>21</v>
      </c>
      <c r="M19" s="18">
        <f t="shared" si="9"/>
        <v>2340</v>
      </c>
      <c r="N19" s="19">
        <f t="shared" si="10"/>
        <v>8.9743589743589737E-3</v>
      </c>
      <c r="O19" s="19">
        <f t="shared" si="31"/>
        <v>2.3526860736163061E-2</v>
      </c>
      <c r="P19" s="20">
        <f t="shared" si="32"/>
        <v>0.10408296765157925</v>
      </c>
      <c r="Q19" s="21">
        <f t="shared" si="11"/>
        <v>1.9599639845400538</v>
      </c>
      <c r="R19" s="17">
        <f t="shared" si="12"/>
        <v>0.20399886800114278</v>
      </c>
      <c r="S19" s="22">
        <f t="shared" si="13"/>
        <v>1.2262967652888881</v>
      </c>
      <c r="T19" s="22">
        <f t="shared" si="33"/>
        <v>0.81546329429028741</v>
      </c>
      <c r="U19" s="23">
        <f t="shared" si="14"/>
        <v>0.16411868613016448</v>
      </c>
      <c r="V19" s="23">
        <f t="shared" si="34"/>
        <v>0.30067373062589053</v>
      </c>
      <c r="X19" s="18">
        <f t="shared" si="2"/>
        <v>21</v>
      </c>
      <c r="Y19" s="86">
        <f t="shared" si="15"/>
        <v>0.68724476066218299</v>
      </c>
      <c r="Z19" s="86">
        <f t="shared" si="16"/>
        <v>3.1238398211917401E-2</v>
      </c>
      <c r="AA19" s="20">
        <f t="shared" si="17"/>
        <v>0.71848315887410041</v>
      </c>
      <c r="AB19" s="87">
        <f t="shared" si="35"/>
        <v>10.504448118139283</v>
      </c>
      <c r="AD19" s="18">
        <f t="shared" si="18"/>
        <v>21</v>
      </c>
      <c r="AE19" s="86">
        <f t="shared" si="19"/>
        <v>0.49235605839049346</v>
      </c>
      <c r="AF19" s="86">
        <f t="shared" si="20"/>
        <v>4.34980689894751E-2</v>
      </c>
      <c r="AG19" s="20">
        <f t="shared" si="21"/>
        <v>0.53585412737996851</v>
      </c>
      <c r="AH19" s="87">
        <f t="shared" si="36"/>
        <v>9.5805025383588802</v>
      </c>
      <c r="AJ19" s="18">
        <f t="shared" si="22"/>
        <v>21</v>
      </c>
      <c r="AK19" s="86">
        <f t="shared" si="23"/>
        <v>0.9020211918776716</v>
      </c>
      <c r="AL19" s="86">
        <f t="shared" si="24"/>
        <v>1.4872000251742651E-2</v>
      </c>
      <c r="AM19" s="20">
        <f t="shared" si="25"/>
        <v>0.91689319212941423</v>
      </c>
      <c r="AN19" s="87">
        <f t="shared" si="37"/>
        <v>11.433532000715752</v>
      </c>
      <c r="AO19" s="102">
        <f t="shared" si="26"/>
        <v>21</v>
      </c>
      <c r="AP19" s="95">
        <f t="shared" si="27"/>
        <v>2.243474700510431</v>
      </c>
      <c r="AQ19" s="95">
        <f t="shared" si="28"/>
        <v>4.0264016764872581</v>
      </c>
      <c r="AR19" s="95">
        <f t="shared" si="29"/>
        <v>0.39163838297818288</v>
      </c>
    </row>
    <row r="20" spans="1:44" x14ac:dyDescent="0.3">
      <c r="A20" s="49">
        <v>128</v>
      </c>
      <c r="B20" s="74">
        <f t="shared" si="3"/>
        <v>21</v>
      </c>
      <c r="C20" s="52">
        <v>24</v>
      </c>
      <c r="D20" s="15">
        <v>39</v>
      </c>
      <c r="E20" s="109">
        <f t="shared" si="0"/>
        <v>5</v>
      </c>
      <c r="F20" s="15">
        <f t="shared" si="4"/>
        <v>11</v>
      </c>
      <c r="G20" s="110">
        <v>23</v>
      </c>
      <c r="H20" s="16">
        <f t="shared" si="5"/>
        <v>0.12820512820512819</v>
      </c>
      <c r="I20" s="43">
        <f t="shared" si="6"/>
        <v>0.87179487179487181</v>
      </c>
      <c r="J20" s="44">
        <f t="shared" si="30"/>
        <v>0.19971215267106174</v>
      </c>
      <c r="K20" s="17">
        <f t="shared" si="7"/>
        <v>2.5949285294046964</v>
      </c>
      <c r="L20" s="18">
        <f t="shared" si="8"/>
        <v>16</v>
      </c>
      <c r="M20" s="18">
        <f t="shared" si="9"/>
        <v>897</v>
      </c>
      <c r="N20" s="19">
        <f t="shared" si="10"/>
        <v>1.7837235228539576E-2</v>
      </c>
      <c r="O20" s="19">
        <f t="shared" si="31"/>
        <v>4.1364095964702641E-2</v>
      </c>
      <c r="P20" s="20">
        <f t="shared" si="32"/>
        <v>0.12625514008384517</v>
      </c>
      <c r="Q20" s="21">
        <f t="shared" si="11"/>
        <v>1.9599639845400538</v>
      </c>
      <c r="R20" s="17">
        <f t="shared" si="12"/>
        <v>0.24745552742739585</v>
      </c>
      <c r="S20" s="22">
        <f t="shared" si="13"/>
        <v>1.2807624023182251</v>
      </c>
      <c r="T20" s="22">
        <f t="shared" si="33"/>
        <v>0.7807849435539056</v>
      </c>
      <c r="U20" s="23">
        <f t="shared" si="14"/>
        <v>0.12705284012792109</v>
      </c>
      <c r="V20" s="23">
        <f t="shared" si="34"/>
        <v>0.28429312769145476</v>
      </c>
      <c r="X20" s="18">
        <f t="shared" si="2"/>
        <v>24</v>
      </c>
      <c r="Y20" s="86">
        <f t="shared" si="15"/>
        <v>0.59913645801318527</v>
      </c>
      <c r="Z20" s="86">
        <f t="shared" si="16"/>
        <v>4.4054151324498886E-2</v>
      </c>
      <c r="AA20" s="20">
        <f t="shared" si="17"/>
        <v>0.64319060933768413</v>
      </c>
      <c r="AB20" s="87">
        <f t="shared" si="35"/>
        <v>11.147638727476968</v>
      </c>
      <c r="AD20" s="18">
        <f t="shared" si="18"/>
        <v>24</v>
      </c>
      <c r="AE20" s="86">
        <f t="shared" si="19"/>
        <v>0.3811585203837633</v>
      </c>
      <c r="AF20" s="86">
        <f t="shared" si="20"/>
        <v>5.5598769003365078E-2</v>
      </c>
      <c r="AG20" s="20">
        <f t="shared" si="21"/>
        <v>0.43675728938712838</v>
      </c>
      <c r="AH20" s="87">
        <f t="shared" si="36"/>
        <v>10.017259827746008</v>
      </c>
      <c r="AJ20" s="18">
        <f t="shared" si="22"/>
        <v>24</v>
      </c>
      <c r="AK20" s="86">
        <f t="shared" si="23"/>
        <v>0.85287938307436428</v>
      </c>
      <c r="AL20" s="86">
        <f t="shared" si="24"/>
        <v>2.4570904401653659E-2</v>
      </c>
      <c r="AM20" s="20">
        <f t="shared" si="25"/>
        <v>0.87745028747601794</v>
      </c>
      <c r="AN20" s="87">
        <f t="shared" si="37"/>
        <v>12.31098228819177</v>
      </c>
      <c r="AO20" s="102">
        <f t="shared" si="26"/>
        <v>24</v>
      </c>
      <c r="AP20" s="95">
        <f t="shared" si="27"/>
        <v>2.5110560853649329</v>
      </c>
      <c r="AQ20" s="95">
        <f t="shared" si="28"/>
        <v>4.6913201832691991</v>
      </c>
      <c r="AR20" s="95">
        <f t="shared" si="29"/>
        <v>0.24027466534112385</v>
      </c>
    </row>
    <row r="21" spans="1:44" ht="5.25" customHeight="1" x14ac:dyDescent="0.3">
      <c r="C21" s="25"/>
      <c r="D21" s="25"/>
      <c r="E21" s="26"/>
      <c r="F21" s="26"/>
      <c r="G21" s="25"/>
      <c r="H21" s="27"/>
      <c r="I21" s="28"/>
      <c r="J21" s="28"/>
      <c r="K21" s="28"/>
      <c r="L21" s="29"/>
      <c r="M21" s="29"/>
      <c r="N21" s="29"/>
      <c r="O21" s="29"/>
      <c r="P21" s="28"/>
    </row>
    <row r="22" spans="1:44" x14ac:dyDescent="0.3">
      <c r="C22" s="30"/>
      <c r="D22" s="31" t="s">
        <v>8</v>
      </c>
      <c r="E22" s="53">
        <f>SUM(E13:E20)</f>
        <v>322</v>
      </c>
      <c r="F22" s="53">
        <f>SUM(F13:F20)</f>
        <v>128</v>
      </c>
      <c r="G22" s="32"/>
      <c r="H22" s="27"/>
      <c r="I22" s="28"/>
      <c r="J22" s="38"/>
      <c r="K22" s="28"/>
      <c r="L22" s="28"/>
      <c r="M22" s="28"/>
      <c r="N22" s="29"/>
      <c r="O22" s="29"/>
      <c r="P22" s="28"/>
    </row>
    <row r="23" spans="1:44" x14ac:dyDescent="0.3">
      <c r="C23" s="30"/>
      <c r="E23" s="26"/>
      <c r="F23" s="33"/>
      <c r="H23" s="27"/>
      <c r="I23" s="27"/>
      <c r="J23" s="27"/>
      <c r="K23" s="27"/>
      <c r="L23" s="27"/>
      <c r="M23" s="27"/>
      <c r="N23" s="27"/>
      <c r="O23" s="27"/>
      <c r="P23" s="27"/>
      <c r="AB23" s="103"/>
      <c r="AH23" s="103"/>
      <c r="AN23" s="124"/>
    </row>
    <row r="24" spans="1:44" x14ac:dyDescent="0.3">
      <c r="B24" s="3" t="s">
        <v>9</v>
      </c>
      <c r="D24" s="7"/>
      <c r="E24" s="4"/>
      <c r="P24" s="34"/>
      <c r="X24" s="2" t="s">
        <v>48</v>
      </c>
      <c r="AC24" s="50"/>
      <c r="AD24" s="2" t="s">
        <v>49</v>
      </c>
      <c r="AE24" s="2"/>
      <c r="AI24" s="50"/>
      <c r="AJ24" s="2" t="s">
        <v>50</v>
      </c>
      <c r="AK24" s="2"/>
    </row>
    <row r="25" spans="1:44" ht="54" x14ac:dyDescent="0.3">
      <c r="A25" s="115" t="s">
        <v>54</v>
      </c>
      <c r="B25" s="8" t="s">
        <v>59</v>
      </c>
      <c r="C25" s="8" t="s">
        <v>58</v>
      </c>
      <c r="D25" s="8" t="s">
        <v>30</v>
      </c>
      <c r="E25" s="8" t="s">
        <v>31</v>
      </c>
      <c r="F25" s="42" t="s">
        <v>33</v>
      </c>
      <c r="G25" s="42" t="s">
        <v>32</v>
      </c>
      <c r="H25" s="9" t="s">
        <v>18</v>
      </c>
      <c r="I25" s="9" t="s">
        <v>1</v>
      </c>
      <c r="J25" s="10" t="s">
        <v>34</v>
      </c>
      <c r="K25" s="11" t="s">
        <v>21</v>
      </c>
      <c r="L25" s="11" t="s">
        <v>22</v>
      </c>
      <c r="M25" s="11" t="s">
        <v>23</v>
      </c>
      <c r="N25" s="11" t="s">
        <v>24</v>
      </c>
      <c r="O25" s="11" t="s">
        <v>25</v>
      </c>
      <c r="P25" s="8" t="s">
        <v>2</v>
      </c>
      <c r="Q25" s="8" t="s">
        <v>26</v>
      </c>
      <c r="R25" s="12" t="s">
        <v>3</v>
      </c>
      <c r="S25" s="12" t="s">
        <v>4</v>
      </c>
      <c r="T25" s="13" t="s">
        <v>5</v>
      </c>
      <c r="U25" s="14" t="s">
        <v>6</v>
      </c>
      <c r="V25" s="14" t="s">
        <v>7</v>
      </c>
      <c r="X25" s="8" t="s">
        <v>41</v>
      </c>
      <c r="Y25" s="8" t="s">
        <v>42</v>
      </c>
      <c r="Z25" s="8" t="s">
        <v>43</v>
      </c>
      <c r="AA25" s="8" t="s">
        <v>44</v>
      </c>
      <c r="AB25" s="42" t="s">
        <v>45</v>
      </c>
      <c r="AC25" s="99"/>
      <c r="AD25" s="8" t="s">
        <v>41</v>
      </c>
      <c r="AE25" s="8" t="s">
        <v>42</v>
      </c>
      <c r="AF25" s="8" t="s">
        <v>43</v>
      </c>
      <c r="AG25" s="8" t="s">
        <v>44</v>
      </c>
      <c r="AH25" s="42" t="s">
        <v>45</v>
      </c>
      <c r="AI25" s="99"/>
      <c r="AJ25" s="8" t="s">
        <v>41</v>
      </c>
      <c r="AK25" s="8" t="s">
        <v>42</v>
      </c>
      <c r="AL25" s="8" t="s">
        <v>43</v>
      </c>
      <c r="AM25" s="8" t="s">
        <v>44</v>
      </c>
      <c r="AN25" s="42" t="s">
        <v>45</v>
      </c>
    </row>
    <row r="26" spans="1:44" x14ac:dyDescent="0.3">
      <c r="A26" s="49">
        <v>0</v>
      </c>
      <c r="C26" s="8">
        <v>0</v>
      </c>
      <c r="D26" s="8">
        <v>482</v>
      </c>
      <c r="E26" s="8">
        <v>0</v>
      </c>
      <c r="F26" s="89">
        <v>0</v>
      </c>
      <c r="G26" s="90">
        <f>D27</f>
        <v>482</v>
      </c>
      <c r="H26" s="41">
        <f>E26/D26</f>
        <v>0</v>
      </c>
      <c r="I26" s="43">
        <f>1-H26</f>
        <v>1</v>
      </c>
      <c r="J26" s="91">
        <f>I26</f>
        <v>1</v>
      </c>
      <c r="K26" s="80">
        <f>(LN(J26))^2</f>
        <v>0</v>
      </c>
      <c r="L26" s="90">
        <f>D26-G26</f>
        <v>0</v>
      </c>
      <c r="M26" s="90">
        <f>D26*G26</f>
        <v>232324</v>
      </c>
      <c r="N26" s="92">
        <f>L26/M26</f>
        <v>0</v>
      </c>
      <c r="O26" s="92">
        <f>N26</f>
        <v>0</v>
      </c>
      <c r="P26" s="93">
        <v>0</v>
      </c>
      <c r="Q26" s="21">
        <f>-NORMSINV(2.5/100)</f>
        <v>1.9599639845400538</v>
      </c>
      <c r="R26" s="80">
        <f>Q26*P26</f>
        <v>0</v>
      </c>
      <c r="S26" s="94">
        <f>EXP(R26)</f>
        <v>1</v>
      </c>
      <c r="T26" s="94">
        <f>EXP(R26)</f>
        <v>1</v>
      </c>
      <c r="U26" s="88">
        <f>J26^S26</f>
        <v>1</v>
      </c>
      <c r="V26" s="88">
        <f>J26^T26</f>
        <v>1</v>
      </c>
      <c r="X26" s="85"/>
      <c r="Y26" s="85"/>
      <c r="Z26" s="85"/>
      <c r="AA26" s="85"/>
      <c r="AB26" s="85"/>
      <c r="AC26" s="100"/>
      <c r="AD26" s="85"/>
      <c r="AE26" s="85"/>
      <c r="AF26" s="85"/>
      <c r="AG26" s="85"/>
      <c r="AH26" s="85"/>
      <c r="AI26" s="100"/>
      <c r="AJ26" s="85"/>
      <c r="AK26" s="85"/>
      <c r="AL26" s="85"/>
      <c r="AM26" s="85"/>
      <c r="AN26" s="85"/>
    </row>
    <row r="27" spans="1:44" x14ac:dyDescent="0.3">
      <c r="A27" s="49">
        <v>51</v>
      </c>
      <c r="B27" s="74">
        <f>C26</f>
        <v>0</v>
      </c>
      <c r="C27" s="52">
        <v>3</v>
      </c>
      <c r="D27" s="15">
        <v>482</v>
      </c>
      <c r="E27" s="109">
        <f>D27-G27-F27</f>
        <v>106</v>
      </c>
      <c r="F27" s="15">
        <f>A27-A26</f>
        <v>51</v>
      </c>
      <c r="G27" s="90">
        <f t="shared" ref="G27:G33" si="38">D28</f>
        <v>325</v>
      </c>
      <c r="H27" s="16">
        <f>E27/D27</f>
        <v>0.21991701244813278</v>
      </c>
      <c r="I27" s="43">
        <f>1-H27</f>
        <v>0.78008298755186722</v>
      </c>
      <c r="J27" s="44">
        <f>I27*J26</f>
        <v>0.78008298755186722</v>
      </c>
      <c r="K27" s="17">
        <f>(LN(J27))^2</f>
        <v>6.1680191451880029E-2</v>
      </c>
      <c r="L27" s="18">
        <f>D27-G27</f>
        <v>157</v>
      </c>
      <c r="M27" s="18">
        <f>D27*G27</f>
        <v>156650</v>
      </c>
      <c r="N27" s="19">
        <f>L27/M27</f>
        <v>1.002234280242579E-3</v>
      </c>
      <c r="O27" s="19">
        <f>N27</f>
        <v>1.002234280242579E-3</v>
      </c>
      <c r="P27" s="20">
        <v>0</v>
      </c>
      <c r="Q27" s="21">
        <f>-NORMSINV(2.5/100)</f>
        <v>1.9599639845400538</v>
      </c>
      <c r="R27" s="17">
        <f>Q27*P27</f>
        <v>0</v>
      </c>
      <c r="S27" s="22">
        <f t="shared" ref="S27:S34" si="39">EXP(R27)</f>
        <v>1</v>
      </c>
      <c r="T27" s="22">
        <f>EXP(R27)</f>
        <v>1</v>
      </c>
      <c r="U27" s="23">
        <f>J27^S27</f>
        <v>0.78008298755186722</v>
      </c>
      <c r="V27" s="23">
        <f>J27^T27</f>
        <v>0.78008298755186722</v>
      </c>
      <c r="X27" s="18">
        <f t="shared" ref="X27:X34" si="40">C27</f>
        <v>3</v>
      </c>
      <c r="Y27" s="86">
        <f>J27*(C27-C26)</f>
        <v>2.3402489626556018</v>
      </c>
      <c r="Z27" s="86">
        <f>(J26-J27)*(C27-C26)/2</f>
        <v>0.32987551867219916</v>
      </c>
      <c r="AA27" s="20">
        <f>SUM(Y27:Z27)</f>
        <v>2.6701244813278011</v>
      </c>
      <c r="AB27" s="87">
        <f>AA27</f>
        <v>2.6701244813278011</v>
      </c>
      <c r="AC27" s="101"/>
      <c r="AD27" s="18">
        <f>C27</f>
        <v>3</v>
      </c>
      <c r="AE27" s="86">
        <f>U27*(C27-C26)</f>
        <v>2.3402489626556018</v>
      </c>
      <c r="AF27" s="86">
        <f>(U26-U27)*(C27-C26)/2</f>
        <v>0.32987551867219916</v>
      </c>
      <c r="AG27" s="20">
        <f>SUM(AE27:AF27)</f>
        <v>2.6701244813278011</v>
      </c>
      <c r="AH27" s="87">
        <f>AG27</f>
        <v>2.6701244813278011</v>
      </c>
      <c r="AI27" s="101"/>
      <c r="AJ27" s="18">
        <f>C27</f>
        <v>3</v>
      </c>
      <c r="AK27" s="86">
        <f>V27*(C27-C26)</f>
        <v>2.3402489626556018</v>
      </c>
      <c r="AL27" s="86">
        <f>(V26-V27)*(C27-C26)/2</f>
        <v>0.32987551867219916</v>
      </c>
      <c r="AM27" s="20">
        <f>SUM(AK27:AL27)</f>
        <v>2.6701244813278011</v>
      </c>
      <c r="AN27" s="87">
        <f>AM27</f>
        <v>2.6701244813278011</v>
      </c>
    </row>
    <row r="28" spans="1:44" x14ac:dyDescent="0.3">
      <c r="A28" s="49">
        <v>68</v>
      </c>
      <c r="B28" s="74">
        <f t="shared" ref="B28:B34" si="41">C27</f>
        <v>3</v>
      </c>
      <c r="C28" s="52">
        <v>6</v>
      </c>
      <c r="D28" s="15">
        <v>325</v>
      </c>
      <c r="E28" s="109">
        <f t="shared" ref="E28:E34" si="42">D28-G28-F28</f>
        <v>108</v>
      </c>
      <c r="F28" s="15">
        <f t="shared" ref="F28:F34" si="43">A28-A27</f>
        <v>17</v>
      </c>
      <c r="G28" s="90">
        <f t="shared" si="38"/>
        <v>200</v>
      </c>
      <c r="H28" s="16">
        <f t="shared" ref="H28:H34" si="44">E28/D28</f>
        <v>0.3323076923076923</v>
      </c>
      <c r="I28" s="43">
        <f t="shared" ref="I28:I34" si="45">1-H28</f>
        <v>0.6676923076923077</v>
      </c>
      <c r="J28" s="44">
        <f>I28*J27</f>
        <v>0.52085541015001602</v>
      </c>
      <c r="K28" s="17">
        <f t="shared" ref="K28:K34" si="46">(LN(J28))^2</f>
        <v>0.42547285045830752</v>
      </c>
      <c r="L28" s="18">
        <f t="shared" ref="L28:L34" si="47">D28-G28</f>
        <v>125</v>
      </c>
      <c r="M28" s="18">
        <f t="shared" ref="M28:M34" si="48">D28*G28</f>
        <v>65000</v>
      </c>
      <c r="N28" s="19">
        <f t="shared" ref="N28:N34" si="49">L28/M28</f>
        <v>1.9230769230769232E-3</v>
      </c>
      <c r="O28" s="19">
        <f>O27+N28</f>
        <v>2.9253112033195022E-3</v>
      </c>
      <c r="P28" s="20">
        <f>SQRT((1/K28)*O28)</f>
        <v>8.2918246773869789E-2</v>
      </c>
      <c r="Q28" s="21">
        <f t="shared" ref="Q28:Q34" si="50">-NORMSINV(2.5/100)</f>
        <v>1.9599639845400538</v>
      </c>
      <c r="R28" s="17">
        <f t="shared" ref="R28:R34" si="51">Q28*P28</f>
        <v>0.1625167773379893</v>
      </c>
      <c r="S28" s="22">
        <f t="shared" si="39"/>
        <v>1.1764680562853298</v>
      </c>
      <c r="T28" s="22">
        <f>EXP(-R28)</f>
        <v>0.85000182933778623</v>
      </c>
      <c r="U28" s="23">
        <f t="shared" ref="U28:U34" si="52">J28^S28</f>
        <v>0.46422316783668882</v>
      </c>
      <c r="V28" s="23">
        <f>J28^T28</f>
        <v>0.57439292830073674</v>
      </c>
      <c r="X28" s="18">
        <f t="shared" si="40"/>
        <v>6</v>
      </c>
      <c r="Y28" s="86">
        <f t="shared" ref="Y28:Y34" si="53">J28*(C28-C27)</f>
        <v>1.5625662304500481</v>
      </c>
      <c r="Z28" s="86">
        <f t="shared" ref="Z28:Z34" si="54">(J27-J28)*(C28-C27)/2</f>
        <v>0.38884136610277681</v>
      </c>
      <c r="AA28" s="20">
        <f t="shared" ref="AA28:AA34" si="55">SUM(Y28:Z28)</f>
        <v>1.9514075965528248</v>
      </c>
      <c r="AB28" s="87">
        <f>AA28+AB27</f>
        <v>4.6215320778806257</v>
      </c>
      <c r="AC28" s="101"/>
      <c r="AD28" s="18">
        <f t="shared" ref="AD28:AD34" si="56">C28</f>
        <v>6</v>
      </c>
      <c r="AE28" s="86">
        <f t="shared" ref="AE28:AE34" si="57">U28*(C28-C27)</f>
        <v>1.3926695035100665</v>
      </c>
      <c r="AF28" s="86">
        <f t="shared" ref="AF28:AF34" si="58">(U27-U28)*(C28-C27)/2</f>
        <v>0.4737897295727676</v>
      </c>
      <c r="AG28" s="20">
        <f t="shared" ref="AG28:AG34" si="59">SUM(AE28:AF28)</f>
        <v>1.866459233082834</v>
      </c>
      <c r="AH28" s="87">
        <f>AG28+AH27</f>
        <v>4.5365837144106349</v>
      </c>
      <c r="AI28" s="101"/>
      <c r="AJ28" s="18">
        <f t="shared" ref="AJ28:AJ34" si="60">C28</f>
        <v>6</v>
      </c>
      <c r="AK28" s="86">
        <f t="shared" ref="AK28:AK34" si="61">V28*(C28-C27)</f>
        <v>1.7231787849022102</v>
      </c>
      <c r="AL28" s="86">
        <f t="shared" ref="AL28:AL34" si="62">(V27-V28)*(C28-C27)/2</f>
        <v>0.30853508887669573</v>
      </c>
      <c r="AM28" s="20">
        <f t="shared" ref="AM28:AM34" si="63">SUM(AK28:AL28)</f>
        <v>2.031713873778906</v>
      </c>
      <c r="AN28" s="87">
        <f>AM28+AN27</f>
        <v>4.7018383551067071</v>
      </c>
    </row>
    <row r="29" spans="1:44" x14ac:dyDescent="0.3">
      <c r="A29" s="49">
        <v>82</v>
      </c>
      <c r="B29" s="74">
        <f t="shared" si="41"/>
        <v>6</v>
      </c>
      <c r="C29" s="52">
        <v>9</v>
      </c>
      <c r="D29" s="15">
        <v>200</v>
      </c>
      <c r="E29" s="109">
        <f t="shared" si="42"/>
        <v>77</v>
      </c>
      <c r="F29" s="15">
        <f t="shared" si="43"/>
        <v>14</v>
      </c>
      <c r="G29" s="90">
        <f t="shared" si="38"/>
        <v>109</v>
      </c>
      <c r="H29" s="16">
        <f t="shared" si="44"/>
        <v>0.38500000000000001</v>
      </c>
      <c r="I29" s="43">
        <f t="shared" si="45"/>
        <v>0.61499999999999999</v>
      </c>
      <c r="J29" s="44">
        <f t="shared" ref="J29:J34" si="64">I29*J28</f>
        <v>0.32032607724225987</v>
      </c>
      <c r="K29" s="17">
        <f t="shared" si="46"/>
        <v>1.2959905578823483</v>
      </c>
      <c r="L29" s="18">
        <f t="shared" si="47"/>
        <v>91</v>
      </c>
      <c r="M29" s="18">
        <f t="shared" si="48"/>
        <v>21800</v>
      </c>
      <c r="N29" s="19">
        <f t="shared" si="49"/>
        <v>4.174311926605505E-3</v>
      </c>
      <c r="O29" s="19">
        <f t="shared" ref="O29:O34" si="65">O28+N29</f>
        <v>7.0996231299250076E-3</v>
      </c>
      <c r="P29" s="20">
        <f t="shared" ref="P29:P34" si="66">SQRT((1/K29)*O29)</f>
        <v>7.4014486273974431E-2</v>
      </c>
      <c r="Q29" s="21">
        <f t="shared" si="50"/>
        <v>1.9599639845400538</v>
      </c>
      <c r="R29" s="17">
        <f t="shared" si="51"/>
        <v>0.14506572743122403</v>
      </c>
      <c r="S29" s="22">
        <f t="shared" si="39"/>
        <v>1.156115556276524</v>
      </c>
      <c r="T29" s="22">
        <f t="shared" ref="T29:T34" si="67">EXP(-R29)</f>
        <v>0.86496543928591196</v>
      </c>
      <c r="U29" s="23">
        <f t="shared" si="52"/>
        <v>0.26816837570964952</v>
      </c>
      <c r="V29" s="23">
        <f t="shared" ref="V29:V34" si="68">J29^T29</f>
        <v>0.37355488712405827</v>
      </c>
      <c r="X29" s="18">
        <f t="shared" si="40"/>
        <v>9</v>
      </c>
      <c r="Y29" s="86">
        <f t="shared" si="53"/>
        <v>0.96097823172677965</v>
      </c>
      <c r="Z29" s="86">
        <f t="shared" si="54"/>
        <v>0.3007939993616342</v>
      </c>
      <c r="AA29" s="20">
        <f t="shared" si="55"/>
        <v>1.2617722310884139</v>
      </c>
      <c r="AB29" s="87">
        <f t="shared" ref="AB29:AB34" si="69">AA29+AB28</f>
        <v>5.8833043089690396</v>
      </c>
      <c r="AC29" s="101"/>
      <c r="AD29" s="18">
        <f t="shared" si="56"/>
        <v>9</v>
      </c>
      <c r="AE29" s="86">
        <f t="shared" si="57"/>
        <v>0.80450512712894851</v>
      </c>
      <c r="AF29" s="86">
        <f t="shared" si="58"/>
        <v>0.29408218819055898</v>
      </c>
      <c r="AG29" s="20">
        <f t="shared" si="59"/>
        <v>1.0985873153195076</v>
      </c>
      <c r="AH29" s="87">
        <f t="shared" ref="AH29:AH34" si="70">AG29+AH28</f>
        <v>5.6351710297301425</v>
      </c>
      <c r="AI29" s="101"/>
      <c r="AJ29" s="18">
        <f t="shared" si="60"/>
        <v>9</v>
      </c>
      <c r="AK29" s="86">
        <f t="shared" si="61"/>
        <v>1.1206646613721749</v>
      </c>
      <c r="AL29" s="86">
        <f t="shared" si="62"/>
        <v>0.30125706176501771</v>
      </c>
      <c r="AM29" s="20">
        <f t="shared" si="63"/>
        <v>1.4219217231371926</v>
      </c>
      <c r="AN29" s="87">
        <f t="shared" ref="AN29:AN34" si="71">AM29+AN28</f>
        <v>6.1237600782438992</v>
      </c>
    </row>
    <row r="30" spans="1:44" x14ac:dyDescent="0.3">
      <c r="A30" s="49">
        <v>90</v>
      </c>
      <c r="B30" s="74">
        <f t="shared" si="41"/>
        <v>9</v>
      </c>
      <c r="C30" s="52">
        <v>12</v>
      </c>
      <c r="D30" s="15">
        <v>109</v>
      </c>
      <c r="E30" s="109">
        <f t="shared" si="42"/>
        <v>29</v>
      </c>
      <c r="F30" s="15">
        <f t="shared" si="43"/>
        <v>8</v>
      </c>
      <c r="G30" s="90">
        <f t="shared" si="38"/>
        <v>72</v>
      </c>
      <c r="H30" s="16">
        <f t="shared" si="44"/>
        <v>0.26605504587155965</v>
      </c>
      <c r="I30" s="43">
        <f t="shared" si="45"/>
        <v>0.73394495412844041</v>
      </c>
      <c r="J30" s="44">
        <f t="shared" si="64"/>
        <v>0.23510170806771369</v>
      </c>
      <c r="K30" s="17">
        <f t="shared" si="46"/>
        <v>2.0959425896301842</v>
      </c>
      <c r="L30" s="18">
        <f t="shared" si="47"/>
        <v>37</v>
      </c>
      <c r="M30" s="18">
        <f t="shared" si="48"/>
        <v>7848</v>
      </c>
      <c r="N30" s="19">
        <f t="shared" si="49"/>
        <v>4.7145769622833839E-3</v>
      </c>
      <c r="O30" s="19">
        <f t="shared" si="65"/>
        <v>1.1814200092208391E-2</v>
      </c>
      <c r="P30" s="20">
        <f t="shared" si="66"/>
        <v>7.5077961062080589E-2</v>
      </c>
      <c r="Q30" s="21">
        <f t="shared" si="50"/>
        <v>1.9599639845400538</v>
      </c>
      <c r="R30" s="17">
        <f t="shared" si="51"/>
        <v>0.14715009971437848</v>
      </c>
      <c r="S30" s="22">
        <f t="shared" si="39"/>
        <v>1.1585278446783216</v>
      </c>
      <c r="T30" s="22">
        <f t="shared" si="67"/>
        <v>0.86316440696137198</v>
      </c>
      <c r="U30" s="23">
        <f t="shared" si="52"/>
        <v>0.18688838842171945</v>
      </c>
      <c r="V30" s="23">
        <f t="shared" si="68"/>
        <v>0.28660936174912338</v>
      </c>
      <c r="X30" s="18">
        <f t="shared" si="40"/>
        <v>12</v>
      </c>
      <c r="Y30" s="86">
        <f t="shared" si="53"/>
        <v>0.70530512420314107</v>
      </c>
      <c r="Z30" s="86">
        <f t="shared" si="54"/>
        <v>0.12783655376181927</v>
      </c>
      <c r="AA30" s="20">
        <f t="shared" si="55"/>
        <v>0.8331416779649603</v>
      </c>
      <c r="AB30" s="87">
        <f t="shared" si="69"/>
        <v>6.7164459869339996</v>
      </c>
      <c r="AC30" s="101"/>
      <c r="AD30" s="18">
        <f t="shared" si="56"/>
        <v>12</v>
      </c>
      <c r="AE30" s="86">
        <f t="shared" si="57"/>
        <v>0.56066516526515842</v>
      </c>
      <c r="AF30" s="86">
        <f t="shared" si="58"/>
        <v>0.1219199809318951</v>
      </c>
      <c r="AG30" s="20">
        <f t="shared" si="59"/>
        <v>0.68258514619705357</v>
      </c>
      <c r="AH30" s="87">
        <f t="shared" si="70"/>
        <v>6.3177561759271956</v>
      </c>
      <c r="AI30" s="101"/>
      <c r="AJ30" s="18">
        <f t="shared" si="60"/>
        <v>12</v>
      </c>
      <c r="AK30" s="86">
        <f t="shared" si="61"/>
        <v>0.85982808524737009</v>
      </c>
      <c r="AL30" s="86">
        <f t="shared" si="62"/>
        <v>0.13041828806240233</v>
      </c>
      <c r="AM30" s="20">
        <f t="shared" si="63"/>
        <v>0.99024637330977239</v>
      </c>
      <c r="AN30" s="87">
        <f t="shared" si="71"/>
        <v>7.1140064515536716</v>
      </c>
    </row>
    <row r="31" spans="1:44" x14ac:dyDescent="0.3">
      <c r="A31" s="49">
        <v>104</v>
      </c>
      <c r="B31" s="74">
        <f t="shared" si="41"/>
        <v>12</v>
      </c>
      <c r="C31" s="52">
        <v>15</v>
      </c>
      <c r="D31" s="15">
        <v>72</v>
      </c>
      <c r="E31" s="109">
        <f t="shared" si="42"/>
        <v>17</v>
      </c>
      <c r="F31" s="15">
        <f t="shared" si="43"/>
        <v>14</v>
      </c>
      <c r="G31" s="90">
        <f t="shared" si="38"/>
        <v>41</v>
      </c>
      <c r="H31" s="16">
        <f t="shared" si="44"/>
        <v>0.2361111111111111</v>
      </c>
      <c r="I31" s="43">
        <f t="shared" si="45"/>
        <v>0.76388888888888884</v>
      </c>
      <c r="J31" s="44">
        <f t="shared" si="64"/>
        <v>0.17959158255172572</v>
      </c>
      <c r="K31" s="17">
        <f t="shared" si="46"/>
        <v>2.9483293573047935</v>
      </c>
      <c r="L31" s="18">
        <f t="shared" si="47"/>
        <v>31</v>
      </c>
      <c r="M31" s="18">
        <f t="shared" si="48"/>
        <v>2952</v>
      </c>
      <c r="N31" s="19">
        <f t="shared" si="49"/>
        <v>1.0501355013550135E-2</v>
      </c>
      <c r="O31" s="19">
        <f t="shared" si="65"/>
        <v>2.2315555105758528E-2</v>
      </c>
      <c r="P31" s="20">
        <f t="shared" si="66"/>
        <v>8.699931813897592E-2</v>
      </c>
      <c r="Q31" s="21">
        <f t="shared" si="50"/>
        <v>1.9599639845400538</v>
      </c>
      <c r="R31" s="17">
        <f t="shared" si="51"/>
        <v>0.17051553023193503</v>
      </c>
      <c r="S31" s="22">
        <f t="shared" si="39"/>
        <v>1.1859160693424278</v>
      </c>
      <c r="T31" s="22">
        <f t="shared" si="67"/>
        <v>0.84322999396954346</v>
      </c>
      <c r="U31" s="23">
        <f t="shared" si="52"/>
        <v>0.13051059136125473</v>
      </c>
      <c r="V31" s="23">
        <f t="shared" si="68"/>
        <v>0.23506694831362282</v>
      </c>
      <c r="X31" s="18">
        <f t="shared" si="40"/>
        <v>15</v>
      </c>
      <c r="Y31" s="86">
        <f t="shared" si="53"/>
        <v>0.53877474765517719</v>
      </c>
      <c r="Z31" s="86">
        <f t="shared" si="54"/>
        <v>8.3265188273981952E-2</v>
      </c>
      <c r="AA31" s="20">
        <f t="shared" si="55"/>
        <v>0.62203993592915918</v>
      </c>
      <c r="AB31" s="87">
        <f t="shared" si="69"/>
        <v>7.3384859228631587</v>
      </c>
      <c r="AC31" s="101"/>
      <c r="AD31" s="18">
        <f t="shared" si="56"/>
        <v>15</v>
      </c>
      <c r="AE31" s="86">
        <f t="shared" si="57"/>
        <v>0.39153177408376416</v>
      </c>
      <c r="AF31" s="86">
        <f t="shared" si="58"/>
        <v>8.4566695590697086E-2</v>
      </c>
      <c r="AG31" s="20">
        <f t="shared" si="59"/>
        <v>0.47609846967446123</v>
      </c>
      <c r="AH31" s="87">
        <f t="shared" si="70"/>
        <v>6.7938546456016571</v>
      </c>
      <c r="AI31" s="101"/>
      <c r="AJ31" s="18">
        <f t="shared" si="60"/>
        <v>15</v>
      </c>
      <c r="AK31" s="86">
        <f t="shared" si="61"/>
        <v>0.70520084494086843</v>
      </c>
      <c r="AL31" s="86">
        <f t="shared" si="62"/>
        <v>7.7313620153250842E-2</v>
      </c>
      <c r="AM31" s="20">
        <f t="shared" si="63"/>
        <v>0.78251446509411926</v>
      </c>
      <c r="AN31" s="87">
        <f t="shared" si="71"/>
        <v>7.8965209166477912</v>
      </c>
    </row>
    <row r="32" spans="1:44" x14ac:dyDescent="0.3">
      <c r="A32" s="49">
        <v>114</v>
      </c>
      <c r="B32" s="74">
        <f t="shared" si="41"/>
        <v>15</v>
      </c>
      <c r="C32" s="52">
        <v>18</v>
      </c>
      <c r="D32" s="15">
        <v>41</v>
      </c>
      <c r="E32" s="109">
        <f t="shared" si="42"/>
        <v>6</v>
      </c>
      <c r="F32" s="15">
        <f t="shared" si="43"/>
        <v>10</v>
      </c>
      <c r="G32" s="90">
        <f t="shared" si="38"/>
        <v>25</v>
      </c>
      <c r="H32" s="16">
        <f t="shared" si="44"/>
        <v>0.14634146341463414</v>
      </c>
      <c r="I32" s="43">
        <f t="shared" si="45"/>
        <v>0.85365853658536583</v>
      </c>
      <c r="J32" s="44">
        <f t="shared" si="64"/>
        <v>0.15330988754415609</v>
      </c>
      <c r="K32" s="17">
        <f t="shared" si="46"/>
        <v>3.5167275758568795</v>
      </c>
      <c r="L32" s="18">
        <f t="shared" si="47"/>
        <v>16</v>
      </c>
      <c r="M32" s="18">
        <f t="shared" si="48"/>
        <v>1025</v>
      </c>
      <c r="N32" s="19">
        <f t="shared" si="49"/>
        <v>1.5609756097560976E-2</v>
      </c>
      <c r="O32" s="19">
        <f t="shared" si="65"/>
        <v>3.7925311203319503E-2</v>
      </c>
      <c r="P32" s="20">
        <f t="shared" si="66"/>
        <v>0.1038473008719379</v>
      </c>
      <c r="Q32" s="21">
        <f t="shared" si="50"/>
        <v>1.9599639845400538</v>
      </c>
      <c r="R32" s="17">
        <f t="shared" si="51"/>
        <v>0.2035369696006932</v>
      </c>
      <c r="S32" s="22">
        <f t="shared" si="39"/>
        <v>1.2257304715696744</v>
      </c>
      <c r="T32" s="22">
        <f t="shared" si="67"/>
        <v>0.81584004248454134</v>
      </c>
      <c r="U32" s="23">
        <f t="shared" si="52"/>
        <v>0.10039880286063844</v>
      </c>
      <c r="V32" s="23">
        <f t="shared" si="68"/>
        <v>0.2165486740666121</v>
      </c>
      <c r="X32" s="18">
        <f t="shared" si="40"/>
        <v>18</v>
      </c>
      <c r="Y32" s="86">
        <f t="shared" si="53"/>
        <v>0.45992966263246826</v>
      </c>
      <c r="Z32" s="86">
        <f t="shared" si="54"/>
        <v>3.942254251135445E-2</v>
      </c>
      <c r="AA32" s="20">
        <f t="shared" si="55"/>
        <v>0.49935220514382272</v>
      </c>
      <c r="AB32" s="87">
        <f t="shared" si="69"/>
        <v>7.8378381280069815</v>
      </c>
      <c r="AC32" s="101"/>
      <c r="AD32" s="18">
        <f t="shared" si="56"/>
        <v>18</v>
      </c>
      <c r="AE32" s="86">
        <f t="shared" si="57"/>
        <v>0.30119640858191532</v>
      </c>
      <c r="AF32" s="86">
        <f t="shared" si="58"/>
        <v>4.5167682750924427E-2</v>
      </c>
      <c r="AG32" s="20">
        <f t="shared" si="59"/>
        <v>0.34636409133283974</v>
      </c>
      <c r="AH32" s="87">
        <f t="shared" si="70"/>
        <v>7.1402187369344965</v>
      </c>
      <c r="AI32" s="101"/>
      <c r="AJ32" s="18">
        <f t="shared" si="60"/>
        <v>18</v>
      </c>
      <c r="AK32" s="86">
        <f t="shared" si="61"/>
        <v>0.64964602219983636</v>
      </c>
      <c r="AL32" s="86">
        <f t="shared" si="62"/>
        <v>2.7777411370516078E-2</v>
      </c>
      <c r="AM32" s="20">
        <f t="shared" si="63"/>
        <v>0.6774234335703524</v>
      </c>
      <c r="AN32" s="87">
        <f t="shared" si="71"/>
        <v>8.5739443502181434</v>
      </c>
    </row>
    <row r="33" spans="1:40" x14ac:dyDescent="0.3">
      <c r="A33" s="49">
        <v>117</v>
      </c>
      <c r="B33" s="74">
        <f t="shared" si="41"/>
        <v>18</v>
      </c>
      <c r="C33" s="52">
        <v>21</v>
      </c>
      <c r="D33" s="15">
        <v>25</v>
      </c>
      <c r="E33" s="109">
        <f t="shared" si="42"/>
        <v>4</v>
      </c>
      <c r="F33" s="15">
        <f t="shared" si="43"/>
        <v>3</v>
      </c>
      <c r="G33" s="90">
        <f t="shared" si="38"/>
        <v>18</v>
      </c>
      <c r="H33" s="16">
        <f t="shared" si="44"/>
        <v>0.16</v>
      </c>
      <c r="I33" s="43">
        <f t="shared" si="45"/>
        <v>0.84</v>
      </c>
      <c r="J33" s="44">
        <f t="shared" si="64"/>
        <v>0.12878030553709111</v>
      </c>
      <c r="K33" s="17">
        <f t="shared" si="46"/>
        <v>4.2010544000667114</v>
      </c>
      <c r="L33" s="18">
        <f t="shared" si="47"/>
        <v>7</v>
      </c>
      <c r="M33" s="18">
        <f t="shared" si="48"/>
        <v>450</v>
      </c>
      <c r="N33" s="19">
        <f t="shared" si="49"/>
        <v>1.5555555555555555E-2</v>
      </c>
      <c r="O33" s="19">
        <f t="shared" si="65"/>
        <v>5.3480866758875062E-2</v>
      </c>
      <c r="P33" s="20">
        <f t="shared" si="66"/>
        <v>0.11282882513700025</v>
      </c>
      <c r="Q33" s="21">
        <f t="shared" si="50"/>
        <v>1.9599639845400538</v>
      </c>
      <c r="R33" s="17">
        <f t="shared" si="51"/>
        <v>0.221140433686488</v>
      </c>
      <c r="S33" s="22">
        <f t="shared" si="39"/>
        <v>1.2474986090918572</v>
      </c>
      <c r="T33" s="22">
        <f t="shared" si="67"/>
        <v>0.8016041001664691</v>
      </c>
      <c r="U33" s="23">
        <f t="shared" si="52"/>
        <v>7.7542255335359814E-2</v>
      </c>
      <c r="V33" s="23">
        <f t="shared" si="68"/>
        <v>0.19339786270842418</v>
      </c>
      <c r="X33" s="18">
        <f t="shared" si="40"/>
        <v>21</v>
      </c>
      <c r="Y33" s="86">
        <f t="shared" si="53"/>
        <v>0.38634091661127334</v>
      </c>
      <c r="Z33" s="86">
        <f t="shared" si="54"/>
        <v>3.6794373010597473E-2</v>
      </c>
      <c r="AA33" s="20">
        <f t="shared" si="55"/>
        <v>0.4231352896218708</v>
      </c>
      <c r="AB33" s="87">
        <f t="shared" si="69"/>
        <v>8.2609734176288523</v>
      </c>
      <c r="AC33" s="101"/>
      <c r="AD33" s="18">
        <f t="shared" si="56"/>
        <v>21</v>
      </c>
      <c r="AE33" s="86">
        <f t="shared" si="57"/>
        <v>0.23262676600607946</v>
      </c>
      <c r="AF33" s="86">
        <f t="shared" si="58"/>
        <v>3.4284821287917946E-2</v>
      </c>
      <c r="AG33" s="20">
        <f t="shared" si="59"/>
        <v>0.26691158729399739</v>
      </c>
      <c r="AH33" s="87">
        <f t="shared" si="70"/>
        <v>7.4071303242284943</v>
      </c>
      <c r="AI33" s="101"/>
      <c r="AJ33" s="18">
        <f t="shared" si="60"/>
        <v>21</v>
      </c>
      <c r="AK33" s="86">
        <f t="shared" si="61"/>
        <v>0.58019358812527255</v>
      </c>
      <c r="AL33" s="86">
        <f t="shared" si="62"/>
        <v>3.4726217037281876E-2</v>
      </c>
      <c r="AM33" s="20">
        <f t="shared" si="63"/>
        <v>0.6149198051625544</v>
      </c>
      <c r="AN33" s="87">
        <f t="shared" si="71"/>
        <v>9.1888641553806973</v>
      </c>
    </row>
    <row r="34" spans="1:40" x14ac:dyDescent="0.3">
      <c r="A34" s="49">
        <v>122</v>
      </c>
      <c r="B34" s="74">
        <f t="shared" si="41"/>
        <v>21</v>
      </c>
      <c r="C34" s="52">
        <v>24</v>
      </c>
      <c r="D34" s="15">
        <v>18</v>
      </c>
      <c r="E34" s="109">
        <f t="shared" si="42"/>
        <v>1</v>
      </c>
      <c r="F34" s="15">
        <f t="shared" si="43"/>
        <v>5</v>
      </c>
      <c r="G34" s="110">
        <v>12</v>
      </c>
      <c r="H34" s="16">
        <f t="shared" si="44"/>
        <v>5.5555555555555552E-2</v>
      </c>
      <c r="I34" s="43">
        <f t="shared" si="45"/>
        <v>0.94444444444444442</v>
      </c>
      <c r="J34" s="44">
        <f t="shared" si="64"/>
        <v>0.12162584411836382</v>
      </c>
      <c r="K34" s="17">
        <f t="shared" si="46"/>
        <v>4.4386306711777443</v>
      </c>
      <c r="L34" s="18">
        <f t="shared" si="47"/>
        <v>6</v>
      </c>
      <c r="M34" s="18">
        <f t="shared" si="48"/>
        <v>216</v>
      </c>
      <c r="N34" s="19">
        <f t="shared" si="49"/>
        <v>2.7777777777777776E-2</v>
      </c>
      <c r="O34" s="19">
        <f t="shared" si="65"/>
        <v>8.1258644536652838E-2</v>
      </c>
      <c r="P34" s="20">
        <f t="shared" si="66"/>
        <v>0.13530388972741367</v>
      </c>
      <c r="Q34" s="21">
        <f t="shared" si="50"/>
        <v>1.9599639845400538</v>
      </c>
      <c r="R34" s="17">
        <f t="shared" si="51"/>
        <v>0.26519075083390975</v>
      </c>
      <c r="S34" s="22">
        <f t="shared" si="39"/>
        <v>1.3036796300386921</v>
      </c>
      <c r="T34" s="22">
        <f t="shared" si="67"/>
        <v>0.76705961875796191</v>
      </c>
      <c r="U34" s="23">
        <f t="shared" si="52"/>
        <v>6.4145598460691289E-2</v>
      </c>
      <c r="V34" s="23">
        <f t="shared" si="68"/>
        <v>0.19868280864103424</v>
      </c>
      <c r="X34" s="18">
        <f t="shared" si="40"/>
        <v>24</v>
      </c>
      <c r="Y34" s="86">
        <f t="shared" si="53"/>
        <v>0.36487753235509146</v>
      </c>
      <c r="Z34" s="86">
        <f t="shared" si="54"/>
        <v>1.0731692128090935E-2</v>
      </c>
      <c r="AA34" s="20">
        <f t="shared" si="55"/>
        <v>0.3756092244831824</v>
      </c>
      <c r="AB34" s="87">
        <f t="shared" si="69"/>
        <v>8.6365826421120353</v>
      </c>
      <c r="AC34" s="101"/>
      <c r="AD34" s="18">
        <f t="shared" si="56"/>
        <v>24</v>
      </c>
      <c r="AE34" s="86">
        <f t="shared" si="57"/>
        <v>0.19243679538207387</v>
      </c>
      <c r="AF34" s="86">
        <f t="shared" si="58"/>
        <v>2.0094985312002787E-2</v>
      </c>
      <c r="AG34" s="20">
        <f t="shared" si="59"/>
        <v>0.21253178069407666</v>
      </c>
      <c r="AH34" s="87">
        <f t="shared" si="70"/>
        <v>7.619662104922571</v>
      </c>
      <c r="AI34" s="101"/>
      <c r="AJ34" s="18">
        <f t="shared" si="60"/>
        <v>24</v>
      </c>
      <c r="AK34" s="86">
        <f t="shared" si="61"/>
        <v>0.5960484259231027</v>
      </c>
      <c r="AL34" s="86">
        <f t="shared" si="62"/>
        <v>-7.9274188989150868E-3</v>
      </c>
      <c r="AM34" s="20">
        <f t="shared" si="63"/>
        <v>0.58812100702418757</v>
      </c>
      <c r="AN34" s="87">
        <f t="shared" si="71"/>
        <v>9.776985162404884</v>
      </c>
    </row>
    <row r="35" spans="1:40" ht="6.75" customHeight="1" x14ac:dyDescent="0.3">
      <c r="C35" s="25"/>
      <c r="D35" s="25"/>
      <c r="E35" s="26"/>
      <c r="F35" s="26"/>
      <c r="G35" s="25"/>
      <c r="H35" s="27"/>
      <c r="I35" s="28"/>
      <c r="J35" s="28"/>
      <c r="K35" s="28"/>
      <c r="L35" s="29"/>
      <c r="M35" s="29"/>
      <c r="N35" s="29"/>
      <c r="O35" s="29"/>
      <c r="P35" s="28"/>
    </row>
    <row r="36" spans="1:40" x14ac:dyDescent="0.3">
      <c r="C36" s="30"/>
      <c r="D36" s="31" t="s">
        <v>8</v>
      </c>
      <c r="E36" s="53">
        <f>SUM(E27:E34)</f>
        <v>348</v>
      </c>
      <c r="F36" s="53">
        <f>SUM(F27:F34)</f>
        <v>122</v>
      </c>
      <c r="G36" s="32"/>
      <c r="H36" s="27"/>
      <c r="I36" s="28"/>
      <c r="J36" s="28"/>
      <c r="K36" s="28"/>
      <c r="L36" s="29"/>
      <c r="M36" s="29"/>
      <c r="N36" s="29"/>
      <c r="O36" s="35"/>
      <c r="P36" s="28"/>
      <c r="V36" s="1"/>
      <c r="W36" s="1"/>
      <c r="X36" s="1"/>
    </row>
    <row r="37" spans="1:40" ht="25.5" customHeight="1" x14ac:dyDescent="0.3">
      <c r="C37" s="30"/>
      <c r="E37" s="26"/>
      <c r="F37" s="33"/>
      <c r="H37" s="27"/>
      <c r="I37" s="27"/>
      <c r="J37" s="27"/>
      <c r="K37" s="27"/>
      <c r="L37" s="27"/>
      <c r="M37" s="27"/>
      <c r="N37" s="2"/>
      <c r="O37" s="155" t="s">
        <v>61</v>
      </c>
      <c r="P37" s="156"/>
      <c r="R37" s="144" t="s">
        <v>67</v>
      </c>
      <c r="S37" s="83" t="s">
        <v>63</v>
      </c>
      <c r="T37" s="84"/>
      <c r="V37" s="1"/>
      <c r="W37" s="1"/>
      <c r="X37" s="1"/>
    </row>
    <row r="38" spans="1:40" ht="21" x14ac:dyDescent="0.3">
      <c r="C38" s="30"/>
      <c r="D38" s="30"/>
      <c r="E38" s="30"/>
      <c r="F38" s="30"/>
      <c r="H38" s="27"/>
      <c r="I38" s="27"/>
      <c r="J38" s="27"/>
      <c r="K38" s="27"/>
      <c r="L38" s="27"/>
      <c r="M38" s="27"/>
      <c r="N38" s="79" t="s">
        <v>35</v>
      </c>
      <c r="O38" s="111" t="s">
        <v>36</v>
      </c>
      <c r="P38" s="119" t="s">
        <v>37</v>
      </c>
      <c r="Q38" s="141" t="s">
        <v>35</v>
      </c>
      <c r="R38" s="135" t="s">
        <v>39</v>
      </c>
      <c r="S38" s="83" t="s">
        <v>64</v>
      </c>
      <c r="V38" s="1"/>
      <c r="W38" s="1"/>
      <c r="X38" s="1"/>
    </row>
    <row r="39" spans="1:40" x14ac:dyDescent="0.3">
      <c r="C39" s="30"/>
      <c r="E39" s="26"/>
      <c r="F39" s="33"/>
      <c r="H39" s="27"/>
      <c r="I39" s="27"/>
      <c r="J39" s="27"/>
      <c r="K39" s="27"/>
      <c r="L39" s="27"/>
      <c r="M39" s="27"/>
      <c r="N39" s="5">
        <v>0</v>
      </c>
      <c r="O39" s="82">
        <f t="shared" ref="O39:O47" si="72">J26</f>
        <v>1</v>
      </c>
      <c r="P39" s="120">
        <f t="shared" ref="P39:P47" si="73">J12</f>
        <v>1</v>
      </c>
      <c r="Q39" s="2">
        <v>0</v>
      </c>
      <c r="R39" s="123">
        <f>(IF(O39=P39,1,LOG(P39,O39)))</f>
        <v>1</v>
      </c>
      <c r="S39" s="37"/>
      <c r="V39" s="1"/>
      <c r="W39" s="1"/>
      <c r="X39" s="1"/>
    </row>
    <row r="40" spans="1:40" ht="15.75" customHeight="1" x14ac:dyDescent="0.35">
      <c r="C40" s="157" t="s">
        <v>17</v>
      </c>
      <c r="D40" s="158"/>
      <c r="E40" s="158"/>
      <c r="F40" s="158"/>
      <c r="G40" s="158"/>
      <c r="H40" s="158"/>
      <c r="I40" s="158"/>
      <c r="J40" s="158"/>
      <c r="K40" s="158"/>
      <c r="L40" s="159"/>
      <c r="N40" s="5">
        <v>3</v>
      </c>
      <c r="O40" s="82">
        <f t="shared" si="72"/>
        <v>0.78008298755186722</v>
      </c>
      <c r="P40" s="120">
        <f t="shared" si="73"/>
        <v>0.85623678646934465</v>
      </c>
      <c r="Q40" s="2">
        <v>3</v>
      </c>
      <c r="R40" s="123">
        <f>(IF(O40=P40,1,LOG(P40,O40)))</f>
        <v>0.62494550027522577</v>
      </c>
      <c r="S40" s="37"/>
      <c r="V40" s="1"/>
      <c r="W40" s="1"/>
      <c r="X40" s="1"/>
    </row>
    <row r="41" spans="1:40" ht="13" customHeight="1" x14ac:dyDescent="0.3">
      <c r="C41" s="106" t="s">
        <v>76</v>
      </c>
      <c r="D41" s="162" t="s">
        <v>77</v>
      </c>
      <c r="E41" s="163"/>
      <c r="F41" s="164"/>
      <c r="G41" s="165" t="s">
        <v>78</v>
      </c>
      <c r="H41" s="166"/>
      <c r="I41" s="167"/>
      <c r="J41" s="165" t="s">
        <v>79</v>
      </c>
      <c r="K41" s="166"/>
      <c r="L41" s="167"/>
      <c r="N41" s="5">
        <v>6</v>
      </c>
      <c r="O41" s="82">
        <f t="shared" si="72"/>
        <v>0.52085541015001602</v>
      </c>
      <c r="P41" s="120">
        <f t="shared" si="73"/>
        <v>0.63548823995771675</v>
      </c>
      <c r="Q41" s="2">
        <v>6</v>
      </c>
      <c r="R41" s="123">
        <f>(IF(O41=P41,1,LOG(P41,O41)))</f>
        <v>0.69503855396271785</v>
      </c>
      <c r="S41" s="37"/>
      <c r="V41" s="1"/>
      <c r="W41" s="1"/>
      <c r="X41" s="1"/>
    </row>
    <row r="42" spans="1:40" ht="13" customHeight="1" x14ac:dyDescent="0.3">
      <c r="C42" s="107"/>
      <c r="D42" s="104" t="s">
        <v>10</v>
      </c>
      <c r="E42" s="105"/>
      <c r="F42" s="54"/>
      <c r="G42" s="104" t="s">
        <v>10</v>
      </c>
      <c r="H42" s="105"/>
      <c r="I42" s="55"/>
      <c r="J42" s="104" t="s">
        <v>10</v>
      </c>
      <c r="K42" s="105"/>
      <c r="L42" s="54"/>
      <c r="N42" s="5">
        <v>9</v>
      </c>
      <c r="O42" s="82">
        <f t="shared" si="72"/>
        <v>0.32032607724225987</v>
      </c>
      <c r="P42" s="120">
        <f t="shared" si="73"/>
        <v>0.47045834818575155</v>
      </c>
      <c r="Q42" s="2">
        <v>9</v>
      </c>
      <c r="R42" s="123">
        <f>(IF(O42=P42,1,LOG(P42,O42)))</f>
        <v>0.66236593302852997</v>
      </c>
      <c r="S42" s="37"/>
      <c r="V42" s="1"/>
      <c r="W42" s="1"/>
      <c r="X42" s="1"/>
    </row>
    <row r="43" spans="1:40" x14ac:dyDescent="0.3">
      <c r="C43" s="108"/>
      <c r="D43" s="56" t="s">
        <v>11</v>
      </c>
      <c r="E43" s="56" t="s">
        <v>12</v>
      </c>
      <c r="F43" s="56" t="s">
        <v>13</v>
      </c>
      <c r="G43" s="56" t="s">
        <v>11</v>
      </c>
      <c r="H43" s="56" t="s">
        <v>12</v>
      </c>
      <c r="I43" s="56" t="s">
        <v>13</v>
      </c>
      <c r="J43" s="57" t="s">
        <v>11</v>
      </c>
      <c r="K43" s="57" t="s">
        <v>12</v>
      </c>
      <c r="L43" s="56" t="s">
        <v>13</v>
      </c>
      <c r="N43" s="126">
        <v>12</v>
      </c>
      <c r="O43" s="127">
        <f t="shared" si="72"/>
        <v>0.23510170806771369</v>
      </c>
      <c r="P43" s="128">
        <f t="shared" si="73"/>
        <v>0.37428730463396809</v>
      </c>
      <c r="Q43" s="2">
        <v>12</v>
      </c>
      <c r="R43" s="125">
        <f t="shared" ref="R43:R47" si="74">(IF(O43=P43,1,LOG(P43,O43)))</f>
        <v>0.6788052959728208</v>
      </c>
      <c r="S43" s="37"/>
      <c r="V43" s="1"/>
      <c r="W43" s="1"/>
      <c r="X43" s="1"/>
    </row>
    <row r="44" spans="1:40" x14ac:dyDescent="0.3">
      <c r="C44" s="58">
        <v>3</v>
      </c>
      <c r="D44" s="59">
        <f t="shared" ref="D44:D51" si="75">D13</f>
        <v>473</v>
      </c>
      <c r="E44" s="59">
        <f t="shared" ref="E44:E51" si="76">D27</f>
        <v>482</v>
      </c>
      <c r="F44" s="60">
        <f t="shared" ref="F44:F51" si="77">D44+E44</f>
        <v>955</v>
      </c>
      <c r="G44" s="59">
        <f t="shared" ref="G44:G51" si="78">E13</f>
        <v>68</v>
      </c>
      <c r="H44" s="59">
        <f t="shared" ref="H44:H51" si="79">E27</f>
        <v>106</v>
      </c>
      <c r="I44" s="60">
        <f t="shared" ref="I44:I51" si="80">G44+H44</f>
        <v>174</v>
      </c>
      <c r="J44" s="61">
        <f t="shared" ref="J44:J51" si="81">I44*D44/F44</f>
        <v>86.180104712041881</v>
      </c>
      <c r="K44" s="61">
        <f t="shared" ref="K44:K51" si="82">I44*E44/F44</f>
        <v>87.819895287958119</v>
      </c>
      <c r="L44" s="62">
        <f t="shared" ref="L44:L52" si="83">J44+K44</f>
        <v>174</v>
      </c>
      <c r="N44" s="5">
        <v>15</v>
      </c>
      <c r="O44" s="82">
        <f t="shared" si="72"/>
        <v>0.17959158255172572</v>
      </c>
      <c r="P44" s="120">
        <f t="shared" si="73"/>
        <v>0.30056404766061073</v>
      </c>
      <c r="Q44" s="2">
        <v>15</v>
      </c>
      <c r="R44" s="123">
        <f t="shared" si="74"/>
        <v>0.70008468866682927</v>
      </c>
      <c r="S44" s="37"/>
      <c r="V44" s="1"/>
      <c r="W44" s="1"/>
      <c r="X44" s="1"/>
    </row>
    <row r="45" spans="1:40" x14ac:dyDescent="0.3">
      <c r="C45" s="58">
        <v>6</v>
      </c>
      <c r="D45" s="59">
        <f t="shared" si="75"/>
        <v>384</v>
      </c>
      <c r="E45" s="59">
        <f t="shared" si="76"/>
        <v>325</v>
      </c>
      <c r="F45" s="60">
        <f t="shared" si="77"/>
        <v>709</v>
      </c>
      <c r="G45" s="59">
        <f t="shared" si="78"/>
        <v>99</v>
      </c>
      <c r="H45" s="59">
        <f t="shared" si="79"/>
        <v>108</v>
      </c>
      <c r="I45" s="60">
        <f t="shared" si="80"/>
        <v>207</v>
      </c>
      <c r="J45" s="61">
        <f t="shared" si="81"/>
        <v>112.11283497884344</v>
      </c>
      <c r="K45" s="61">
        <f t="shared" si="82"/>
        <v>94.887165021156562</v>
      </c>
      <c r="L45" s="62">
        <f t="shared" si="83"/>
        <v>207</v>
      </c>
      <c r="N45" s="5">
        <v>18</v>
      </c>
      <c r="O45" s="82">
        <f t="shared" si="72"/>
        <v>0.15330988754415609</v>
      </c>
      <c r="P45" s="120">
        <f t="shared" si="73"/>
        <v>0.24990718569533926</v>
      </c>
      <c r="Q45" s="2">
        <v>18</v>
      </c>
      <c r="R45" s="123">
        <f t="shared" si="74"/>
        <v>0.73943909027451715</v>
      </c>
      <c r="S45" s="37"/>
      <c r="V45" s="1"/>
      <c r="W45" s="1"/>
      <c r="X45" s="1"/>
    </row>
    <row r="46" spans="1:40" x14ac:dyDescent="0.3">
      <c r="C46" s="58">
        <v>9</v>
      </c>
      <c r="D46" s="59">
        <f t="shared" si="75"/>
        <v>258</v>
      </c>
      <c r="E46" s="59">
        <f t="shared" si="76"/>
        <v>200</v>
      </c>
      <c r="F46" s="60">
        <f t="shared" si="77"/>
        <v>458</v>
      </c>
      <c r="G46" s="59">
        <f t="shared" si="78"/>
        <v>67</v>
      </c>
      <c r="H46" s="59">
        <f t="shared" si="79"/>
        <v>77</v>
      </c>
      <c r="I46" s="60">
        <f t="shared" si="80"/>
        <v>144</v>
      </c>
      <c r="J46" s="61">
        <f t="shared" si="81"/>
        <v>81.117903930131007</v>
      </c>
      <c r="K46" s="61">
        <f t="shared" si="82"/>
        <v>62.882096069868993</v>
      </c>
      <c r="L46" s="62">
        <f t="shared" si="83"/>
        <v>144</v>
      </c>
      <c r="N46" s="5">
        <v>21</v>
      </c>
      <c r="O46" s="82">
        <f t="shared" si="72"/>
        <v>0.12878030553709111</v>
      </c>
      <c r="P46" s="120">
        <f t="shared" si="73"/>
        <v>0.22908158688739433</v>
      </c>
      <c r="Q46" s="2">
        <v>21</v>
      </c>
      <c r="R46" s="123">
        <f t="shared" si="74"/>
        <v>0.71899053248475553</v>
      </c>
      <c r="V46" s="1"/>
      <c r="W46" s="1"/>
      <c r="X46" s="1"/>
    </row>
    <row r="47" spans="1:40" x14ac:dyDescent="0.3">
      <c r="C47" s="58">
        <v>12</v>
      </c>
      <c r="D47" s="59">
        <f t="shared" si="75"/>
        <v>181</v>
      </c>
      <c r="E47" s="59">
        <f t="shared" si="76"/>
        <v>109</v>
      </c>
      <c r="F47" s="60">
        <f t="shared" si="77"/>
        <v>290</v>
      </c>
      <c r="G47" s="59">
        <f t="shared" si="78"/>
        <v>37</v>
      </c>
      <c r="H47" s="59">
        <f t="shared" si="79"/>
        <v>29</v>
      </c>
      <c r="I47" s="60">
        <f t="shared" si="80"/>
        <v>66</v>
      </c>
      <c r="J47" s="61">
        <f t="shared" si="81"/>
        <v>41.193103448275863</v>
      </c>
      <c r="K47" s="61">
        <f t="shared" si="82"/>
        <v>24.806896551724137</v>
      </c>
      <c r="L47" s="62">
        <f t="shared" si="83"/>
        <v>66</v>
      </c>
      <c r="N47" s="5">
        <v>24</v>
      </c>
      <c r="O47" s="82">
        <f t="shared" si="72"/>
        <v>0.12162584411836382</v>
      </c>
      <c r="P47" s="120">
        <f t="shared" si="73"/>
        <v>0.19971215267106174</v>
      </c>
      <c r="Q47" s="2">
        <v>24</v>
      </c>
      <c r="R47" s="123">
        <f t="shared" si="74"/>
        <v>0.76460686940316758</v>
      </c>
    </row>
    <row r="48" spans="1:40" x14ac:dyDescent="0.3">
      <c r="C48" s="58">
        <v>15</v>
      </c>
      <c r="D48" s="59">
        <f t="shared" si="75"/>
        <v>132</v>
      </c>
      <c r="E48" s="59">
        <f t="shared" si="76"/>
        <v>72</v>
      </c>
      <c r="F48" s="60">
        <f t="shared" si="77"/>
        <v>204</v>
      </c>
      <c r="G48" s="59">
        <f t="shared" si="78"/>
        <v>26</v>
      </c>
      <c r="H48" s="59">
        <f t="shared" si="79"/>
        <v>17</v>
      </c>
      <c r="I48" s="60">
        <f t="shared" si="80"/>
        <v>43</v>
      </c>
      <c r="J48" s="61">
        <f t="shared" si="81"/>
        <v>27.823529411764707</v>
      </c>
      <c r="K48" s="61">
        <f t="shared" si="82"/>
        <v>15.176470588235293</v>
      </c>
      <c r="L48" s="62">
        <f t="shared" si="83"/>
        <v>43</v>
      </c>
      <c r="N48" s="27"/>
      <c r="O48" s="39"/>
      <c r="P48" s="39"/>
    </row>
    <row r="49" spans="3:16" x14ac:dyDescent="0.3">
      <c r="C49" s="58">
        <v>18</v>
      </c>
      <c r="D49" s="59">
        <f t="shared" si="75"/>
        <v>89</v>
      </c>
      <c r="E49" s="59">
        <f t="shared" si="76"/>
        <v>41</v>
      </c>
      <c r="F49" s="60">
        <f t="shared" si="77"/>
        <v>130</v>
      </c>
      <c r="G49" s="59">
        <f t="shared" si="78"/>
        <v>15</v>
      </c>
      <c r="H49" s="59">
        <f t="shared" si="79"/>
        <v>6</v>
      </c>
      <c r="I49" s="60">
        <f t="shared" si="80"/>
        <v>21</v>
      </c>
      <c r="J49" s="61">
        <f t="shared" si="81"/>
        <v>14.376923076923077</v>
      </c>
      <c r="K49" s="61">
        <f t="shared" si="82"/>
        <v>6.6230769230769226</v>
      </c>
      <c r="L49" s="62">
        <f t="shared" si="83"/>
        <v>21</v>
      </c>
      <c r="N49" s="27"/>
      <c r="O49" s="39"/>
      <c r="P49" s="39"/>
    </row>
    <row r="50" spans="3:16" x14ac:dyDescent="0.3">
      <c r="C50" s="58">
        <v>21</v>
      </c>
      <c r="D50" s="59">
        <f t="shared" si="75"/>
        <v>60</v>
      </c>
      <c r="E50" s="59">
        <f t="shared" si="76"/>
        <v>25</v>
      </c>
      <c r="F50" s="60">
        <f t="shared" si="77"/>
        <v>85</v>
      </c>
      <c r="G50" s="59">
        <f t="shared" si="78"/>
        <v>5</v>
      </c>
      <c r="H50" s="59">
        <f t="shared" si="79"/>
        <v>4</v>
      </c>
      <c r="I50" s="60">
        <f t="shared" si="80"/>
        <v>9</v>
      </c>
      <c r="J50" s="61">
        <f t="shared" si="81"/>
        <v>6.3529411764705879</v>
      </c>
      <c r="K50" s="61">
        <f t="shared" si="82"/>
        <v>2.6470588235294117</v>
      </c>
      <c r="L50" s="62">
        <f t="shared" si="83"/>
        <v>9</v>
      </c>
      <c r="N50" s="27"/>
      <c r="O50" s="39"/>
      <c r="P50" s="39"/>
    </row>
    <row r="51" spans="3:16" x14ac:dyDescent="0.3">
      <c r="C51" s="58">
        <v>24</v>
      </c>
      <c r="D51" s="59">
        <f t="shared" si="75"/>
        <v>39</v>
      </c>
      <c r="E51" s="59">
        <f t="shared" si="76"/>
        <v>18</v>
      </c>
      <c r="F51" s="60">
        <f t="shared" si="77"/>
        <v>57</v>
      </c>
      <c r="G51" s="59">
        <f t="shared" si="78"/>
        <v>5</v>
      </c>
      <c r="H51" s="59">
        <f t="shared" si="79"/>
        <v>1</v>
      </c>
      <c r="I51" s="60">
        <f t="shared" si="80"/>
        <v>6</v>
      </c>
      <c r="J51" s="61">
        <f t="shared" si="81"/>
        <v>4.1052631578947372</v>
      </c>
      <c r="K51" s="61">
        <f t="shared" si="82"/>
        <v>1.8947368421052631</v>
      </c>
      <c r="L51" s="62">
        <f t="shared" si="83"/>
        <v>6</v>
      </c>
      <c r="N51" s="27"/>
      <c r="O51" s="39"/>
      <c r="P51" s="39"/>
    </row>
    <row r="52" spans="3:16" x14ac:dyDescent="0.3">
      <c r="C52" s="63"/>
      <c r="D52" s="64"/>
      <c r="E52" s="64"/>
      <c r="F52" s="64"/>
      <c r="G52" s="65">
        <f>SUM(G44:G51)</f>
        <v>322</v>
      </c>
      <c r="H52" s="65">
        <f>SUM(H44:H51)</f>
        <v>348</v>
      </c>
      <c r="I52" s="65">
        <f>SUM(I44:I51)</f>
        <v>670</v>
      </c>
      <c r="J52" s="66">
        <f>SUM(J44:J51)</f>
        <v>373.26260389234523</v>
      </c>
      <c r="K52" s="66">
        <f>SUM(K44:K51)</f>
        <v>296.73739610765466</v>
      </c>
      <c r="L52" s="67">
        <f t="shared" si="83"/>
        <v>669.99999999999989</v>
      </c>
      <c r="N52" s="39"/>
      <c r="O52" s="39"/>
      <c r="P52" s="39"/>
    </row>
    <row r="53" spans="3:16" x14ac:dyDescent="0.3">
      <c r="C53" s="39"/>
      <c r="D53" s="39"/>
      <c r="E53" s="39"/>
      <c r="F53" s="39"/>
      <c r="G53" s="39"/>
      <c r="H53" s="39"/>
      <c r="I53" s="39"/>
      <c r="J53" s="68"/>
      <c r="K53" s="39"/>
      <c r="L53" s="39"/>
      <c r="N53" s="39"/>
      <c r="O53" s="39"/>
      <c r="P53" s="39"/>
    </row>
    <row r="54" spans="3:16" x14ac:dyDescent="0.3">
      <c r="C54" s="69" t="s">
        <v>14</v>
      </c>
      <c r="D54" s="70">
        <f>((G52-J52)^2)/J52</f>
        <v>7.0402299357623361</v>
      </c>
      <c r="E54" s="71"/>
      <c r="F54" s="72">
        <f>((H52-K52)^2)/K52</f>
        <v>8.8558253603806936</v>
      </c>
      <c r="G54" s="71"/>
      <c r="H54" s="73">
        <f>D54+F54</f>
        <v>15.896055296143029</v>
      </c>
      <c r="I54" s="74" t="s">
        <v>27</v>
      </c>
      <c r="J54" s="71"/>
      <c r="K54" s="75" t="s">
        <v>28</v>
      </c>
      <c r="L54" s="76">
        <f>CHIDIST(H54,1)</f>
        <v>6.6918045749000087E-5</v>
      </c>
      <c r="N54" s="39"/>
      <c r="O54" s="39"/>
      <c r="P54" s="39"/>
    </row>
    <row r="55" spans="3:16" x14ac:dyDescent="0.3">
      <c r="C55" s="39"/>
      <c r="D55" s="39"/>
      <c r="E55" s="39"/>
      <c r="F55" s="39"/>
      <c r="G55" s="39"/>
      <c r="H55" s="39"/>
      <c r="I55" s="77"/>
      <c r="J55" s="39"/>
      <c r="K55" s="39"/>
      <c r="L55" s="39"/>
      <c r="N55" s="39"/>
      <c r="O55" s="39"/>
      <c r="P55" s="39"/>
    </row>
    <row r="56" spans="3:16" x14ac:dyDescent="0.3">
      <c r="C56" s="39"/>
      <c r="D56" s="39"/>
      <c r="E56" s="39"/>
      <c r="F56" s="39"/>
      <c r="G56" s="39"/>
      <c r="H56" s="39"/>
      <c r="I56" s="78"/>
      <c r="J56" s="138" t="s">
        <v>15</v>
      </c>
      <c r="K56" s="140">
        <f>(G52/J52)/(H52/K52)</f>
        <v>0.73558764768588414</v>
      </c>
      <c r="P56" s="39"/>
    </row>
    <row r="57" spans="3:16" x14ac:dyDescent="0.3">
      <c r="C57" s="39"/>
      <c r="D57" s="39"/>
      <c r="E57" s="39"/>
      <c r="F57" s="39"/>
      <c r="G57" s="39"/>
      <c r="H57" s="39"/>
      <c r="I57" s="39"/>
    </row>
    <row r="58" spans="3:16" x14ac:dyDescent="0.3">
      <c r="C58" s="39"/>
      <c r="D58" s="39"/>
      <c r="E58" s="39"/>
      <c r="F58" s="39"/>
      <c r="G58" s="39"/>
      <c r="H58" s="39"/>
      <c r="I58" s="39"/>
      <c r="J58" s="39"/>
    </row>
    <row r="59" spans="3:16" ht="12.75" customHeight="1" x14ac:dyDescent="0.3">
      <c r="C59" s="39"/>
      <c r="D59" s="39"/>
      <c r="E59" s="39"/>
      <c r="F59" s="39"/>
      <c r="G59" s="39"/>
      <c r="H59" s="39"/>
      <c r="I59" s="39"/>
      <c r="J59" s="39"/>
      <c r="K59" s="39"/>
    </row>
    <row r="60" spans="3:16" x14ac:dyDescent="0.3">
      <c r="C60" s="39"/>
      <c r="D60" s="39"/>
      <c r="E60" s="39"/>
      <c r="F60" s="39"/>
      <c r="G60" s="39"/>
      <c r="H60" s="39"/>
      <c r="I60" s="39"/>
      <c r="J60" s="39"/>
      <c r="K60" s="39"/>
    </row>
    <row r="61" spans="3:16" x14ac:dyDescent="0.3">
      <c r="C61" s="39"/>
      <c r="D61" s="39"/>
      <c r="E61" s="39"/>
      <c r="F61" s="39"/>
      <c r="G61" s="39"/>
      <c r="H61" s="39"/>
      <c r="I61" s="39"/>
      <c r="J61" s="39"/>
      <c r="K61" s="39"/>
      <c r="L61" s="39"/>
      <c r="M61" s="39"/>
    </row>
    <row r="62" spans="3:16" x14ac:dyDescent="0.3">
      <c r="C62" s="39"/>
      <c r="D62" s="39"/>
      <c r="E62" s="39"/>
      <c r="F62" s="39"/>
      <c r="G62" s="39"/>
      <c r="H62" s="39"/>
      <c r="I62" s="39"/>
      <c r="J62" s="39"/>
      <c r="K62" s="39"/>
      <c r="L62" s="39"/>
      <c r="M62" s="39"/>
    </row>
    <row r="63" spans="3:16" x14ac:dyDescent="0.3">
      <c r="C63" s="39"/>
      <c r="D63" s="39"/>
      <c r="E63" s="39"/>
      <c r="F63" s="39"/>
      <c r="G63" s="39"/>
      <c r="H63" s="39"/>
      <c r="I63" s="39"/>
      <c r="J63" s="39"/>
      <c r="K63" s="39"/>
      <c r="L63" s="39"/>
    </row>
    <row r="64" spans="3:16" x14ac:dyDescent="0.3">
      <c r="C64" s="39"/>
      <c r="D64" s="39"/>
      <c r="E64" s="39"/>
      <c r="F64" s="39"/>
      <c r="G64" s="39"/>
      <c r="H64" s="39"/>
      <c r="I64" s="39"/>
      <c r="J64" s="39"/>
      <c r="K64" s="39"/>
      <c r="L64" s="39"/>
    </row>
    <row r="65" spans="3:20" x14ac:dyDescent="0.3">
      <c r="C65" s="39"/>
      <c r="D65" s="39"/>
      <c r="E65" s="39"/>
      <c r="F65" s="39"/>
      <c r="G65" s="39"/>
      <c r="H65" s="39"/>
      <c r="I65" s="39"/>
      <c r="J65" s="39"/>
      <c r="K65" s="39"/>
      <c r="L65" s="39"/>
    </row>
    <row r="66" spans="3:20" x14ac:dyDescent="0.3">
      <c r="C66" s="39"/>
      <c r="D66" s="39"/>
      <c r="E66" s="39"/>
      <c r="F66" s="39"/>
      <c r="G66" s="39"/>
      <c r="H66" s="39"/>
      <c r="I66" s="39"/>
      <c r="J66" s="39"/>
      <c r="K66" s="39"/>
      <c r="L66" s="39"/>
      <c r="M66" s="39"/>
    </row>
    <row r="67" spans="3:20" x14ac:dyDescent="0.3">
      <c r="C67" s="39"/>
      <c r="D67" s="39"/>
      <c r="E67" s="39"/>
      <c r="F67" s="39"/>
      <c r="G67" s="39"/>
      <c r="H67" s="39"/>
      <c r="I67" s="39"/>
      <c r="J67" s="39"/>
      <c r="K67" s="39"/>
      <c r="R67" s="40"/>
    </row>
    <row r="68" spans="3:20" x14ac:dyDescent="0.3">
      <c r="C68" s="39"/>
      <c r="D68" s="39"/>
      <c r="E68" s="39"/>
      <c r="F68" s="39"/>
      <c r="G68" s="39"/>
      <c r="H68" s="39"/>
      <c r="I68" s="39"/>
      <c r="J68" s="39"/>
      <c r="K68" s="39"/>
      <c r="Q68" s="39"/>
      <c r="R68" s="39"/>
    </row>
    <row r="69" spans="3:20" x14ac:dyDescent="0.3">
      <c r="C69" s="39"/>
      <c r="D69" s="39"/>
      <c r="E69" s="39"/>
      <c r="F69" s="39"/>
      <c r="G69" s="39"/>
      <c r="H69" s="39"/>
      <c r="I69" s="39"/>
      <c r="J69" s="39"/>
      <c r="K69" s="39"/>
      <c r="L69" s="39"/>
      <c r="M69" s="39"/>
      <c r="Q69" s="39"/>
      <c r="R69" s="40"/>
    </row>
    <row r="70" spans="3:20" x14ac:dyDescent="0.3">
      <c r="C70" s="39"/>
      <c r="D70" s="39"/>
      <c r="E70" s="39"/>
      <c r="F70" s="39"/>
      <c r="G70" s="39"/>
      <c r="H70" s="39"/>
      <c r="I70" s="39"/>
      <c r="J70" s="39"/>
      <c r="K70" s="39"/>
      <c r="L70" s="39"/>
      <c r="M70" s="39"/>
      <c r="Q70" s="39"/>
      <c r="R70" s="40"/>
      <c r="S70" s="1"/>
      <c r="T70" s="1"/>
    </row>
    <row r="71" spans="3:20" ht="12.75" customHeight="1" x14ac:dyDescent="0.3">
      <c r="C71" s="39"/>
      <c r="D71" s="39"/>
      <c r="E71" s="39"/>
      <c r="F71" s="39"/>
      <c r="G71" s="39"/>
      <c r="H71" s="39"/>
      <c r="I71" s="39"/>
      <c r="J71" s="39"/>
      <c r="L71" s="39"/>
      <c r="M71" s="83"/>
      <c r="Q71" s="39"/>
      <c r="R71" s="1"/>
      <c r="S71" s="1"/>
      <c r="T71" s="1"/>
    </row>
    <row r="72" spans="3:20" x14ac:dyDescent="0.3">
      <c r="C72" s="39"/>
      <c r="D72" s="39"/>
      <c r="E72" s="39"/>
      <c r="F72" s="39"/>
      <c r="G72" s="39"/>
      <c r="H72" s="39"/>
      <c r="I72" s="39"/>
      <c r="J72" s="39"/>
      <c r="L72" s="39"/>
      <c r="M72" s="39"/>
      <c r="Q72" s="39"/>
      <c r="R72" s="40"/>
      <c r="S72" s="1"/>
      <c r="T72" s="1"/>
    </row>
    <row r="73" spans="3:20" x14ac:dyDescent="0.3">
      <c r="C73" s="39"/>
      <c r="D73" s="39"/>
      <c r="E73" s="39"/>
      <c r="F73" s="39"/>
      <c r="G73" s="39"/>
      <c r="H73" s="39"/>
      <c r="I73" s="39"/>
      <c r="J73" s="39"/>
      <c r="K73" s="39"/>
      <c r="L73" s="39"/>
      <c r="M73" s="39"/>
      <c r="Q73" s="39"/>
      <c r="R73" s="1"/>
      <c r="S73" s="1"/>
      <c r="T73" s="1"/>
    </row>
    <row r="74" spans="3:20" x14ac:dyDescent="0.3">
      <c r="C74" s="39"/>
      <c r="D74" s="39"/>
      <c r="E74" s="39"/>
      <c r="F74" s="39"/>
      <c r="G74" s="39"/>
      <c r="H74" s="39"/>
      <c r="I74" s="39"/>
      <c r="J74" s="39"/>
      <c r="K74" s="39"/>
      <c r="L74" s="39"/>
      <c r="M74" s="39"/>
      <c r="N74" s="39"/>
      <c r="O74" s="39"/>
      <c r="P74" s="39"/>
    </row>
    <row r="75" spans="3:20" x14ac:dyDescent="0.3">
      <c r="C75" s="39"/>
      <c r="D75" s="39"/>
      <c r="E75" s="39"/>
      <c r="F75" s="39"/>
      <c r="G75" s="39"/>
      <c r="H75" s="39"/>
      <c r="I75" s="39"/>
      <c r="J75" s="39"/>
      <c r="K75" s="39"/>
      <c r="L75" s="39"/>
      <c r="M75" s="39"/>
      <c r="N75" s="39"/>
      <c r="O75" s="39"/>
      <c r="P75" s="39"/>
    </row>
    <row r="76" spans="3:20" x14ac:dyDescent="0.3">
      <c r="C76" s="39"/>
      <c r="D76" s="39"/>
      <c r="E76" s="39"/>
      <c r="F76" s="39"/>
      <c r="G76" s="39"/>
      <c r="H76" s="39"/>
      <c r="I76" s="39"/>
      <c r="J76" s="39"/>
      <c r="K76" s="39"/>
      <c r="L76" s="39"/>
      <c r="M76" s="39"/>
      <c r="N76" s="39"/>
      <c r="O76" s="39"/>
      <c r="P76" s="39"/>
    </row>
    <row r="77" spans="3:20" ht="24" x14ac:dyDescent="0.3">
      <c r="C77" s="39"/>
      <c r="D77" s="39"/>
      <c r="E77" s="39"/>
      <c r="F77" s="39"/>
      <c r="G77" s="39"/>
      <c r="H77" s="39"/>
      <c r="I77" s="39"/>
      <c r="O77" s="153" t="s">
        <v>62</v>
      </c>
      <c r="P77" s="154"/>
      <c r="R77" s="136" t="s">
        <v>66</v>
      </c>
    </row>
    <row r="78" spans="3:20" x14ac:dyDescent="0.3">
      <c r="C78" s="39"/>
      <c r="D78" s="39"/>
      <c r="E78" s="39"/>
      <c r="F78" s="39"/>
      <c r="G78" s="39"/>
      <c r="H78" s="39"/>
      <c r="I78" s="39"/>
      <c r="J78" s="39"/>
      <c r="K78" s="39"/>
      <c r="L78" s="39"/>
      <c r="M78" s="39"/>
      <c r="N78" s="79" t="s">
        <v>35</v>
      </c>
      <c r="O78" s="116" t="s">
        <v>56</v>
      </c>
      <c r="P78" s="121" t="s">
        <v>60</v>
      </c>
      <c r="R78" s="137" t="s">
        <v>65</v>
      </c>
    </row>
    <row r="79" spans="3:20" x14ac:dyDescent="0.3">
      <c r="C79" s="39"/>
      <c r="D79" s="39"/>
      <c r="E79" s="39"/>
      <c r="F79" s="39"/>
      <c r="G79" s="39"/>
      <c r="H79" s="39"/>
      <c r="I79" s="39"/>
      <c r="J79" s="39"/>
      <c r="K79" s="39"/>
      <c r="L79" s="39"/>
      <c r="M79" s="39"/>
      <c r="N79" s="5">
        <v>3</v>
      </c>
      <c r="O79" s="118">
        <f t="shared" ref="O79:O86" si="84">H27</f>
        <v>0.21991701244813278</v>
      </c>
      <c r="P79" s="122">
        <f t="shared" ref="P79:P86" si="85">H13</f>
        <v>0.14376321353065538</v>
      </c>
      <c r="R79" s="131">
        <f t="shared" ref="R79:R86" si="86">P79/O79</f>
        <v>0.65371574454505565</v>
      </c>
    </row>
    <row r="80" spans="3:20" x14ac:dyDescent="0.3">
      <c r="C80" s="39"/>
      <c r="D80" s="39"/>
      <c r="E80" s="39"/>
      <c r="F80" s="39"/>
      <c r="G80" s="39"/>
      <c r="H80" s="39"/>
      <c r="I80" s="39"/>
      <c r="J80" s="39"/>
      <c r="K80" s="39"/>
      <c r="L80" s="39"/>
      <c r="M80" s="39"/>
      <c r="N80" s="5">
        <v>6</v>
      </c>
      <c r="O80" s="118">
        <f t="shared" si="84"/>
        <v>0.3323076923076923</v>
      </c>
      <c r="P80" s="122">
        <f t="shared" si="85"/>
        <v>0.2578125</v>
      </c>
      <c r="R80" s="131">
        <f t="shared" si="86"/>
        <v>0.77582465277777779</v>
      </c>
    </row>
    <row r="81" spans="14:18" x14ac:dyDescent="0.3">
      <c r="N81" s="5">
        <v>9</v>
      </c>
      <c r="O81" s="118">
        <f t="shared" si="84"/>
        <v>0.38500000000000001</v>
      </c>
      <c r="P81" s="122">
        <f t="shared" si="85"/>
        <v>0.25968992248062017</v>
      </c>
      <c r="R81" s="131">
        <f t="shared" si="86"/>
        <v>0.67451927917044197</v>
      </c>
    </row>
    <row r="82" spans="14:18" x14ac:dyDescent="0.3">
      <c r="N82" s="126">
        <v>12</v>
      </c>
      <c r="O82" s="129">
        <f t="shared" si="84"/>
        <v>0.26605504587155965</v>
      </c>
      <c r="P82" s="130">
        <f t="shared" si="85"/>
        <v>0.20441988950276244</v>
      </c>
      <c r="R82" s="132">
        <f t="shared" si="86"/>
        <v>0.76833682606210707</v>
      </c>
    </row>
    <row r="83" spans="14:18" x14ac:dyDescent="0.3">
      <c r="N83" s="5">
        <v>15</v>
      </c>
      <c r="O83" s="118">
        <f t="shared" si="84"/>
        <v>0.2361111111111111</v>
      </c>
      <c r="P83" s="122">
        <f t="shared" si="85"/>
        <v>0.19696969696969696</v>
      </c>
      <c r="R83" s="131">
        <f t="shared" si="86"/>
        <v>0.83422459893048129</v>
      </c>
    </row>
    <row r="84" spans="14:18" x14ac:dyDescent="0.3">
      <c r="N84" s="5">
        <v>18</v>
      </c>
      <c r="O84" s="118">
        <f t="shared" si="84"/>
        <v>0.14634146341463414</v>
      </c>
      <c r="P84" s="122">
        <f t="shared" si="85"/>
        <v>0.16853932584269662</v>
      </c>
      <c r="R84" s="131">
        <f t="shared" si="86"/>
        <v>1.151685393258427</v>
      </c>
    </row>
    <row r="85" spans="14:18" x14ac:dyDescent="0.3">
      <c r="N85" s="5">
        <v>21</v>
      </c>
      <c r="O85" s="118">
        <f t="shared" si="84"/>
        <v>0.16</v>
      </c>
      <c r="P85" s="122">
        <f t="shared" si="85"/>
        <v>8.3333333333333329E-2</v>
      </c>
      <c r="R85" s="131">
        <f t="shared" si="86"/>
        <v>0.52083333333333326</v>
      </c>
    </row>
    <row r="86" spans="14:18" ht="13.5" thickBot="1" x14ac:dyDescent="0.35">
      <c r="N86" s="5">
        <v>24</v>
      </c>
      <c r="O86" s="118">
        <f t="shared" si="84"/>
        <v>5.5555555555555552E-2</v>
      </c>
      <c r="P86" s="122">
        <f t="shared" si="85"/>
        <v>0.12820512820512819</v>
      </c>
      <c r="R86" s="131">
        <f t="shared" si="86"/>
        <v>2.3076923076923075</v>
      </c>
    </row>
    <row r="87" spans="14:18" ht="13.5" thickBot="1" x14ac:dyDescent="0.35">
      <c r="Q87" s="143" t="s">
        <v>40</v>
      </c>
      <c r="R87" s="142"/>
    </row>
    <row r="90" spans="14:18" x14ac:dyDescent="0.3">
      <c r="Q90" s="1"/>
    </row>
    <row r="91" spans="14:18" x14ac:dyDescent="0.3">
      <c r="Q91" s="1"/>
    </row>
    <row r="92" spans="14:18" x14ac:dyDescent="0.3">
      <c r="Q92" s="1"/>
    </row>
    <row r="93" spans="14:18" x14ac:dyDescent="0.3">
      <c r="Q93" s="1"/>
    </row>
    <row r="94" spans="14:18" x14ac:dyDescent="0.3">
      <c r="Q94" s="1"/>
    </row>
    <row r="95" spans="14:18" x14ac:dyDescent="0.3">
      <c r="Q95" s="1"/>
    </row>
    <row r="96" spans="14:18" x14ac:dyDescent="0.3">
      <c r="Q96" s="1"/>
    </row>
    <row r="97" spans="17:17" x14ac:dyDescent="0.3">
      <c r="Q97" s="1"/>
    </row>
    <row r="98" spans="17:17" x14ac:dyDescent="0.3">
      <c r="Q98" s="1"/>
    </row>
    <row r="99" spans="17:17" x14ac:dyDescent="0.3">
      <c r="Q99" s="1"/>
    </row>
    <row r="100" spans="17:17" x14ac:dyDescent="0.3">
      <c r="Q100" s="1"/>
    </row>
    <row r="101" spans="17:17" x14ac:dyDescent="0.3">
      <c r="Q101" s="1"/>
    </row>
    <row r="102" spans="17:17" x14ac:dyDescent="0.3">
      <c r="Q102" s="1"/>
    </row>
  </sheetData>
  <mergeCells count="10">
    <mergeCell ref="D41:F41"/>
    <mergeCell ref="G41:I41"/>
    <mergeCell ref="J41:L41"/>
    <mergeCell ref="O77:P77"/>
    <mergeCell ref="B2:M2"/>
    <mergeCell ref="B3:M3"/>
    <mergeCell ref="B4:M4"/>
    <mergeCell ref="B5:M5"/>
    <mergeCell ref="O37:P37"/>
    <mergeCell ref="C40:L4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02"/>
  <sheetViews>
    <sheetView zoomScale="70" zoomScaleNormal="70" workbookViewId="0"/>
  </sheetViews>
  <sheetFormatPr baseColWidth="10" defaultColWidth="11.453125" defaultRowHeight="13" x14ac:dyDescent="0.3"/>
  <cols>
    <col min="1" max="1" width="4.7265625" style="1" customWidth="1"/>
    <col min="2" max="2" width="8.08984375" style="1" customWidth="1"/>
    <col min="3" max="3" width="9.54296875" style="1" customWidth="1"/>
    <col min="4" max="4" width="12.54296875" style="1" customWidth="1"/>
    <col min="5" max="5" width="9.26953125" style="1" customWidth="1"/>
    <col min="6" max="6" width="10.54296875" style="1" customWidth="1"/>
    <col min="7" max="7" width="13" style="1" customWidth="1"/>
    <col min="8" max="8" width="13.26953125" style="1" customWidth="1"/>
    <col min="9" max="9" width="12.7265625" style="1" customWidth="1"/>
    <col min="10" max="10" width="13.453125" style="1" customWidth="1"/>
    <col min="11" max="11" width="14.36328125" style="1" customWidth="1"/>
    <col min="12" max="12" width="12.54296875" style="1" customWidth="1"/>
    <col min="13" max="15" width="11.453125" style="1"/>
    <col min="16" max="16" width="10.81640625" style="1" customWidth="1"/>
    <col min="17" max="17" width="10.54296875" style="2" customWidth="1"/>
    <col min="18" max="18" width="12.453125" style="2" customWidth="1"/>
    <col min="19" max="19" width="11.26953125" style="2" customWidth="1"/>
    <col min="20" max="20" width="10.1796875" style="2" customWidth="1"/>
    <col min="21" max="21" width="13" style="2" customWidth="1"/>
    <col min="22" max="22" width="12.81640625" style="2" customWidth="1"/>
    <col min="23" max="23" width="11.81640625" style="2" customWidth="1"/>
    <col min="24" max="24" width="12.1796875" style="2" customWidth="1"/>
    <col min="25" max="25" width="11.453125" style="2"/>
    <col min="26" max="16384" width="11.453125" style="1"/>
  </cols>
  <sheetData>
    <row r="1" spans="1:44" ht="18.75" customHeight="1" x14ac:dyDescent="0.3">
      <c r="B1" s="51" t="s">
        <v>16</v>
      </c>
    </row>
    <row r="2" spans="1:44" ht="27.75" customHeight="1" x14ac:dyDescent="0.3">
      <c r="B2" s="150" t="s">
        <v>29</v>
      </c>
      <c r="C2" s="151"/>
      <c r="D2" s="151"/>
      <c r="E2" s="151"/>
      <c r="F2" s="151"/>
      <c r="G2" s="151"/>
      <c r="H2" s="151"/>
      <c r="I2" s="151"/>
      <c r="J2" s="151"/>
      <c r="K2" s="151"/>
      <c r="L2" s="151"/>
      <c r="M2" s="152"/>
    </row>
    <row r="3" spans="1:44" ht="54" customHeight="1" x14ac:dyDescent="0.3">
      <c r="B3" s="150" t="s">
        <v>19</v>
      </c>
      <c r="C3" s="151"/>
      <c r="D3" s="151"/>
      <c r="E3" s="151"/>
      <c r="F3" s="151"/>
      <c r="G3" s="151"/>
      <c r="H3" s="151"/>
      <c r="I3" s="151"/>
      <c r="J3" s="151"/>
      <c r="K3" s="151"/>
      <c r="L3" s="151"/>
      <c r="M3" s="152"/>
    </row>
    <row r="4" spans="1:44" ht="34.5" customHeight="1" x14ac:dyDescent="0.3">
      <c r="B4" s="150" t="s">
        <v>38</v>
      </c>
      <c r="C4" s="151"/>
      <c r="D4" s="151"/>
      <c r="E4" s="151"/>
      <c r="F4" s="151"/>
      <c r="G4" s="151"/>
      <c r="H4" s="151"/>
      <c r="I4" s="151"/>
      <c r="J4" s="151"/>
      <c r="K4" s="151"/>
      <c r="L4" s="151"/>
      <c r="M4" s="152"/>
    </row>
    <row r="5" spans="1:44" ht="29.25" customHeight="1" x14ac:dyDescent="0.3">
      <c r="B5" s="150" t="s">
        <v>20</v>
      </c>
      <c r="C5" s="151"/>
      <c r="D5" s="151"/>
      <c r="E5" s="151"/>
      <c r="F5" s="151"/>
      <c r="G5" s="151"/>
      <c r="H5" s="151"/>
      <c r="I5" s="151"/>
      <c r="J5" s="151"/>
      <c r="K5" s="151"/>
      <c r="L5" s="151"/>
      <c r="M5" s="152"/>
    </row>
    <row r="6" spans="1:44" ht="12.75" customHeight="1" x14ac:dyDescent="0.3">
      <c r="C6" s="48"/>
      <c r="D6" s="48"/>
      <c r="E6" s="48"/>
      <c r="F6" s="48"/>
      <c r="G6" s="48"/>
      <c r="H6" s="48"/>
      <c r="I6" s="48"/>
      <c r="J6" s="48"/>
      <c r="K6" s="48"/>
      <c r="L6" s="48"/>
      <c r="M6" s="48"/>
    </row>
    <row r="7" spans="1:44" x14ac:dyDescent="0.3">
      <c r="A7" s="3" t="s">
        <v>75</v>
      </c>
      <c r="E7" s="4"/>
    </row>
    <row r="8" spans="1:44" x14ac:dyDescent="0.3">
      <c r="B8" s="46" t="s">
        <v>71</v>
      </c>
      <c r="C8" s="46"/>
      <c r="E8" s="4"/>
      <c r="M8" s="45"/>
      <c r="N8" s="2"/>
      <c r="O8" s="2"/>
      <c r="P8" s="2"/>
    </row>
    <row r="9" spans="1:44" x14ac:dyDescent="0.3">
      <c r="B9" s="47" t="s">
        <v>55</v>
      </c>
      <c r="C9" s="47"/>
      <c r="E9" s="4"/>
      <c r="M9" s="45"/>
      <c r="N9" s="2"/>
      <c r="O9" s="2"/>
      <c r="P9" s="2"/>
      <c r="AC9" s="50"/>
      <c r="AD9" s="50"/>
      <c r="AE9" s="50"/>
      <c r="AF9" s="50"/>
      <c r="AG9" s="50"/>
      <c r="AH9" s="50"/>
      <c r="AI9" s="50"/>
      <c r="AJ9" s="50"/>
      <c r="AK9" s="50"/>
      <c r="AL9" s="50"/>
      <c r="AM9" s="50"/>
      <c r="AN9" s="50"/>
      <c r="AP9" s="1" t="s">
        <v>47</v>
      </c>
    </row>
    <row r="10" spans="1:44" x14ac:dyDescent="0.3">
      <c r="B10" s="3" t="s">
        <v>0</v>
      </c>
      <c r="D10" s="7"/>
      <c r="E10" s="4"/>
      <c r="S10" s="5"/>
      <c r="T10" s="5"/>
      <c r="U10" s="6"/>
      <c r="X10" s="2" t="s">
        <v>48</v>
      </c>
      <c r="AC10" s="50"/>
      <c r="AD10" s="2" t="s">
        <v>49</v>
      </c>
      <c r="AE10" s="2"/>
      <c r="AI10" s="50"/>
      <c r="AJ10" s="2" t="s">
        <v>50</v>
      </c>
      <c r="AK10" s="2"/>
      <c r="AP10" s="97" t="s">
        <v>51</v>
      </c>
      <c r="AQ10" s="98" t="s">
        <v>52</v>
      </c>
      <c r="AR10" s="98" t="s">
        <v>53</v>
      </c>
    </row>
    <row r="11" spans="1:44" ht="59.25" customHeight="1" x14ac:dyDescent="0.3">
      <c r="A11" s="115" t="s">
        <v>54</v>
      </c>
      <c r="B11" s="8" t="s">
        <v>59</v>
      </c>
      <c r="C11" s="8" t="s">
        <v>58</v>
      </c>
      <c r="D11" s="8" t="s">
        <v>30</v>
      </c>
      <c r="E11" s="8" t="s">
        <v>31</v>
      </c>
      <c r="F11" s="42" t="s">
        <v>33</v>
      </c>
      <c r="G11" s="42" t="s">
        <v>32</v>
      </c>
      <c r="H11" s="9" t="s">
        <v>18</v>
      </c>
      <c r="I11" s="9" t="s">
        <v>1</v>
      </c>
      <c r="J11" s="10" t="s">
        <v>34</v>
      </c>
      <c r="K11" s="11" t="s">
        <v>21</v>
      </c>
      <c r="L11" s="11" t="s">
        <v>22</v>
      </c>
      <c r="M11" s="11" t="s">
        <v>23</v>
      </c>
      <c r="N11" s="11" t="s">
        <v>24</v>
      </c>
      <c r="O11" s="11" t="s">
        <v>25</v>
      </c>
      <c r="P11" s="8" t="s">
        <v>2</v>
      </c>
      <c r="Q11" s="8" t="s">
        <v>26</v>
      </c>
      <c r="R11" s="12" t="s">
        <v>3</v>
      </c>
      <c r="S11" s="12" t="s">
        <v>4</v>
      </c>
      <c r="T11" s="134" t="s">
        <v>5</v>
      </c>
      <c r="U11" s="14" t="s">
        <v>6</v>
      </c>
      <c r="V11" s="14" t="s">
        <v>7</v>
      </c>
      <c r="X11" s="8" t="s">
        <v>41</v>
      </c>
      <c r="Y11" s="8" t="s">
        <v>42</v>
      </c>
      <c r="Z11" s="8" t="s">
        <v>43</v>
      </c>
      <c r="AA11" s="8" t="s">
        <v>44</v>
      </c>
      <c r="AB11" s="42" t="s">
        <v>45</v>
      </c>
      <c r="AC11" s="99"/>
      <c r="AD11" s="8" t="s">
        <v>41</v>
      </c>
      <c r="AE11" s="8" t="s">
        <v>42</v>
      </c>
      <c r="AF11" s="8" t="s">
        <v>43</v>
      </c>
      <c r="AG11" s="8" t="s">
        <v>44</v>
      </c>
      <c r="AH11" s="42" t="s">
        <v>45</v>
      </c>
      <c r="AI11" s="99"/>
      <c r="AJ11" s="8" t="s">
        <v>41</v>
      </c>
      <c r="AK11" s="8" t="s">
        <v>42</v>
      </c>
      <c r="AL11" s="8" t="s">
        <v>43</v>
      </c>
      <c r="AM11" s="8" t="s">
        <v>44</v>
      </c>
      <c r="AN11" s="42" t="s">
        <v>45</v>
      </c>
      <c r="AP11" s="96" t="s">
        <v>46</v>
      </c>
      <c r="AQ11" s="96" t="s">
        <v>46</v>
      </c>
      <c r="AR11" s="96" t="s">
        <v>46</v>
      </c>
    </row>
    <row r="12" spans="1:44" x14ac:dyDescent="0.3">
      <c r="A12" s="49">
        <v>0</v>
      </c>
      <c r="C12" s="8">
        <v>0</v>
      </c>
      <c r="D12" s="8">
        <v>641</v>
      </c>
      <c r="E12" s="8">
        <v>0</v>
      </c>
      <c r="F12" s="89">
        <v>0</v>
      </c>
      <c r="G12" s="90">
        <f>D13</f>
        <v>641</v>
      </c>
      <c r="H12" s="41">
        <f>E12/D12</f>
        <v>0</v>
      </c>
      <c r="I12" s="43">
        <f>1-H12</f>
        <v>1</v>
      </c>
      <c r="J12" s="91">
        <f>I12</f>
        <v>1</v>
      </c>
      <c r="K12" s="17">
        <f>(LN(J12))^2</f>
        <v>0</v>
      </c>
      <c r="L12" s="18">
        <f>D12-G12</f>
        <v>0</v>
      </c>
      <c r="M12" s="18">
        <f>D12*G12</f>
        <v>410881</v>
      </c>
      <c r="N12" s="19">
        <f>L12/M12</f>
        <v>0</v>
      </c>
      <c r="O12" s="19">
        <f>N12</f>
        <v>0</v>
      </c>
      <c r="P12" s="20">
        <v>0</v>
      </c>
      <c r="Q12" s="21">
        <f>-NORMSINV(2.5/100)</f>
        <v>1.9599639845400538</v>
      </c>
      <c r="R12" s="17">
        <f>Q12*P12</f>
        <v>0</v>
      </c>
      <c r="S12" s="22">
        <f>EXP(R12)</f>
        <v>1</v>
      </c>
      <c r="T12" s="22">
        <f>EXP(R12)</f>
        <v>1</v>
      </c>
      <c r="U12" s="88">
        <f>J12^S12</f>
        <v>1</v>
      </c>
      <c r="V12" s="88">
        <f>J12^T12</f>
        <v>1</v>
      </c>
      <c r="X12" s="85"/>
      <c r="Y12" s="85"/>
      <c r="Z12" s="85"/>
      <c r="AA12" s="85"/>
      <c r="AB12" s="85"/>
      <c r="AC12" s="100"/>
      <c r="AD12" s="85"/>
      <c r="AE12" s="85"/>
      <c r="AF12" s="85"/>
      <c r="AG12" s="85"/>
      <c r="AH12" s="85"/>
      <c r="AI12" s="100"/>
      <c r="AJ12" s="85"/>
      <c r="AK12" s="85"/>
      <c r="AL12" s="85"/>
      <c r="AM12" s="85"/>
      <c r="AN12" s="85"/>
    </row>
    <row r="13" spans="1:44" x14ac:dyDescent="0.3">
      <c r="A13" s="49">
        <v>26</v>
      </c>
      <c r="B13" s="74">
        <f>C12</f>
        <v>0</v>
      </c>
      <c r="C13" s="52">
        <v>3</v>
      </c>
      <c r="D13" s="15">
        <v>641</v>
      </c>
      <c r="E13" s="109">
        <f t="shared" ref="E13:E20" si="0">D13-G13-F13</f>
        <v>93</v>
      </c>
      <c r="F13" s="15">
        <f>A13-A12</f>
        <v>26</v>
      </c>
      <c r="G13" s="90">
        <f t="shared" ref="G13:G19" si="1">D14</f>
        <v>522</v>
      </c>
      <c r="H13" s="16">
        <f>E13/D13</f>
        <v>0.14508580343213728</v>
      </c>
      <c r="I13" s="43">
        <f>1-H13</f>
        <v>0.85491419656786272</v>
      </c>
      <c r="J13" s="44">
        <f>I13*J12</f>
        <v>0.85491419656786272</v>
      </c>
      <c r="K13" s="17">
        <f>(LN(J13))^2</f>
        <v>2.4571869803815861E-2</v>
      </c>
      <c r="L13" s="18">
        <f>D13-G13</f>
        <v>119</v>
      </c>
      <c r="M13" s="18">
        <f>D13*G13</f>
        <v>334602</v>
      </c>
      <c r="N13" s="19">
        <f>L13/M13</f>
        <v>3.5564640976443656E-4</v>
      </c>
      <c r="O13" s="19">
        <f>N13</f>
        <v>3.5564640976443656E-4</v>
      </c>
      <c r="P13" s="20">
        <v>0</v>
      </c>
      <c r="Q13" s="21">
        <f>-NORMSINV(2.5/100)</f>
        <v>1.9599639845400538</v>
      </c>
      <c r="R13" s="17">
        <f>Q13*P13</f>
        <v>0</v>
      </c>
      <c r="S13" s="22">
        <f>EXP(R13)</f>
        <v>1</v>
      </c>
      <c r="T13" s="22">
        <f>EXP(R13)</f>
        <v>1</v>
      </c>
      <c r="U13" s="23">
        <f>J13^S13</f>
        <v>0.85491419656786272</v>
      </c>
      <c r="V13" s="23">
        <f>J13^T13</f>
        <v>0.85491419656786272</v>
      </c>
      <c r="W13" s="24"/>
      <c r="X13" s="18">
        <f t="shared" ref="X13:X20" si="2">C13</f>
        <v>3</v>
      </c>
      <c r="Y13" s="86">
        <f>J13*(C13-C12)</f>
        <v>2.564742589703588</v>
      </c>
      <c r="Z13" s="86">
        <f>(J12-J13)*(C13-C12)/2</f>
        <v>0.21762870514820593</v>
      </c>
      <c r="AA13" s="20">
        <f>SUM(Y13:Z13)</f>
        <v>2.782371294851794</v>
      </c>
      <c r="AB13" s="87">
        <f>AA13</f>
        <v>2.782371294851794</v>
      </c>
      <c r="AC13" s="101"/>
      <c r="AD13" s="18">
        <f>C13</f>
        <v>3</v>
      </c>
      <c r="AE13" s="86">
        <f>U13*(C13-C12)</f>
        <v>2.564742589703588</v>
      </c>
      <c r="AF13" s="86">
        <f>(U12-U13)*(C13-C12)/2</f>
        <v>0.21762870514820593</v>
      </c>
      <c r="AG13" s="20">
        <f>SUM(AE13:AF13)</f>
        <v>2.782371294851794</v>
      </c>
      <c r="AH13" s="87">
        <f>AG13</f>
        <v>2.782371294851794</v>
      </c>
      <c r="AI13" s="101"/>
      <c r="AJ13" s="18">
        <f>C13</f>
        <v>3</v>
      </c>
      <c r="AK13" s="86">
        <f>V13*(C13-C12)</f>
        <v>2.564742589703588</v>
      </c>
      <c r="AL13" s="86">
        <f>(V12-V13)*(C13-C12)/2</f>
        <v>0.21762870514820593</v>
      </c>
      <c r="AM13" s="20">
        <f>SUM(AK13:AL13)</f>
        <v>2.782371294851794</v>
      </c>
      <c r="AN13" s="87">
        <f>AM13</f>
        <v>2.782371294851794</v>
      </c>
      <c r="AO13" s="102">
        <f>C13</f>
        <v>3</v>
      </c>
      <c r="AP13" s="95">
        <f>AB13-AB27</f>
        <v>0.11224681352399291</v>
      </c>
      <c r="AQ13" s="95">
        <f>AN13-AH27</f>
        <v>0.11224681352399291</v>
      </c>
      <c r="AR13" s="95">
        <f>AH13-AN27</f>
        <v>0.11224681352399291</v>
      </c>
    </row>
    <row r="14" spans="1:44" x14ac:dyDescent="0.3">
      <c r="A14" s="49">
        <v>60</v>
      </c>
      <c r="B14" s="74">
        <f t="shared" ref="B14:B20" si="3">C13</f>
        <v>3</v>
      </c>
      <c r="C14" s="52">
        <v>6</v>
      </c>
      <c r="D14" s="15">
        <v>522</v>
      </c>
      <c r="E14" s="109">
        <f t="shared" si="0"/>
        <v>137</v>
      </c>
      <c r="F14" s="15">
        <f t="shared" ref="F14:F20" si="4">A14-A13</f>
        <v>34</v>
      </c>
      <c r="G14" s="90">
        <f t="shared" si="1"/>
        <v>351</v>
      </c>
      <c r="H14" s="16">
        <f t="shared" ref="H14:H20" si="5">E14/D14</f>
        <v>0.26245210727969348</v>
      </c>
      <c r="I14" s="43">
        <f t="shared" ref="I14:I20" si="6">1-H14</f>
        <v>0.73754789272030652</v>
      </c>
      <c r="J14" s="44">
        <f>I14*J13</f>
        <v>0.63054016413530101</v>
      </c>
      <c r="K14" s="17">
        <f t="shared" ref="K14:K20" si="7">(LN(J14))^2</f>
        <v>0.21268553836421278</v>
      </c>
      <c r="L14" s="18">
        <f t="shared" ref="L14:L20" si="8">D14-G14</f>
        <v>171</v>
      </c>
      <c r="M14" s="18">
        <f t="shared" ref="M14:M20" si="9">D14*G14</f>
        <v>183222</v>
      </c>
      <c r="N14" s="19">
        <f t="shared" ref="N14:N20" si="10">L14/M14</f>
        <v>9.3329403674231263E-4</v>
      </c>
      <c r="O14" s="19">
        <f>O13+N14</f>
        <v>1.2889404465067492E-3</v>
      </c>
      <c r="P14" s="20">
        <f>SQRT((1/K14)*O14)</f>
        <v>7.7847997484405823E-2</v>
      </c>
      <c r="Q14" s="21">
        <f t="shared" ref="Q14:Q20" si="11">-NORMSINV(2.5/100)</f>
        <v>1.9599639845400538</v>
      </c>
      <c r="R14" s="17">
        <f t="shared" ref="R14:R20" si="12">Q14*P14</f>
        <v>0.15257927133800012</v>
      </c>
      <c r="S14" s="22">
        <f t="shared" ref="S14:S20" si="13">EXP(R14)</f>
        <v>1.1648347964476957</v>
      </c>
      <c r="T14" s="22">
        <f>EXP(-R14)</f>
        <v>0.85849083754161604</v>
      </c>
      <c r="U14" s="23">
        <f t="shared" ref="U14:U20" si="14">J14^S14</f>
        <v>0.58438417697834477</v>
      </c>
      <c r="V14" s="23">
        <f>J14^T14</f>
        <v>0.67306225418984222</v>
      </c>
      <c r="X14" s="18">
        <f t="shared" si="2"/>
        <v>6</v>
      </c>
      <c r="Y14" s="86">
        <f t="shared" ref="Y14:Y20" si="15">J14*(C14-C13)</f>
        <v>1.891620492405903</v>
      </c>
      <c r="Z14" s="86">
        <f t="shared" ref="Z14:Z20" si="16">(J13-J14)*(C14-C13)/2</f>
        <v>0.33656104864884256</v>
      </c>
      <c r="AA14" s="20">
        <f t="shared" ref="AA14:AA20" si="17">SUM(Y14:Z14)</f>
        <v>2.2281815410547456</v>
      </c>
      <c r="AB14" s="87">
        <f>AA14+AB13</f>
        <v>5.0105528359065392</v>
      </c>
      <c r="AD14" s="18">
        <f t="shared" ref="AD14:AD20" si="18">C14</f>
        <v>6</v>
      </c>
      <c r="AE14" s="86">
        <f t="shared" ref="AE14:AE20" si="19">U14*(C14-C13)</f>
        <v>1.7531525309350342</v>
      </c>
      <c r="AF14" s="86">
        <f t="shared" ref="AF14:AF20" si="20">(U13-U14)*(C14-C13)/2</f>
        <v>0.40579502938427692</v>
      </c>
      <c r="AG14" s="20">
        <f t="shared" ref="AG14:AG20" si="21">SUM(AE14:AF14)</f>
        <v>2.1589475603193113</v>
      </c>
      <c r="AH14" s="87">
        <f>AG14+AH13</f>
        <v>4.9413188551711054</v>
      </c>
      <c r="AJ14" s="18">
        <f t="shared" ref="AJ14:AJ20" si="22">C14</f>
        <v>6</v>
      </c>
      <c r="AK14" s="86">
        <f t="shared" ref="AK14:AK20" si="23">V14*(C14-C13)</f>
        <v>2.0191867625695266</v>
      </c>
      <c r="AL14" s="86">
        <f t="shared" ref="AL14:AL20" si="24">(V13-V14)*(C14-C13)/2</f>
        <v>0.27277791356703074</v>
      </c>
      <c r="AM14" s="20">
        <f t="shared" ref="AM14:AM20" si="25">SUM(AK14:AL14)</f>
        <v>2.2919646761365575</v>
      </c>
      <c r="AN14" s="87">
        <f>AM14+AN13</f>
        <v>5.0743359709883515</v>
      </c>
      <c r="AO14" s="102">
        <f t="shared" ref="AO14:AO20" si="26">C14</f>
        <v>6</v>
      </c>
      <c r="AP14" s="95">
        <f t="shared" ref="AP14:AP20" si="27">AB14-AB28</f>
        <v>0.38902075802591352</v>
      </c>
      <c r="AQ14" s="95">
        <f t="shared" ref="AQ14:AQ20" si="28">AN14-AH28</f>
        <v>0.53775225657771664</v>
      </c>
      <c r="AR14" s="95">
        <f t="shared" ref="AR14:AR20" si="29">AH14-AN28</f>
        <v>0.23948050006439825</v>
      </c>
    </row>
    <row r="15" spans="1:44" x14ac:dyDescent="0.3">
      <c r="A15" s="49">
        <v>76</v>
      </c>
      <c r="B15" s="74">
        <f t="shared" si="3"/>
        <v>6</v>
      </c>
      <c r="C15" s="52">
        <v>9</v>
      </c>
      <c r="D15" s="15">
        <v>351</v>
      </c>
      <c r="E15" s="109">
        <f t="shared" si="0"/>
        <v>101</v>
      </c>
      <c r="F15" s="15">
        <f t="shared" si="4"/>
        <v>16</v>
      </c>
      <c r="G15" s="90">
        <f t="shared" si="1"/>
        <v>234</v>
      </c>
      <c r="H15" s="16">
        <f t="shared" si="5"/>
        <v>0.28774928774928776</v>
      </c>
      <c r="I15" s="43">
        <f t="shared" si="6"/>
        <v>0.71225071225071224</v>
      </c>
      <c r="J15" s="44">
        <f t="shared" ref="J15:J20" si="30">I15*J14</f>
        <v>0.44910268100804912</v>
      </c>
      <c r="K15" s="17">
        <f t="shared" si="7"/>
        <v>0.64080622041688351</v>
      </c>
      <c r="L15" s="18">
        <f t="shared" si="8"/>
        <v>117</v>
      </c>
      <c r="M15" s="18">
        <f t="shared" si="9"/>
        <v>82134</v>
      </c>
      <c r="N15" s="19">
        <f t="shared" si="10"/>
        <v>1.4245014245014246E-3</v>
      </c>
      <c r="O15" s="19">
        <f t="shared" ref="O15:O20" si="31">O14+N15</f>
        <v>2.713441871008174E-3</v>
      </c>
      <c r="P15" s="20">
        <f t="shared" ref="P15:P20" si="32">SQRT((1/K15)*O15)</f>
        <v>6.5072411542871841E-2</v>
      </c>
      <c r="Q15" s="21">
        <f t="shared" si="11"/>
        <v>1.9599639845400538</v>
      </c>
      <c r="R15" s="17">
        <f t="shared" si="12"/>
        <v>0.12753958301119728</v>
      </c>
      <c r="S15" s="22">
        <f t="shared" si="13"/>
        <v>1.1360298348328721</v>
      </c>
      <c r="T15" s="22">
        <f t="shared" ref="T15:T20" si="33">EXP(-R15)</f>
        <v>0.88025857185970457</v>
      </c>
      <c r="U15" s="23">
        <f t="shared" si="14"/>
        <v>0.40276737408005941</v>
      </c>
      <c r="V15" s="23">
        <f t="shared" ref="V15:V20" si="34">J15^T15</f>
        <v>0.49428140936115922</v>
      </c>
      <c r="X15" s="18">
        <f t="shared" si="2"/>
        <v>9</v>
      </c>
      <c r="Y15" s="86">
        <f t="shared" si="15"/>
        <v>1.3473080430241473</v>
      </c>
      <c r="Z15" s="86">
        <f t="shared" si="16"/>
        <v>0.27215622469087786</v>
      </c>
      <c r="AA15" s="20">
        <f t="shared" si="17"/>
        <v>1.6194642677150251</v>
      </c>
      <c r="AB15" s="87">
        <f t="shared" ref="AB15:AB20" si="35">AA15+AB14</f>
        <v>6.6300171036215643</v>
      </c>
      <c r="AD15" s="18">
        <f t="shared" si="18"/>
        <v>9</v>
      </c>
      <c r="AE15" s="86">
        <f t="shared" si="19"/>
        <v>1.2083021222401782</v>
      </c>
      <c r="AF15" s="86">
        <f t="shared" si="20"/>
        <v>0.27242520434742801</v>
      </c>
      <c r="AG15" s="20">
        <f t="shared" si="21"/>
        <v>1.4807273265876062</v>
      </c>
      <c r="AH15" s="87">
        <f t="shared" ref="AH15:AH20" si="36">AG15+AH14</f>
        <v>6.4220461817587111</v>
      </c>
      <c r="AJ15" s="18">
        <f t="shared" si="22"/>
        <v>9</v>
      </c>
      <c r="AK15" s="86">
        <f t="shared" si="23"/>
        <v>1.4828442280834777</v>
      </c>
      <c r="AL15" s="86">
        <f t="shared" si="24"/>
        <v>0.26817126724302454</v>
      </c>
      <c r="AM15" s="20">
        <f t="shared" si="25"/>
        <v>1.7510154953265022</v>
      </c>
      <c r="AN15" s="87">
        <f t="shared" ref="AN15:AN20" si="37">AM15+AN14</f>
        <v>6.8253514663148538</v>
      </c>
      <c r="AO15" s="102">
        <f t="shared" si="26"/>
        <v>9</v>
      </c>
      <c r="AP15" s="95">
        <f t="shared" si="27"/>
        <v>0.74671279465252471</v>
      </c>
      <c r="AQ15" s="95">
        <f t="shared" si="28"/>
        <v>1.1901804365847113</v>
      </c>
      <c r="AR15" s="95">
        <f t="shared" si="29"/>
        <v>0.29828610351481188</v>
      </c>
    </row>
    <row r="16" spans="1:44" x14ac:dyDescent="0.3">
      <c r="A16" s="49">
        <v>93</v>
      </c>
      <c r="B16" s="74">
        <f t="shared" si="3"/>
        <v>9</v>
      </c>
      <c r="C16" s="52">
        <v>12</v>
      </c>
      <c r="D16" s="15">
        <v>234</v>
      </c>
      <c r="E16" s="109">
        <f t="shared" si="0"/>
        <v>50</v>
      </c>
      <c r="F16" s="15">
        <f t="shared" si="4"/>
        <v>17</v>
      </c>
      <c r="G16" s="90">
        <f t="shared" si="1"/>
        <v>167</v>
      </c>
      <c r="H16" s="16">
        <f t="shared" si="5"/>
        <v>0.21367521367521367</v>
      </c>
      <c r="I16" s="43">
        <f t="shared" si="6"/>
        <v>0.78632478632478631</v>
      </c>
      <c r="J16" s="44">
        <f t="shared" si="30"/>
        <v>0.35314056968154289</v>
      </c>
      <c r="K16" s="17">
        <f t="shared" si="7"/>
        <v>1.0834500912688274</v>
      </c>
      <c r="L16" s="18">
        <f t="shared" si="8"/>
        <v>67</v>
      </c>
      <c r="M16" s="18">
        <f t="shared" si="9"/>
        <v>39078</v>
      </c>
      <c r="N16" s="19">
        <f t="shared" si="10"/>
        <v>1.7145196785915348E-3</v>
      </c>
      <c r="O16" s="19">
        <f t="shared" si="31"/>
        <v>4.4279615495997088E-3</v>
      </c>
      <c r="P16" s="20">
        <f t="shared" si="32"/>
        <v>6.3928934370667531E-2</v>
      </c>
      <c r="Q16" s="21">
        <f t="shared" si="11"/>
        <v>1.9599639845400538</v>
      </c>
      <c r="R16" s="17">
        <f t="shared" si="12"/>
        <v>0.12529840893653313</v>
      </c>
      <c r="S16" s="22">
        <f t="shared" si="13"/>
        <v>1.1334866451489003</v>
      </c>
      <c r="T16" s="22">
        <f t="shared" si="33"/>
        <v>0.88223359691073833</v>
      </c>
      <c r="U16" s="23">
        <f t="shared" si="14"/>
        <v>0.30732978826033019</v>
      </c>
      <c r="V16" s="23">
        <f t="shared" si="34"/>
        <v>0.39919417627591486</v>
      </c>
      <c r="X16" s="18">
        <f t="shared" si="2"/>
        <v>12</v>
      </c>
      <c r="Y16" s="86">
        <f t="shared" si="15"/>
        <v>1.0594217090446287</v>
      </c>
      <c r="Z16" s="86">
        <f t="shared" si="16"/>
        <v>0.14394316698975934</v>
      </c>
      <c r="AA16" s="20">
        <f t="shared" si="17"/>
        <v>1.203364876034388</v>
      </c>
      <c r="AB16" s="87">
        <f t="shared" si="35"/>
        <v>7.8333819796559521</v>
      </c>
      <c r="AD16" s="18">
        <f t="shared" si="18"/>
        <v>12</v>
      </c>
      <c r="AE16" s="86">
        <f t="shared" si="19"/>
        <v>0.92198936478099058</v>
      </c>
      <c r="AF16" s="86">
        <f t="shared" si="20"/>
        <v>0.14315637872959383</v>
      </c>
      <c r="AG16" s="20">
        <f t="shared" si="21"/>
        <v>1.0651457435105844</v>
      </c>
      <c r="AH16" s="87">
        <f t="shared" si="36"/>
        <v>7.4871919252692951</v>
      </c>
      <c r="AJ16" s="18">
        <f t="shared" si="22"/>
        <v>12</v>
      </c>
      <c r="AK16" s="86">
        <f t="shared" si="23"/>
        <v>1.1975825288277446</v>
      </c>
      <c r="AL16" s="86">
        <f t="shared" si="24"/>
        <v>0.14263084962786654</v>
      </c>
      <c r="AM16" s="20">
        <f t="shared" si="25"/>
        <v>1.3402133784556112</v>
      </c>
      <c r="AN16" s="87">
        <f t="shared" si="37"/>
        <v>8.165564844770465</v>
      </c>
      <c r="AO16" s="102">
        <f t="shared" si="26"/>
        <v>12</v>
      </c>
      <c r="AP16" s="149">
        <f t="shared" si="27"/>
        <v>1.1169359927219524</v>
      </c>
      <c r="AQ16" s="95">
        <f t="shared" si="28"/>
        <v>1.8478086688432693</v>
      </c>
      <c r="AR16" s="95">
        <f t="shared" si="29"/>
        <v>0.37318547371562349</v>
      </c>
    </row>
    <row r="17" spans="1:44" x14ac:dyDescent="0.3">
      <c r="A17" s="49">
        <v>115</v>
      </c>
      <c r="B17" s="74">
        <f t="shared" si="3"/>
        <v>12</v>
      </c>
      <c r="C17" s="52">
        <v>15</v>
      </c>
      <c r="D17" s="15">
        <v>167</v>
      </c>
      <c r="E17" s="109">
        <f t="shared" si="0"/>
        <v>32</v>
      </c>
      <c r="F17" s="15">
        <f t="shared" si="4"/>
        <v>22</v>
      </c>
      <c r="G17" s="90">
        <f t="shared" si="1"/>
        <v>113</v>
      </c>
      <c r="H17" s="16">
        <f t="shared" si="5"/>
        <v>0.19161676646706588</v>
      </c>
      <c r="I17" s="43">
        <f t="shared" si="6"/>
        <v>0.80838323353293418</v>
      </c>
      <c r="J17" s="44">
        <f t="shared" si="30"/>
        <v>0.2854729156108281</v>
      </c>
      <c r="K17" s="17">
        <f t="shared" si="7"/>
        <v>1.5715333207818407</v>
      </c>
      <c r="L17" s="18">
        <f t="shared" si="8"/>
        <v>54</v>
      </c>
      <c r="M17" s="18">
        <f t="shared" si="9"/>
        <v>18871</v>
      </c>
      <c r="N17" s="19">
        <f t="shared" si="10"/>
        <v>2.8615335700280854E-3</v>
      </c>
      <c r="O17" s="19">
        <f t="shared" si="31"/>
        <v>7.2894951196277938E-3</v>
      </c>
      <c r="P17" s="20">
        <f t="shared" si="32"/>
        <v>6.8106243678057635E-2</v>
      </c>
      <c r="Q17" s="21">
        <f t="shared" si="11"/>
        <v>1.9599639845400538</v>
      </c>
      <c r="R17" s="17">
        <f t="shared" si="12"/>
        <v>0.13348578473130168</v>
      </c>
      <c r="S17" s="22">
        <f t="shared" si="13"/>
        <v>1.1428050207392038</v>
      </c>
      <c r="T17" s="22">
        <f t="shared" si="33"/>
        <v>0.87503990781661711</v>
      </c>
      <c r="U17" s="23">
        <f t="shared" si="14"/>
        <v>0.23868044913087699</v>
      </c>
      <c r="V17" s="23">
        <f t="shared" si="34"/>
        <v>0.33388550821427659</v>
      </c>
      <c r="X17" s="18">
        <f t="shared" si="2"/>
        <v>15</v>
      </c>
      <c r="Y17" s="86">
        <f t="shared" si="15"/>
        <v>0.85641874683248431</v>
      </c>
      <c r="Z17" s="86">
        <f t="shared" si="16"/>
        <v>0.10150148110607218</v>
      </c>
      <c r="AA17" s="20">
        <f t="shared" si="17"/>
        <v>0.95792022793855647</v>
      </c>
      <c r="AB17" s="87">
        <f t="shared" si="35"/>
        <v>8.7913022075945086</v>
      </c>
      <c r="AD17" s="18">
        <f t="shared" si="18"/>
        <v>15</v>
      </c>
      <c r="AE17" s="86">
        <f t="shared" si="19"/>
        <v>0.71604134739263103</v>
      </c>
      <c r="AF17" s="86">
        <f t="shared" si="20"/>
        <v>0.1029740086941798</v>
      </c>
      <c r="AG17" s="20">
        <f t="shared" si="21"/>
        <v>0.81901535608681086</v>
      </c>
      <c r="AH17" s="87">
        <f t="shared" si="36"/>
        <v>8.3062072813561052</v>
      </c>
      <c r="AJ17" s="18">
        <f t="shared" si="22"/>
        <v>15</v>
      </c>
      <c r="AK17" s="86">
        <f t="shared" si="23"/>
        <v>1.0016565246428297</v>
      </c>
      <c r="AL17" s="86">
        <f t="shared" si="24"/>
        <v>9.7963002092457396E-2</v>
      </c>
      <c r="AM17" s="20">
        <f t="shared" si="25"/>
        <v>1.0996195267352871</v>
      </c>
      <c r="AN17" s="87">
        <f t="shared" si="37"/>
        <v>9.265184371505752</v>
      </c>
      <c r="AO17" s="102">
        <f t="shared" si="26"/>
        <v>15</v>
      </c>
      <c r="AP17" s="95">
        <f t="shared" si="27"/>
        <v>1.4528162847313499</v>
      </c>
      <c r="AQ17" s="95">
        <f t="shared" si="28"/>
        <v>2.4713297259040949</v>
      </c>
      <c r="AR17" s="95">
        <f t="shared" si="29"/>
        <v>0.40968636470831399</v>
      </c>
    </row>
    <row r="18" spans="1:44" x14ac:dyDescent="0.3">
      <c r="A18" s="49">
        <v>135</v>
      </c>
      <c r="B18" s="74">
        <f t="shared" si="3"/>
        <v>15</v>
      </c>
      <c r="C18" s="52">
        <v>18</v>
      </c>
      <c r="D18" s="15">
        <v>113</v>
      </c>
      <c r="E18" s="109">
        <f t="shared" si="0"/>
        <v>22</v>
      </c>
      <c r="F18" s="15">
        <f t="shared" si="4"/>
        <v>20</v>
      </c>
      <c r="G18" s="90">
        <f t="shared" si="1"/>
        <v>71</v>
      </c>
      <c r="H18" s="16">
        <f t="shared" si="5"/>
        <v>0.19469026548672566</v>
      </c>
      <c r="I18" s="43">
        <f t="shared" si="6"/>
        <v>0.80530973451327437</v>
      </c>
      <c r="J18" s="44">
        <f t="shared" si="30"/>
        <v>0.22989411788128636</v>
      </c>
      <c r="K18" s="17">
        <f t="shared" si="7"/>
        <v>2.1613011319093505</v>
      </c>
      <c r="L18" s="18">
        <f t="shared" si="8"/>
        <v>42</v>
      </c>
      <c r="M18" s="18">
        <f t="shared" si="9"/>
        <v>8023</v>
      </c>
      <c r="N18" s="19">
        <f t="shared" si="10"/>
        <v>5.2349495201296269E-3</v>
      </c>
      <c r="O18" s="19">
        <f t="shared" si="31"/>
        <v>1.252444463975742E-2</v>
      </c>
      <c r="P18" s="20">
        <f t="shared" si="32"/>
        <v>7.6123999592615468E-2</v>
      </c>
      <c r="Q18" s="21">
        <f t="shared" si="11"/>
        <v>1.9599639845400538</v>
      </c>
      <c r="R18" s="17">
        <f t="shared" si="12"/>
        <v>0.14920029756066805</v>
      </c>
      <c r="S18" s="22">
        <f t="shared" si="13"/>
        <v>1.1609054924616973</v>
      </c>
      <c r="T18" s="22">
        <f t="shared" si="33"/>
        <v>0.8613965619884375</v>
      </c>
      <c r="U18" s="23">
        <f t="shared" si="14"/>
        <v>0.1814655482958473</v>
      </c>
      <c r="V18" s="23">
        <f t="shared" si="34"/>
        <v>0.28185276082833327</v>
      </c>
      <c r="X18" s="18">
        <f t="shared" si="2"/>
        <v>18</v>
      </c>
      <c r="Y18" s="86">
        <f t="shared" si="15"/>
        <v>0.6896823536438591</v>
      </c>
      <c r="Z18" s="86">
        <f t="shared" si="16"/>
        <v>8.3368196594312619E-2</v>
      </c>
      <c r="AA18" s="20">
        <f t="shared" si="17"/>
        <v>0.77305055023817171</v>
      </c>
      <c r="AB18" s="87">
        <f t="shared" si="35"/>
        <v>9.5643527578326797</v>
      </c>
      <c r="AD18" s="18">
        <f t="shared" si="18"/>
        <v>18</v>
      </c>
      <c r="AE18" s="86">
        <f t="shared" si="19"/>
        <v>0.54439664488754191</v>
      </c>
      <c r="AF18" s="86">
        <f t="shared" si="20"/>
        <v>8.5822351252544546E-2</v>
      </c>
      <c r="AG18" s="20">
        <f t="shared" si="21"/>
        <v>0.63021899614008647</v>
      </c>
      <c r="AH18" s="87">
        <f t="shared" si="36"/>
        <v>8.9364262774961922</v>
      </c>
      <c r="AJ18" s="18">
        <f t="shared" si="22"/>
        <v>18</v>
      </c>
      <c r="AK18" s="86">
        <f t="shared" si="23"/>
        <v>0.84555828248499987</v>
      </c>
      <c r="AL18" s="86">
        <f t="shared" si="24"/>
        <v>7.8049121078914985E-2</v>
      </c>
      <c r="AM18" s="20">
        <f t="shared" si="25"/>
        <v>0.9236074035639148</v>
      </c>
      <c r="AN18" s="87">
        <f t="shared" si="37"/>
        <v>10.188791775069667</v>
      </c>
      <c r="AO18" s="102">
        <f t="shared" si="26"/>
        <v>18</v>
      </c>
      <c r="AP18" s="95">
        <f t="shared" si="27"/>
        <v>1.7265146298256981</v>
      </c>
      <c r="AQ18" s="95">
        <f t="shared" si="28"/>
        <v>3.0485730381351708</v>
      </c>
      <c r="AR18" s="95">
        <f t="shared" si="29"/>
        <v>0.36248192727804884</v>
      </c>
    </row>
    <row r="19" spans="1:44" x14ac:dyDescent="0.3">
      <c r="A19" s="49">
        <v>153</v>
      </c>
      <c r="B19" s="74">
        <f t="shared" si="3"/>
        <v>18</v>
      </c>
      <c r="C19" s="52">
        <v>21</v>
      </c>
      <c r="D19" s="15">
        <v>71</v>
      </c>
      <c r="E19" s="109">
        <f t="shared" si="0"/>
        <v>7</v>
      </c>
      <c r="F19" s="15">
        <f t="shared" si="4"/>
        <v>18</v>
      </c>
      <c r="G19" s="90">
        <f t="shared" si="1"/>
        <v>46</v>
      </c>
      <c r="H19" s="16">
        <f t="shared" si="5"/>
        <v>9.8591549295774641E-2</v>
      </c>
      <c r="I19" s="43">
        <f t="shared" si="6"/>
        <v>0.90140845070422537</v>
      </c>
      <c r="J19" s="44">
        <f t="shared" si="30"/>
        <v>0.20722850062538489</v>
      </c>
      <c r="K19" s="17">
        <f t="shared" si="7"/>
        <v>2.4772658023473202</v>
      </c>
      <c r="L19" s="18">
        <f t="shared" si="8"/>
        <v>25</v>
      </c>
      <c r="M19" s="18">
        <f t="shared" si="9"/>
        <v>3266</v>
      </c>
      <c r="N19" s="19">
        <f t="shared" si="10"/>
        <v>7.6546233925290875E-3</v>
      </c>
      <c r="O19" s="19">
        <f t="shared" si="31"/>
        <v>2.0179068032286508E-2</v>
      </c>
      <c r="P19" s="20">
        <f t="shared" si="32"/>
        <v>9.0253540701042773E-2</v>
      </c>
      <c r="Q19" s="21">
        <f t="shared" si="11"/>
        <v>1.9599639845400538</v>
      </c>
      <c r="R19" s="17">
        <f t="shared" si="12"/>
        <v>0.17689368925126372</v>
      </c>
      <c r="S19" s="22">
        <f t="shared" si="13"/>
        <v>1.1935042040568691</v>
      </c>
      <c r="T19" s="22">
        <f t="shared" si="33"/>
        <v>0.83786885425361357</v>
      </c>
      <c r="U19" s="23">
        <f t="shared" si="14"/>
        <v>0.15281978570090843</v>
      </c>
      <c r="V19" s="23">
        <f t="shared" si="34"/>
        <v>0.26746952900663368</v>
      </c>
      <c r="X19" s="18">
        <f t="shared" si="2"/>
        <v>21</v>
      </c>
      <c r="Y19" s="86">
        <f t="shared" si="15"/>
        <v>0.62168550187615468</v>
      </c>
      <c r="Z19" s="86">
        <f t="shared" si="16"/>
        <v>3.3998425883852199E-2</v>
      </c>
      <c r="AA19" s="20">
        <f t="shared" si="17"/>
        <v>0.65568392776000683</v>
      </c>
      <c r="AB19" s="87">
        <f t="shared" si="35"/>
        <v>10.220036685592687</v>
      </c>
      <c r="AD19" s="18">
        <f t="shared" si="18"/>
        <v>21</v>
      </c>
      <c r="AE19" s="86">
        <f t="shared" si="19"/>
        <v>0.45845935710272528</v>
      </c>
      <c r="AF19" s="86">
        <f t="shared" si="20"/>
        <v>4.2968643892408301E-2</v>
      </c>
      <c r="AG19" s="20">
        <f t="shared" si="21"/>
        <v>0.50142800099513363</v>
      </c>
      <c r="AH19" s="87">
        <f t="shared" si="36"/>
        <v>9.4378542784913257</v>
      </c>
      <c r="AJ19" s="18">
        <f t="shared" si="22"/>
        <v>21</v>
      </c>
      <c r="AK19" s="86">
        <f t="shared" si="23"/>
        <v>0.80240858701990103</v>
      </c>
      <c r="AL19" s="86">
        <f t="shared" si="24"/>
        <v>2.157484773254939E-2</v>
      </c>
      <c r="AM19" s="20">
        <f t="shared" si="25"/>
        <v>0.82398343475245039</v>
      </c>
      <c r="AN19" s="87">
        <f t="shared" si="37"/>
        <v>11.012775209822118</v>
      </c>
      <c r="AO19" s="102">
        <f t="shared" si="26"/>
        <v>21</v>
      </c>
      <c r="AP19" s="95">
        <f t="shared" si="27"/>
        <v>1.9590632679638347</v>
      </c>
      <c r="AQ19" s="95">
        <f t="shared" si="28"/>
        <v>3.6056448855936241</v>
      </c>
      <c r="AR19" s="95">
        <f t="shared" si="29"/>
        <v>0.2489901231106284</v>
      </c>
    </row>
    <row r="20" spans="1:44" x14ac:dyDescent="0.3">
      <c r="A20" s="49">
        <v>166</v>
      </c>
      <c r="B20" s="74">
        <f t="shared" si="3"/>
        <v>21</v>
      </c>
      <c r="C20" s="52">
        <v>24</v>
      </c>
      <c r="D20" s="15">
        <v>46</v>
      </c>
      <c r="E20" s="109">
        <f t="shared" si="0"/>
        <v>6</v>
      </c>
      <c r="F20" s="15">
        <f t="shared" si="4"/>
        <v>13</v>
      </c>
      <c r="G20" s="110">
        <v>27</v>
      </c>
      <c r="H20" s="16">
        <f t="shared" si="5"/>
        <v>0.13043478260869565</v>
      </c>
      <c r="I20" s="43">
        <f t="shared" si="6"/>
        <v>0.86956521739130432</v>
      </c>
      <c r="J20" s="44">
        <f t="shared" si="30"/>
        <v>0.18019869619598686</v>
      </c>
      <c r="K20" s="17">
        <f t="shared" si="7"/>
        <v>2.9367511327696332</v>
      </c>
      <c r="L20" s="18">
        <f t="shared" si="8"/>
        <v>19</v>
      </c>
      <c r="M20" s="18">
        <f t="shared" si="9"/>
        <v>1242</v>
      </c>
      <c r="N20" s="19">
        <f t="shared" si="10"/>
        <v>1.5297906602254429E-2</v>
      </c>
      <c r="O20" s="19">
        <f t="shared" si="31"/>
        <v>3.5476974634540935E-2</v>
      </c>
      <c r="P20" s="20">
        <f t="shared" si="32"/>
        <v>0.1099106348189577</v>
      </c>
      <c r="Q20" s="21">
        <f t="shared" si="11"/>
        <v>1.9599639845400538</v>
      </c>
      <c r="R20" s="17">
        <f t="shared" si="12"/>
        <v>0.21542088576309112</v>
      </c>
      <c r="S20" s="22">
        <f t="shared" si="13"/>
        <v>1.2403838470196622</v>
      </c>
      <c r="T20" s="22">
        <f t="shared" si="33"/>
        <v>0.80620204979511334</v>
      </c>
      <c r="U20" s="23">
        <f t="shared" si="14"/>
        <v>0.11935657871361512</v>
      </c>
      <c r="V20" s="23">
        <f t="shared" si="34"/>
        <v>0.25118022789548372</v>
      </c>
      <c r="X20" s="18">
        <f t="shared" si="2"/>
        <v>24</v>
      </c>
      <c r="Y20" s="86">
        <f t="shared" si="15"/>
        <v>0.5405960885879606</v>
      </c>
      <c r="Z20" s="86">
        <f t="shared" si="16"/>
        <v>4.0544706644097053E-2</v>
      </c>
      <c r="AA20" s="20">
        <f t="shared" si="17"/>
        <v>0.58114079523205764</v>
      </c>
      <c r="AB20" s="87">
        <f t="shared" si="35"/>
        <v>10.801177480824744</v>
      </c>
      <c r="AD20" s="18">
        <f t="shared" si="18"/>
        <v>24</v>
      </c>
      <c r="AE20" s="86">
        <f t="shared" si="19"/>
        <v>0.35806973614084536</v>
      </c>
      <c r="AF20" s="86">
        <f t="shared" si="20"/>
        <v>5.0194810480939968E-2</v>
      </c>
      <c r="AG20" s="20">
        <f t="shared" si="21"/>
        <v>0.40826454662178535</v>
      </c>
      <c r="AH20" s="87">
        <f t="shared" si="36"/>
        <v>9.8461188251131109</v>
      </c>
      <c r="AJ20" s="18">
        <f t="shared" si="22"/>
        <v>24</v>
      </c>
      <c r="AK20" s="86">
        <f t="shared" si="23"/>
        <v>0.75354068368645111</v>
      </c>
      <c r="AL20" s="86">
        <f t="shared" si="24"/>
        <v>2.4433951666724935E-2</v>
      </c>
      <c r="AM20" s="20">
        <f t="shared" si="25"/>
        <v>0.77797463535317601</v>
      </c>
      <c r="AN20" s="87">
        <f t="shared" si="37"/>
        <v>11.790749845175295</v>
      </c>
      <c r="AO20" s="102">
        <f t="shared" si="26"/>
        <v>24</v>
      </c>
      <c r="AP20" s="95">
        <f t="shared" si="27"/>
        <v>2.1645948387127092</v>
      </c>
      <c r="AQ20" s="95">
        <f t="shared" si="28"/>
        <v>4.171087740252724</v>
      </c>
      <c r="AR20" s="95">
        <f t="shared" si="29"/>
        <v>6.9133662708226851E-2</v>
      </c>
    </row>
    <row r="21" spans="1:44" ht="5.25" customHeight="1" x14ac:dyDescent="0.3">
      <c r="C21" s="25"/>
      <c r="D21" s="25"/>
      <c r="E21" s="26"/>
      <c r="F21" s="26"/>
      <c r="G21" s="25"/>
      <c r="H21" s="27"/>
      <c r="I21" s="28"/>
      <c r="J21" s="28"/>
      <c r="K21" s="28"/>
      <c r="L21" s="29"/>
      <c r="M21" s="29"/>
      <c r="N21" s="29"/>
      <c r="O21" s="29"/>
      <c r="P21" s="28"/>
    </row>
    <row r="22" spans="1:44" x14ac:dyDescent="0.3">
      <c r="C22" s="30"/>
      <c r="D22" s="31" t="s">
        <v>8</v>
      </c>
      <c r="E22" s="53">
        <f>SUM(E13:E20)</f>
        <v>448</v>
      </c>
      <c r="F22" s="53">
        <f>SUM(F13:F20)</f>
        <v>166</v>
      </c>
      <c r="G22" s="32"/>
      <c r="H22" s="27"/>
      <c r="I22" s="28"/>
      <c r="J22" s="38"/>
      <c r="K22" s="28"/>
      <c r="L22" s="28"/>
      <c r="M22" s="28"/>
      <c r="N22" s="29"/>
      <c r="O22" s="29"/>
      <c r="P22" s="28"/>
    </row>
    <row r="23" spans="1:44" x14ac:dyDescent="0.3">
      <c r="C23" s="30"/>
      <c r="E23" s="26"/>
      <c r="F23" s="33"/>
      <c r="H23" s="27"/>
      <c r="I23" s="27"/>
      <c r="J23" s="27"/>
      <c r="K23" s="27"/>
      <c r="L23" s="27"/>
      <c r="M23" s="27"/>
      <c r="N23" s="27"/>
      <c r="O23" s="27"/>
      <c r="P23" s="27"/>
      <c r="AB23" s="103"/>
      <c r="AH23" s="103"/>
      <c r="AN23" s="124"/>
    </row>
    <row r="24" spans="1:44" x14ac:dyDescent="0.3">
      <c r="B24" s="3" t="s">
        <v>9</v>
      </c>
      <c r="D24" s="7"/>
      <c r="E24" s="4"/>
      <c r="P24" s="34"/>
      <c r="X24" s="2" t="s">
        <v>48</v>
      </c>
      <c r="AC24" s="50"/>
      <c r="AD24" s="2" t="s">
        <v>49</v>
      </c>
      <c r="AE24" s="2"/>
      <c r="AI24" s="50"/>
      <c r="AJ24" s="2" t="s">
        <v>50</v>
      </c>
      <c r="AK24" s="2"/>
    </row>
    <row r="25" spans="1:44" ht="54" x14ac:dyDescent="0.3">
      <c r="A25" s="115" t="s">
        <v>54</v>
      </c>
      <c r="B25" s="8" t="s">
        <v>59</v>
      </c>
      <c r="C25" s="8" t="s">
        <v>58</v>
      </c>
      <c r="D25" s="8" t="s">
        <v>30</v>
      </c>
      <c r="E25" s="8" t="s">
        <v>31</v>
      </c>
      <c r="F25" s="42" t="s">
        <v>33</v>
      </c>
      <c r="G25" s="42" t="s">
        <v>32</v>
      </c>
      <c r="H25" s="9" t="s">
        <v>18</v>
      </c>
      <c r="I25" s="9" t="s">
        <v>1</v>
      </c>
      <c r="J25" s="10" t="s">
        <v>34</v>
      </c>
      <c r="K25" s="11" t="s">
        <v>21</v>
      </c>
      <c r="L25" s="11" t="s">
        <v>22</v>
      </c>
      <c r="M25" s="11" t="s">
        <v>23</v>
      </c>
      <c r="N25" s="11" t="s">
        <v>24</v>
      </c>
      <c r="O25" s="11" t="s">
        <v>25</v>
      </c>
      <c r="P25" s="8" t="s">
        <v>2</v>
      </c>
      <c r="Q25" s="8" t="s">
        <v>26</v>
      </c>
      <c r="R25" s="12" t="s">
        <v>3</v>
      </c>
      <c r="S25" s="12" t="s">
        <v>4</v>
      </c>
      <c r="T25" s="134" t="s">
        <v>5</v>
      </c>
      <c r="U25" s="14" t="s">
        <v>6</v>
      </c>
      <c r="V25" s="14" t="s">
        <v>7</v>
      </c>
      <c r="X25" s="8" t="s">
        <v>41</v>
      </c>
      <c r="Y25" s="8" t="s">
        <v>42</v>
      </c>
      <c r="Z25" s="8" t="s">
        <v>43</v>
      </c>
      <c r="AA25" s="8" t="s">
        <v>44</v>
      </c>
      <c r="AB25" s="42" t="s">
        <v>45</v>
      </c>
      <c r="AC25" s="99"/>
      <c r="AD25" s="8" t="s">
        <v>41</v>
      </c>
      <c r="AE25" s="8" t="s">
        <v>42</v>
      </c>
      <c r="AF25" s="8" t="s">
        <v>43</v>
      </c>
      <c r="AG25" s="8" t="s">
        <v>44</v>
      </c>
      <c r="AH25" s="42" t="s">
        <v>45</v>
      </c>
      <c r="AI25" s="99"/>
      <c r="AJ25" s="8" t="s">
        <v>41</v>
      </c>
      <c r="AK25" s="8" t="s">
        <v>42</v>
      </c>
      <c r="AL25" s="8" t="s">
        <v>43</v>
      </c>
      <c r="AM25" s="8" t="s">
        <v>44</v>
      </c>
      <c r="AN25" s="42" t="s">
        <v>45</v>
      </c>
    </row>
    <row r="26" spans="1:44" x14ac:dyDescent="0.3">
      <c r="A26" s="49">
        <v>0</v>
      </c>
      <c r="C26" s="8">
        <v>0</v>
      </c>
      <c r="D26" s="8">
        <v>482</v>
      </c>
      <c r="E26" s="8">
        <v>0</v>
      </c>
      <c r="F26" s="89">
        <v>0</v>
      </c>
      <c r="G26" s="90">
        <f>D27</f>
        <v>482</v>
      </c>
      <c r="H26" s="41">
        <f>E26/D26</f>
        <v>0</v>
      </c>
      <c r="I26" s="43">
        <f>1-H26</f>
        <v>1</v>
      </c>
      <c r="J26" s="91">
        <f>I26</f>
        <v>1</v>
      </c>
      <c r="K26" s="80">
        <f>(LN(J26))^2</f>
        <v>0</v>
      </c>
      <c r="L26" s="90">
        <f>D26-G26</f>
        <v>0</v>
      </c>
      <c r="M26" s="90">
        <f>D26*G26</f>
        <v>232324</v>
      </c>
      <c r="N26" s="92">
        <f>L26/M26</f>
        <v>0</v>
      </c>
      <c r="O26" s="92">
        <f>N26</f>
        <v>0</v>
      </c>
      <c r="P26" s="93">
        <v>0</v>
      </c>
      <c r="Q26" s="21">
        <f>-NORMSINV(2.5/100)</f>
        <v>1.9599639845400538</v>
      </c>
      <c r="R26" s="80">
        <f>Q26*P26</f>
        <v>0</v>
      </c>
      <c r="S26" s="94">
        <f>EXP(R26)</f>
        <v>1</v>
      </c>
      <c r="T26" s="94">
        <f>EXP(R26)</f>
        <v>1</v>
      </c>
      <c r="U26" s="88">
        <f>J26^S26</f>
        <v>1</v>
      </c>
      <c r="V26" s="88">
        <f>J26^T26</f>
        <v>1</v>
      </c>
      <c r="X26" s="85"/>
      <c r="Y26" s="85"/>
      <c r="Z26" s="85"/>
      <c r="AA26" s="85"/>
      <c r="AB26" s="85"/>
      <c r="AC26" s="100"/>
      <c r="AD26" s="85"/>
      <c r="AE26" s="85"/>
      <c r="AF26" s="85"/>
      <c r="AG26" s="85"/>
      <c r="AH26" s="85"/>
      <c r="AI26" s="100"/>
      <c r="AJ26" s="85"/>
      <c r="AK26" s="85"/>
      <c r="AL26" s="85"/>
      <c r="AM26" s="85"/>
      <c r="AN26" s="85"/>
    </row>
    <row r="27" spans="1:44" x14ac:dyDescent="0.3">
      <c r="A27" s="49">
        <v>51</v>
      </c>
      <c r="B27" s="74">
        <f>C26</f>
        <v>0</v>
      </c>
      <c r="C27" s="52">
        <v>3</v>
      </c>
      <c r="D27" s="15">
        <v>482</v>
      </c>
      <c r="E27" s="109">
        <f>D27-G27-F27</f>
        <v>106</v>
      </c>
      <c r="F27" s="15">
        <f>A27-A26</f>
        <v>51</v>
      </c>
      <c r="G27" s="90">
        <f t="shared" ref="G27:G33" si="38">D28</f>
        <v>325</v>
      </c>
      <c r="H27" s="16">
        <f>E27/D27</f>
        <v>0.21991701244813278</v>
      </c>
      <c r="I27" s="43">
        <f>1-H27</f>
        <v>0.78008298755186722</v>
      </c>
      <c r="J27" s="44">
        <f>I27*J26</f>
        <v>0.78008298755186722</v>
      </c>
      <c r="K27" s="17">
        <f>(LN(J27))^2</f>
        <v>6.1680191451880029E-2</v>
      </c>
      <c r="L27" s="18">
        <f>D27-G27</f>
        <v>157</v>
      </c>
      <c r="M27" s="18">
        <f>D27*G27</f>
        <v>156650</v>
      </c>
      <c r="N27" s="19">
        <f>L27/M27</f>
        <v>1.002234280242579E-3</v>
      </c>
      <c r="O27" s="19">
        <f>N27</f>
        <v>1.002234280242579E-3</v>
      </c>
      <c r="P27" s="20">
        <v>0</v>
      </c>
      <c r="Q27" s="21">
        <f>-NORMSINV(2.5/100)</f>
        <v>1.9599639845400538</v>
      </c>
      <c r="R27" s="17">
        <f>Q27*P27</f>
        <v>0</v>
      </c>
      <c r="S27" s="22">
        <f t="shared" ref="S27:S34" si="39">EXP(R27)</f>
        <v>1</v>
      </c>
      <c r="T27" s="22">
        <f>EXP(R27)</f>
        <v>1</v>
      </c>
      <c r="U27" s="23">
        <f>J27^S27</f>
        <v>0.78008298755186722</v>
      </c>
      <c r="V27" s="23">
        <f>J27^T27</f>
        <v>0.78008298755186722</v>
      </c>
      <c r="X27" s="18">
        <f t="shared" ref="X27:X34" si="40">C27</f>
        <v>3</v>
      </c>
      <c r="Y27" s="86">
        <f>J27*(C27-C26)</f>
        <v>2.3402489626556018</v>
      </c>
      <c r="Z27" s="86">
        <f>(J26-J27)*(C27-C26)/2</f>
        <v>0.32987551867219916</v>
      </c>
      <c r="AA27" s="20">
        <f>SUM(Y27:Z27)</f>
        <v>2.6701244813278011</v>
      </c>
      <c r="AB27" s="87">
        <f>AA27</f>
        <v>2.6701244813278011</v>
      </c>
      <c r="AC27" s="101"/>
      <c r="AD27" s="18">
        <f>C27</f>
        <v>3</v>
      </c>
      <c r="AE27" s="86">
        <f>U27*(C27-C26)</f>
        <v>2.3402489626556018</v>
      </c>
      <c r="AF27" s="86">
        <f>(U26-U27)*(C27-C26)/2</f>
        <v>0.32987551867219916</v>
      </c>
      <c r="AG27" s="20">
        <f>SUM(AE27:AF27)</f>
        <v>2.6701244813278011</v>
      </c>
      <c r="AH27" s="87">
        <f>AG27</f>
        <v>2.6701244813278011</v>
      </c>
      <c r="AI27" s="101"/>
      <c r="AJ27" s="18">
        <f>C27</f>
        <v>3</v>
      </c>
      <c r="AK27" s="86">
        <f>V27*(C27-C26)</f>
        <v>2.3402489626556018</v>
      </c>
      <c r="AL27" s="86">
        <f>(V26-V27)*(C27-C26)/2</f>
        <v>0.32987551867219916</v>
      </c>
      <c r="AM27" s="20">
        <f>SUM(AK27:AL27)</f>
        <v>2.6701244813278011</v>
      </c>
      <c r="AN27" s="87">
        <f>AM27</f>
        <v>2.6701244813278011</v>
      </c>
    </row>
    <row r="28" spans="1:44" x14ac:dyDescent="0.3">
      <c r="A28" s="49">
        <v>68</v>
      </c>
      <c r="B28" s="74">
        <f t="shared" ref="B28:B34" si="41">C27</f>
        <v>3</v>
      </c>
      <c r="C28" s="52">
        <v>6</v>
      </c>
      <c r="D28" s="15">
        <v>325</v>
      </c>
      <c r="E28" s="109">
        <f t="shared" ref="E28:E34" si="42">D28-G28-F28</f>
        <v>108</v>
      </c>
      <c r="F28" s="15">
        <f t="shared" ref="F28:F34" si="43">A28-A27</f>
        <v>17</v>
      </c>
      <c r="G28" s="90">
        <f t="shared" si="38"/>
        <v>200</v>
      </c>
      <c r="H28" s="16">
        <f t="shared" ref="H28:H34" si="44">E28/D28</f>
        <v>0.3323076923076923</v>
      </c>
      <c r="I28" s="43">
        <f t="shared" ref="I28:I34" si="45">1-H28</f>
        <v>0.6676923076923077</v>
      </c>
      <c r="J28" s="44">
        <f>I28*J27</f>
        <v>0.52085541015001602</v>
      </c>
      <c r="K28" s="17">
        <f t="shared" ref="K28:K34" si="46">(LN(J28))^2</f>
        <v>0.42547285045830752</v>
      </c>
      <c r="L28" s="18">
        <f t="shared" ref="L28:L34" si="47">D28-G28</f>
        <v>125</v>
      </c>
      <c r="M28" s="18">
        <f t="shared" ref="M28:M34" si="48">D28*G28</f>
        <v>65000</v>
      </c>
      <c r="N28" s="19">
        <f t="shared" ref="N28:N34" si="49">L28/M28</f>
        <v>1.9230769230769232E-3</v>
      </c>
      <c r="O28" s="19">
        <f>O27+N28</f>
        <v>2.9253112033195022E-3</v>
      </c>
      <c r="P28" s="20">
        <f>SQRT((1/K28)*O28)</f>
        <v>8.2918246773869789E-2</v>
      </c>
      <c r="Q28" s="21">
        <f t="shared" ref="Q28:Q34" si="50">-NORMSINV(2.5/100)</f>
        <v>1.9599639845400538</v>
      </c>
      <c r="R28" s="17">
        <f t="shared" ref="R28:R34" si="51">Q28*P28</f>
        <v>0.1625167773379893</v>
      </c>
      <c r="S28" s="22">
        <f t="shared" si="39"/>
        <v>1.1764680562853298</v>
      </c>
      <c r="T28" s="22">
        <f>EXP(-R28)</f>
        <v>0.85000182933778623</v>
      </c>
      <c r="U28" s="23">
        <f t="shared" ref="U28:U34" si="52">J28^S28</f>
        <v>0.46422316783668882</v>
      </c>
      <c r="V28" s="23">
        <f>J28^T28</f>
        <v>0.57439292830073674</v>
      </c>
      <c r="X28" s="18">
        <f t="shared" si="40"/>
        <v>6</v>
      </c>
      <c r="Y28" s="86">
        <f t="shared" ref="Y28:Y34" si="53">J28*(C28-C27)</f>
        <v>1.5625662304500481</v>
      </c>
      <c r="Z28" s="86">
        <f t="shared" ref="Z28:Z34" si="54">(J27-J28)*(C28-C27)/2</f>
        <v>0.38884136610277681</v>
      </c>
      <c r="AA28" s="20">
        <f t="shared" ref="AA28:AA34" si="55">SUM(Y28:Z28)</f>
        <v>1.9514075965528248</v>
      </c>
      <c r="AB28" s="87">
        <f>AA28+AB27</f>
        <v>4.6215320778806257</v>
      </c>
      <c r="AC28" s="101"/>
      <c r="AD28" s="18">
        <f t="shared" ref="AD28:AD34" si="56">C28</f>
        <v>6</v>
      </c>
      <c r="AE28" s="86">
        <f t="shared" ref="AE28:AE34" si="57">U28*(C28-C27)</f>
        <v>1.3926695035100665</v>
      </c>
      <c r="AF28" s="86">
        <f t="shared" ref="AF28:AF34" si="58">(U27-U28)*(C28-C27)/2</f>
        <v>0.4737897295727676</v>
      </c>
      <c r="AG28" s="20">
        <f t="shared" ref="AG28:AG34" si="59">SUM(AE28:AF28)</f>
        <v>1.866459233082834</v>
      </c>
      <c r="AH28" s="87">
        <f>AG28+AH27</f>
        <v>4.5365837144106349</v>
      </c>
      <c r="AI28" s="101"/>
      <c r="AJ28" s="18">
        <f t="shared" ref="AJ28:AJ34" si="60">C28</f>
        <v>6</v>
      </c>
      <c r="AK28" s="86">
        <f t="shared" ref="AK28:AK34" si="61">V28*(C28-C27)</f>
        <v>1.7231787849022102</v>
      </c>
      <c r="AL28" s="86">
        <f t="shared" ref="AL28:AL34" si="62">(V27-V28)*(C28-C27)/2</f>
        <v>0.30853508887669573</v>
      </c>
      <c r="AM28" s="20">
        <f t="shared" ref="AM28:AM34" si="63">SUM(AK28:AL28)</f>
        <v>2.031713873778906</v>
      </c>
      <c r="AN28" s="87">
        <f>AM28+AN27</f>
        <v>4.7018383551067071</v>
      </c>
    </row>
    <row r="29" spans="1:44" x14ac:dyDescent="0.3">
      <c r="A29" s="49">
        <v>82</v>
      </c>
      <c r="B29" s="74">
        <f t="shared" si="41"/>
        <v>6</v>
      </c>
      <c r="C29" s="52">
        <v>9</v>
      </c>
      <c r="D29" s="15">
        <v>200</v>
      </c>
      <c r="E29" s="109">
        <f t="shared" si="42"/>
        <v>77</v>
      </c>
      <c r="F29" s="15">
        <f t="shared" si="43"/>
        <v>14</v>
      </c>
      <c r="G29" s="90">
        <f t="shared" si="38"/>
        <v>109</v>
      </c>
      <c r="H29" s="16">
        <f t="shared" si="44"/>
        <v>0.38500000000000001</v>
      </c>
      <c r="I29" s="43">
        <f t="shared" si="45"/>
        <v>0.61499999999999999</v>
      </c>
      <c r="J29" s="44">
        <f t="shared" ref="J29:J34" si="64">I29*J28</f>
        <v>0.32032607724225987</v>
      </c>
      <c r="K29" s="17">
        <f t="shared" si="46"/>
        <v>1.2959905578823483</v>
      </c>
      <c r="L29" s="18">
        <f t="shared" si="47"/>
        <v>91</v>
      </c>
      <c r="M29" s="18">
        <f t="shared" si="48"/>
        <v>21800</v>
      </c>
      <c r="N29" s="19">
        <f t="shared" si="49"/>
        <v>4.174311926605505E-3</v>
      </c>
      <c r="O29" s="19">
        <f t="shared" ref="O29:O34" si="65">O28+N29</f>
        <v>7.0996231299250076E-3</v>
      </c>
      <c r="P29" s="20">
        <f t="shared" ref="P29:P34" si="66">SQRT((1/K29)*O29)</f>
        <v>7.4014486273974431E-2</v>
      </c>
      <c r="Q29" s="21">
        <f t="shared" si="50"/>
        <v>1.9599639845400538</v>
      </c>
      <c r="R29" s="17">
        <f t="shared" si="51"/>
        <v>0.14506572743122403</v>
      </c>
      <c r="S29" s="22">
        <f t="shared" si="39"/>
        <v>1.156115556276524</v>
      </c>
      <c r="T29" s="22">
        <f t="shared" ref="T29:T34" si="67">EXP(-R29)</f>
        <v>0.86496543928591196</v>
      </c>
      <c r="U29" s="23">
        <f t="shared" si="52"/>
        <v>0.26816837570964952</v>
      </c>
      <c r="V29" s="23">
        <f t="shared" ref="V29:V34" si="68">J29^T29</f>
        <v>0.37355488712405827</v>
      </c>
      <c r="X29" s="18">
        <f t="shared" si="40"/>
        <v>9</v>
      </c>
      <c r="Y29" s="86">
        <f t="shared" si="53"/>
        <v>0.96097823172677965</v>
      </c>
      <c r="Z29" s="86">
        <f t="shared" si="54"/>
        <v>0.3007939993616342</v>
      </c>
      <c r="AA29" s="20">
        <f t="shared" si="55"/>
        <v>1.2617722310884139</v>
      </c>
      <c r="AB29" s="87">
        <f t="shared" ref="AB29:AB34" si="69">AA29+AB28</f>
        <v>5.8833043089690396</v>
      </c>
      <c r="AC29" s="101"/>
      <c r="AD29" s="18">
        <f t="shared" si="56"/>
        <v>9</v>
      </c>
      <c r="AE29" s="86">
        <f t="shared" si="57"/>
        <v>0.80450512712894851</v>
      </c>
      <c r="AF29" s="86">
        <f t="shared" si="58"/>
        <v>0.29408218819055898</v>
      </c>
      <c r="AG29" s="20">
        <f t="shared" si="59"/>
        <v>1.0985873153195076</v>
      </c>
      <c r="AH29" s="87">
        <f t="shared" ref="AH29:AH34" si="70">AG29+AH28</f>
        <v>5.6351710297301425</v>
      </c>
      <c r="AI29" s="101"/>
      <c r="AJ29" s="18">
        <f t="shared" si="60"/>
        <v>9</v>
      </c>
      <c r="AK29" s="86">
        <f t="shared" si="61"/>
        <v>1.1206646613721749</v>
      </c>
      <c r="AL29" s="86">
        <f t="shared" si="62"/>
        <v>0.30125706176501771</v>
      </c>
      <c r="AM29" s="20">
        <f t="shared" si="63"/>
        <v>1.4219217231371926</v>
      </c>
      <c r="AN29" s="87">
        <f t="shared" ref="AN29:AN34" si="71">AM29+AN28</f>
        <v>6.1237600782438992</v>
      </c>
    </row>
    <row r="30" spans="1:44" x14ac:dyDescent="0.3">
      <c r="A30" s="49">
        <v>90</v>
      </c>
      <c r="B30" s="74">
        <f t="shared" si="41"/>
        <v>9</v>
      </c>
      <c r="C30" s="52">
        <v>12</v>
      </c>
      <c r="D30" s="15">
        <v>109</v>
      </c>
      <c r="E30" s="109">
        <f t="shared" si="42"/>
        <v>29</v>
      </c>
      <c r="F30" s="15">
        <f t="shared" si="43"/>
        <v>8</v>
      </c>
      <c r="G30" s="90">
        <f t="shared" si="38"/>
        <v>72</v>
      </c>
      <c r="H30" s="16">
        <f t="shared" si="44"/>
        <v>0.26605504587155965</v>
      </c>
      <c r="I30" s="43">
        <f t="shared" si="45"/>
        <v>0.73394495412844041</v>
      </c>
      <c r="J30" s="44">
        <f t="shared" si="64"/>
        <v>0.23510170806771369</v>
      </c>
      <c r="K30" s="17">
        <f t="shared" si="46"/>
        <v>2.0959425896301842</v>
      </c>
      <c r="L30" s="18">
        <f t="shared" si="47"/>
        <v>37</v>
      </c>
      <c r="M30" s="18">
        <f t="shared" si="48"/>
        <v>7848</v>
      </c>
      <c r="N30" s="19">
        <f t="shared" si="49"/>
        <v>4.7145769622833839E-3</v>
      </c>
      <c r="O30" s="19">
        <f t="shared" si="65"/>
        <v>1.1814200092208391E-2</v>
      </c>
      <c r="P30" s="20">
        <f t="shared" si="66"/>
        <v>7.5077961062080589E-2</v>
      </c>
      <c r="Q30" s="21">
        <f t="shared" si="50"/>
        <v>1.9599639845400538</v>
      </c>
      <c r="R30" s="17">
        <f t="shared" si="51"/>
        <v>0.14715009971437848</v>
      </c>
      <c r="S30" s="22">
        <f t="shared" si="39"/>
        <v>1.1585278446783216</v>
      </c>
      <c r="T30" s="22">
        <f t="shared" si="67"/>
        <v>0.86316440696137198</v>
      </c>
      <c r="U30" s="23">
        <f t="shared" si="52"/>
        <v>0.18688838842171945</v>
      </c>
      <c r="V30" s="23">
        <f t="shared" si="68"/>
        <v>0.28660936174912338</v>
      </c>
      <c r="X30" s="18">
        <f t="shared" si="40"/>
        <v>12</v>
      </c>
      <c r="Y30" s="86">
        <f t="shared" si="53"/>
        <v>0.70530512420314107</v>
      </c>
      <c r="Z30" s="86">
        <f t="shared" si="54"/>
        <v>0.12783655376181927</v>
      </c>
      <c r="AA30" s="20">
        <f t="shared" si="55"/>
        <v>0.8331416779649603</v>
      </c>
      <c r="AB30" s="87">
        <f t="shared" si="69"/>
        <v>6.7164459869339996</v>
      </c>
      <c r="AC30" s="101"/>
      <c r="AD30" s="18">
        <f t="shared" si="56"/>
        <v>12</v>
      </c>
      <c r="AE30" s="86">
        <f t="shared" si="57"/>
        <v>0.56066516526515842</v>
      </c>
      <c r="AF30" s="86">
        <f t="shared" si="58"/>
        <v>0.1219199809318951</v>
      </c>
      <c r="AG30" s="20">
        <f t="shared" si="59"/>
        <v>0.68258514619705357</v>
      </c>
      <c r="AH30" s="87">
        <f t="shared" si="70"/>
        <v>6.3177561759271956</v>
      </c>
      <c r="AI30" s="101"/>
      <c r="AJ30" s="18">
        <f t="shared" si="60"/>
        <v>12</v>
      </c>
      <c r="AK30" s="86">
        <f t="shared" si="61"/>
        <v>0.85982808524737009</v>
      </c>
      <c r="AL30" s="86">
        <f t="shared" si="62"/>
        <v>0.13041828806240233</v>
      </c>
      <c r="AM30" s="20">
        <f t="shared" si="63"/>
        <v>0.99024637330977239</v>
      </c>
      <c r="AN30" s="87">
        <f t="shared" si="71"/>
        <v>7.1140064515536716</v>
      </c>
    </row>
    <row r="31" spans="1:44" x14ac:dyDescent="0.3">
      <c r="A31" s="49">
        <v>104</v>
      </c>
      <c r="B31" s="74">
        <f t="shared" si="41"/>
        <v>12</v>
      </c>
      <c r="C31" s="52">
        <v>15</v>
      </c>
      <c r="D31" s="15">
        <v>72</v>
      </c>
      <c r="E31" s="109">
        <f t="shared" si="42"/>
        <v>17</v>
      </c>
      <c r="F31" s="15">
        <f t="shared" si="43"/>
        <v>14</v>
      </c>
      <c r="G31" s="90">
        <f t="shared" si="38"/>
        <v>41</v>
      </c>
      <c r="H31" s="16">
        <f t="shared" si="44"/>
        <v>0.2361111111111111</v>
      </c>
      <c r="I31" s="43">
        <f t="shared" si="45"/>
        <v>0.76388888888888884</v>
      </c>
      <c r="J31" s="44">
        <f t="shared" si="64"/>
        <v>0.17959158255172572</v>
      </c>
      <c r="K31" s="17">
        <f t="shared" si="46"/>
        <v>2.9483293573047935</v>
      </c>
      <c r="L31" s="18">
        <f t="shared" si="47"/>
        <v>31</v>
      </c>
      <c r="M31" s="18">
        <f t="shared" si="48"/>
        <v>2952</v>
      </c>
      <c r="N31" s="19">
        <f t="shared" si="49"/>
        <v>1.0501355013550135E-2</v>
      </c>
      <c r="O31" s="19">
        <f t="shared" si="65"/>
        <v>2.2315555105758528E-2</v>
      </c>
      <c r="P31" s="20">
        <f t="shared" si="66"/>
        <v>8.699931813897592E-2</v>
      </c>
      <c r="Q31" s="21">
        <f t="shared" si="50"/>
        <v>1.9599639845400538</v>
      </c>
      <c r="R31" s="17">
        <f t="shared" si="51"/>
        <v>0.17051553023193503</v>
      </c>
      <c r="S31" s="22">
        <f t="shared" si="39"/>
        <v>1.1859160693424278</v>
      </c>
      <c r="T31" s="22">
        <f t="shared" si="67"/>
        <v>0.84322999396954346</v>
      </c>
      <c r="U31" s="23">
        <f t="shared" si="52"/>
        <v>0.13051059136125473</v>
      </c>
      <c r="V31" s="23">
        <f t="shared" si="68"/>
        <v>0.23506694831362282</v>
      </c>
      <c r="X31" s="18">
        <f t="shared" si="40"/>
        <v>15</v>
      </c>
      <c r="Y31" s="86">
        <f t="shared" si="53"/>
        <v>0.53877474765517719</v>
      </c>
      <c r="Z31" s="86">
        <f t="shared" si="54"/>
        <v>8.3265188273981952E-2</v>
      </c>
      <c r="AA31" s="20">
        <f t="shared" si="55"/>
        <v>0.62203993592915918</v>
      </c>
      <c r="AB31" s="87">
        <f t="shared" si="69"/>
        <v>7.3384859228631587</v>
      </c>
      <c r="AC31" s="101"/>
      <c r="AD31" s="18">
        <f t="shared" si="56"/>
        <v>15</v>
      </c>
      <c r="AE31" s="86">
        <f t="shared" si="57"/>
        <v>0.39153177408376416</v>
      </c>
      <c r="AF31" s="86">
        <f t="shared" si="58"/>
        <v>8.4566695590697086E-2</v>
      </c>
      <c r="AG31" s="20">
        <f t="shared" si="59"/>
        <v>0.47609846967446123</v>
      </c>
      <c r="AH31" s="87">
        <f t="shared" si="70"/>
        <v>6.7938546456016571</v>
      </c>
      <c r="AI31" s="101"/>
      <c r="AJ31" s="18">
        <f t="shared" si="60"/>
        <v>15</v>
      </c>
      <c r="AK31" s="86">
        <f t="shared" si="61"/>
        <v>0.70520084494086843</v>
      </c>
      <c r="AL31" s="86">
        <f t="shared" si="62"/>
        <v>7.7313620153250842E-2</v>
      </c>
      <c r="AM31" s="20">
        <f t="shared" si="63"/>
        <v>0.78251446509411926</v>
      </c>
      <c r="AN31" s="87">
        <f t="shared" si="71"/>
        <v>7.8965209166477912</v>
      </c>
    </row>
    <row r="32" spans="1:44" x14ac:dyDescent="0.3">
      <c r="A32" s="49">
        <v>114</v>
      </c>
      <c r="B32" s="74">
        <f t="shared" si="41"/>
        <v>15</v>
      </c>
      <c r="C32" s="52">
        <v>18</v>
      </c>
      <c r="D32" s="15">
        <v>41</v>
      </c>
      <c r="E32" s="109">
        <f t="shared" si="42"/>
        <v>6</v>
      </c>
      <c r="F32" s="15">
        <f t="shared" si="43"/>
        <v>10</v>
      </c>
      <c r="G32" s="90">
        <f t="shared" si="38"/>
        <v>25</v>
      </c>
      <c r="H32" s="16">
        <f t="shared" si="44"/>
        <v>0.14634146341463414</v>
      </c>
      <c r="I32" s="43">
        <f t="shared" si="45"/>
        <v>0.85365853658536583</v>
      </c>
      <c r="J32" s="44">
        <f t="shared" si="64"/>
        <v>0.15330988754415609</v>
      </c>
      <c r="K32" s="17">
        <f t="shared" si="46"/>
        <v>3.5167275758568795</v>
      </c>
      <c r="L32" s="18">
        <f t="shared" si="47"/>
        <v>16</v>
      </c>
      <c r="M32" s="18">
        <f t="shared" si="48"/>
        <v>1025</v>
      </c>
      <c r="N32" s="19">
        <f t="shared" si="49"/>
        <v>1.5609756097560976E-2</v>
      </c>
      <c r="O32" s="19">
        <f t="shared" si="65"/>
        <v>3.7925311203319503E-2</v>
      </c>
      <c r="P32" s="20">
        <f t="shared" si="66"/>
        <v>0.1038473008719379</v>
      </c>
      <c r="Q32" s="21">
        <f t="shared" si="50"/>
        <v>1.9599639845400538</v>
      </c>
      <c r="R32" s="17">
        <f t="shared" si="51"/>
        <v>0.2035369696006932</v>
      </c>
      <c r="S32" s="22">
        <f t="shared" si="39"/>
        <v>1.2257304715696744</v>
      </c>
      <c r="T32" s="22">
        <f t="shared" si="67"/>
        <v>0.81584004248454134</v>
      </c>
      <c r="U32" s="23">
        <f t="shared" si="52"/>
        <v>0.10039880286063844</v>
      </c>
      <c r="V32" s="23">
        <f t="shared" si="68"/>
        <v>0.2165486740666121</v>
      </c>
      <c r="X32" s="18">
        <f t="shared" si="40"/>
        <v>18</v>
      </c>
      <c r="Y32" s="86">
        <f t="shared" si="53"/>
        <v>0.45992966263246826</v>
      </c>
      <c r="Z32" s="86">
        <f t="shared" si="54"/>
        <v>3.942254251135445E-2</v>
      </c>
      <c r="AA32" s="20">
        <f t="shared" si="55"/>
        <v>0.49935220514382272</v>
      </c>
      <c r="AB32" s="87">
        <f t="shared" si="69"/>
        <v>7.8378381280069815</v>
      </c>
      <c r="AC32" s="101"/>
      <c r="AD32" s="18">
        <f t="shared" si="56"/>
        <v>18</v>
      </c>
      <c r="AE32" s="86">
        <f t="shared" si="57"/>
        <v>0.30119640858191532</v>
      </c>
      <c r="AF32" s="86">
        <f t="shared" si="58"/>
        <v>4.5167682750924427E-2</v>
      </c>
      <c r="AG32" s="20">
        <f t="shared" si="59"/>
        <v>0.34636409133283974</v>
      </c>
      <c r="AH32" s="87">
        <f t="shared" si="70"/>
        <v>7.1402187369344965</v>
      </c>
      <c r="AI32" s="101"/>
      <c r="AJ32" s="18">
        <f t="shared" si="60"/>
        <v>18</v>
      </c>
      <c r="AK32" s="86">
        <f t="shared" si="61"/>
        <v>0.64964602219983636</v>
      </c>
      <c r="AL32" s="86">
        <f t="shared" si="62"/>
        <v>2.7777411370516078E-2</v>
      </c>
      <c r="AM32" s="20">
        <f t="shared" si="63"/>
        <v>0.6774234335703524</v>
      </c>
      <c r="AN32" s="87">
        <f t="shared" si="71"/>
        <v>8.5739443502181434</v>
      </c>
    </row>
    <row r="33" spans="1:40" x14ac:dyDescent="0.3">
      <c r="A33" s="49">
        <v>117</v>
      </c>
      <c r="B33" s="74">
        <f t="shared" si="41"/>
        <v>18</v>
      </c>
      <c r="C33" s="52">
        <v>21</v>
      </c>
      <c r="D33" s="15">
        <v>25</v>
      </c>
      <c r="E33" s="109">
        <f t="shared" si="42"/>
        <v>4</v>
      </c>
      <c r="F33" s="15">
        <f t="shared" si="43"/>
        <v>3</v>
      </c>
      <c r="G33" s="90">
        <f t="shared" si="38"/>
        <v>18</v>
      </c>
      <c r="H33" s="16">
        <f t="shared" si="44"/>
        <v>0.16</v>
      </c>
      <c r="I33" s="43">
        <f t="shared" si="45"/>
        <v>0.84</v>
      </c>
      <c r="J33" s="44">
        <f t="shared" si="64"/>
        <v>0.12878030553709111</v>
      </c>
      <c r="K33" s="17">
        <f t="shared" si="46"/>
        <v>4.2010544000667114</v>
      </c>
      <c r="L33" s="18">
        <f t="shared" si="47"/>
        <v>7</v>
      </c>
      <c r="M33" s="18">
        <f t="shared" si="48"/>
        <v>450</v>
      </c>
      <c r="N33" s="19">
        <f t="shared" si="49"/>
        <v>1.5555555555555555E-2</v>
      </c>
      <c r="O33" s="19">
        <f t="shared" si="65"/>
        <v>5.3480866758875062E-2</v>
      </c>
      <c r="P33" s="20">
        <f t="shared" si="66"/>
        <v>0.11282882513700025</v>
      </c>
      <c r="Q33" s="21">
        <f t="shared" si="50"/>
        <v>1.9599639845400538</v>
      </c>
      <c r="R33" s="17">
        <f t="shared" si="51"/>
        <v>0.221140433686488</v>
      </c>
      <c r="S33" s="22">
        <f t="shared" si="39"/>
        <v>1.2474986090918572</v>
      </c>
      <c r="T33" s="22">
        <f t="shared" si="67"/>
        <v>0.8016041001664691</v>
      </c>
      <c r="U33" s="23">
        <f t="shared" si="52"/>
        <v>7.7542255335359814E-2</v>
      </c>
      <c r="V33" s="23">
        <f t="shared" si="68"/>
        <v>0.19339786270842418</v>
      </c>
      <c r="X33" s="18">
        <f t="shared" si="40"/>
        <v>21</v>
      </c>
      <c r="Y33" s="86">
        <f t="shared" si="53"/>
        <v>0.38634091661127334</v>
      </c>
      <c r="Z33" s="86">
        <f t="shared" si="54"/>
        <v>3.6794373010597473E-2</v>
      </c>
      <c r="AA33" s="20">
        <f t="shared" si="55"/>
        <v>0.4231352896218708</v>
      </c>
      <c r="AB33" s="87">
        <f t="shared" si="69"/>
        <v>8.2609734176288523</v>
      </c>
      <c r="AC33" s="101"/>
      <c r="AD33" s="18">
        <f t="shared" si="56"/>
        <v>21</v>
      </c>
      <c r="AE33" s="86">
        <f t="shared" si="57"/>
        <v>0.23262676600607946</v>
      </c>
      <c r="AF33" s="86">
        <f t="shared" si="58"/>
        <v>3.4284821287917946E-2</v>
      </c>
      <c r="AG33" s="20">
        <f t="shared" si="59"/>
        <v>0.26691158729399739</v>
      </c>
      <c r="AH33" s="87">
        <f t="shared" si="70"/>
        <v>7.4071303242284943</v>
      </c>
      <c r="AI33" s="101"/>
      <c r="AJ33" s="18">
        <f t="shared" si="60"/>
        <v>21</v>
      </c>
      <c r="AK33" s="86">
        <f t="shared" si="61"/>
        <v>0.58019358812527255</v>
      </c>
      <c r="AL33" s="86">
        <f t="shared" si="62"/>
        <v>3.4726217037281876E-2</v>
      </c>
      <c r="AM33" s="20">
        <f t="shared" si="63"/>
        <v>0.6149198051625544</v>
      </c>
      <c r="AN33" s="87">
        <f t="shared" si="71"/>
        <v>9.1888641553806973</v>
      </c>
    </row>
    <row r="34" spans="1:40" x14ac:dyDescent="0.3">
      <c r="A34" s="49">
        <v>122</v>
      </c>
      <c r="B34" s="74">
        <f t="shared" si="41"/>
        <v>21</v>
      </c>
      <c r="C34" s="52">
        <v>24</v>
      </c>
      <c r="D34" s="15">
        <v>18</v>
      </c>
      <c r="E34" s="109">
        <f t="shared" si="42"/>
        <v>1</v>
      </c>
      <c r="F34" s="15">
        <f t="shared" si="43"/>
        <v>5</v>
      </c>
      <c r="G34" s="110">
        <v>12</v>
      </c>
      <c r="H34" s="16">
        <f t="shared" si="44"/>
        <v>5.5555555555555552E-2</v>
      </c>
      <c r="I34" s="43">
        <f t="shared" si="45"/>
        <v>0.94444444444444442</v>
      </c>
      <c r="J34" s="44">
        <f t="shared" si="64"/>
        <v>0.12162584411836382</v>
      </c>
      <c r="K34" s="17">
        <f t="shared" si="46"/>
        <v>4.4386306711777443</v>
      </c>
      <c r="L34" s="18">
        <f t="shared" si="47"/>
        <v>6</v>
      </c>
      <c r="M34" s="18">
        <f t="shared" si="48"/>
        <v>216</v>
      </c>
      <c r="N34" s="19">
        <f t="shared" si="49"/>
        <v>2.7777777777777776E-2</v>
      </c>
      <c r="O34" s="19">
        <f t="shared" si="65"/>
        <v>8.1258644536652838E-2</v>
      </c>
      <c r="P34" s="20">
        <f t="shared" si="66"/>
        <v>0.13530388972741367</v>
      </c>
      <c r="Q34" s="21">
        <f t="shared" si="50"/>
        <v>1.9599639845400538</v>
      </c>
      <c r="R34" s="17">
        <f t="shared" si="51"/>
        <v>0.26519075083390975</v>
      </c>
      <c r="S34" s="22">
        <f t="shared" si="39"/>
        <v>1.3036796300386921</v>
      </c>
      <c r="T34" s="22">
        <f t="shared" si="67"/>
        <v>0.76705961875796191</v>
      </c>
      <c r="U34" s="23">
        <f t="shared" si="52"/>
        <v>6.4145598460691289E-2</v>
      </c>
      <c r="V34" s="23">
        <f t="shared" si="68"/>
        <v>0.19868280864103424</v>
      </c>
      <c r="X34" s="18">
        <f t="shared" si="40"/>
        <v>24</v>
      </c>
      <c r="Y34" s="86">
        <f t="shared" si="53"/>
        <v>0.36487753235509146</v>
      </c>
      <c r="Z34" s="86">
        <f t="shared" si="54"/>
        <v>1.0731692128090935E-2</v>
      </c>
      <c r="AA34" s="20">
        <f t="shared" si="55"/>
        <v>0.3756092244831824</v>
      </c>
      <c r="AB34" s="87">
        <f t="shared" si="69"/>
        <v>8.6365826421120353</v>
      </c>
      <c r="AC34" s="101"/>
      <c r="AD34" s="18">
        <f t="shared" si="56"/>
        <v>24</v>
      </c>
      <c r="AE34" s="86">
        <f t="shared" si="57"/>
        <v>0.19243679538207387</v>
      </c>
      <c r="AF34" s="86">
        <f t="shared" si="58"/>
        <v>2.0094985312002787E-2</v>
      </c>
      <c r="AG34" s="20">
        <f t="shared" si="59"/>
        <v>0.21253178069407666</v>
      </c>
      <c r="AH34" s="87">
        <f t="shared" si="70"/>
        <v>7.619662104922571</v>
      </c>
      <c r="AI34" s="101"/>
      <c r="AJ34" s="18">
        <f t="shared" si="60"/>
        <v>24</v>
      </c>
      <c r="AK34" s="86">
        <f t="shared" si="61"/>
        <v>0.5960484259231027</v>
      </c>
      <c r="AL34" s="86">
        <f t="shared" si="62"/>
        <v>-7.9274188989150868E-3</v>
      </c>
      <c r="AM34" s="20">
        <f t="shared" si="63"/>
        <v>0.58812100702418757</v>
      </c>
      <c r="AN34" s="87">
        <f t="shared" si="71"/>
        <v>9.776985162404884</v>
      </c>
    </row>
    <row r="35" spans="1:40" ht="6.75" customHeight="1" x14ac:dyDescent="0.3">
      <c r="C35" s="25"/>
      <c r="D35" s="25"/>
      <c r="E35" s="26"/>
      <c r="F35" s="26"/>
      <c r="G35" s="25"/>
      <c r="H35" s="27"/>
      <c r="I35" s="28"/>
      <c r="J35" s="28"/>
      <c r="K35" s="28"/>
      <c r="L35" s="29"/>
      <c r="M35" s="29"/>
      <c r="N35" s="29"/>
      <c r="O35" s="29"/>
      <c r="P35" s="28"/>
    </row>
    <row r="36" spans="1:40" x14ac:dyDescent="0.3">
      <c r="C36" s="30"/>
      <c r="D36" s="31" t="s">
        <v>8</v>
      </c>
      <c r="E36" s="53">
        <f>SUM(E27:E34)</f>
        <v>348</v>
      </c>
      <c r="F36" s="53">
        <f>SUM(F27:F34)</f>
        <v>122</v>
      </c>
      <c r="G36" s="32"/>
      <c r="H36" s="27"/>
      <c r="I36" s="28"/>
      <c r="J36" s="28"/>
      <c r="K36" s="28"/>
      <c r="L36" s="29"/>
      <c r="M36" s="29"/>
      <c r="N36" s="29"/>
      <c r="O36" s="35"/>
      <c r="P36" s="28"/>
      <c r="V36" s="1"/>
      <c r="W36" s="1"/>
      <c r="X36" s="1"/>
    </row>
    <row r="37" spans="1:40" ht="25.5" customHeight="1" x14ac:dyDescent="0.3">
      <c r="C37" s="30"/>
      <c r="E37" s="26"/>
      <c r="F37" s="33"/>
      <c r="H37" s="27"/>
      <c r="I37" s="27"/>
      <c r="J37" s="27"/>
      <c r="K37" s="27"/>
      <c r="L37" s="27"/>
      <c r="M37" s="27"/>
      <c r="N37" s="2"/>
      <c r="O37" s="155" t="s">
        <v>61</v>
      </c>
      <c r="P37" s="156"/>
      <c r="R37" s="144" t="s">
        <v>67</v>
      </c>
      <c r="S37" s="83" t="s">
        <v>63</v>
      </c>
      <c r="T37" s="84"/>
      <c r="V37" s="1"/>
      <c r="W37" s="1"/>
      <c r="X37" s="1"/>
    </row>
    <row r="38" spans="1:40" ht="21" x14ac:dyDescent="0.3">
      <c r="C38" s="30"/>
      <c r="D38" s="30"/>
      <c r="E38" s="30"/>
      <c r="F38" s="30"/>
      <c r="H38" s="27"/>
      <c r="I38" s="27"/>
      <c r="J38" s="27"/>
      <c r="K38" s="27"/>
      <c r="L38" s="27"/>
      <c r="M38" s="27"/>
      <c r="N38" s="79" t="s">
        <v>35</v>
      </c>
      <c r="O38" s="111" t="s">
        <v>36</v>
      </c>
      <c r="P38" s="119" t="s">
        <v>37</v>
      </c>
      <c r="Q38" s="141" t="s">
        <v>35</v>
      </c>
      <c r="R38" s="135" t="s">
        <v>39</v>
      </c>
      <c r="S38" s="83" t="s">
        <v>64</v>
      </c>
      <c r="V38" s="1"/>
      <c r="W38" s="1"/>
      <c r="X38" s="1"/>
    </row>
    <row r="39" spans="1:40" x14ac:dyDescent="0.3">
      <c r="C39" s="30"/>
      <c r="E39" s="26"/>
      <c r="F39" s="33"/>
      <c r="H39" s="27"/>
      <c r="I39" s="27"/>
      <c r="J39" s="27"/>
      <c r="K39" s="27"/>
      <c r="L39" s="27"/>
      <c r="M39" s="27"/>
      <c r="N39" s="5">
        <v>0</v>
      </c>
      <c r="O39" s="82">
        <f t="shared" ref="O39:O47" si="72">J26</f>
        <v>1</v>
      </c>
      <c r="P39" s="120">
        <f t="shared" ref="P39:P47" si="73">J12</f>
        <v>1</v>
      </c>
      <c r="Q39" s="2">
        <v>0</v>
      </c>
      <c r="R39" s="123">
        <f>(IF(O39=P39,1,LOG(P39,O39)))</f>
        <v>1</v>
      </c>
      <c r="S39" s="37"/>
      <c r="V39" s="1"/>
      <c r="W39" s="1"/>
      <c r="X39" s="1"/>
    </row>
    <row r="40" spans="1:40" ht="15.75" customHeight="1" x14ac:dyDescent="0.35">
      <c r="C40" s="157" t="s">
        <v>17</v>
      </c>
      <c r="D40" s="158"/>
      <c r="E40" s="158"/>
      <c r="F40" s="158"/>
      <c r="G40" s="158"/>
      <c r="H40" s="158"/>
      <c r="I40" s="158"/>
      <c r="J40" s="158"/>
      <c r="K40" s="158"/>
      <c r="L40" s="159"/>
      <c r="N40" s="5">
        <v>3</v>
      </c>
      <c r="O40" s="82">
        <f t="shared" si="72"/>
        <v>0.78008298755186722</v>
      </c>
      <c r="P40" s="120">
        <f t="shared" si="73"/>
        <v>0.85491419656786272</v>
      </c>
      <c r="Q40" s="2">
        <v>3</v>
      </c>
      <c r="R40" s="123">
        <f>(IF(O40=P40,1,LOG(P40,O40)))</f>
        <v>0.63116985158636829</v>
      </c>
      <c r="S40" s="37"/>
      <c r="V40" s="1"/>
      <c r="W40" s="1"/>
      <c r="X40" s="1"/>
    </row>
    <row r="41" spans="1:40" ht="13" customHeight="1" x14ac:dyDescent="0.3">
      <c r="C41" s="106" t="s">
        <v>76</v>
      </c>
      <c r="D41" s="162" t="s">
        <v>77</v>
      </c>
      <c r="E41" s="163"/>
      <c r="F41" s="164"/>
      <c r="G41" s="165" t="s">
        <v>78</v>
      </c>
      <c r="H41" s="166"/>
      <c r="I41" s="167"/>
      <c r="J41" s="165" t="s">
        <v>79</v>
      </c>
      <c r="K41" s="166"/>
      <c r="L41" s="167"/>
      <c r="N41" s="5">
        <v>6</v>
      </c>
      <c r="O41" s="82">
        <f t="shared" si="72"/>
        <v>0.52085541015001602</v>
      </c>
      <c r="P41" s="120">
        <f t="shared" si="73"/>
        <v>0.63054016413530101</v>
      </c>
      <c r="Q41" s="2">
        <v>6</v>
      </c>
      <c r="R41" s="123">
        <f>(IF(O41=P41,1,LOG(P41,O41)))</f>
        <v>0.7070222056390002</v>
      </c>
      <c r="S41" s="37"/>
      <c r="V41" s="1"/>
      <c r="W41" s="1"/>
      <c r="X41" s="1"/>
    </row>
    <row r="42" spans="1:40" ht="13" customHeight="1" x14ac:dyDescent="0.3">
      <c r="C42" s="107"/>
      <c r="D42" s="104" t="s">
        <v>10</v>
      </c>
      <c r="E42" s="105"/>
      <c r="F42" s="54"/>
      <c r="G42" s="104" t="s">
        <v>10</v>
      </c>
      <c r="H42" s="105"/>
      <c r="I42" s="55"/>
      <c r="J42" s="104" t="s">
        <v>10</v>
      </c>
      <c r="K42" s="105"/>
      <c r="L42" s="54"/>
      <c r="N42" s="5">
        <v>9</v>
      </c>
      <c r="O42" s="82">
        <f t="shared" si="72"/>
        <v>0.32032607724225987</v>
      </c>
      <c r="P42" s="120">
        <f t="shared" si="73"/>
        <v>0.44910268100804912</v>
      </c>
      <c r="Q42" s="2">
        <v>9</v>
      </c>
      <c r="R42" s="123">
        <f>(IF(O42=P42,1,LOG(P42,O42)))</f>
        <v>0.70317341141917322</v>
      </c>
      <c r="S42" s="37"/>
      <c r="V42" s="1"/>
      <c r="W42" s="1"/>
      <c r="X42" s="1"/>
    </row>
    <row r="43" spans="1:40" x14ac:dyDescent="0.3">
      <c r="C43" s="108"/>
      <c r="D43" s="56" t="s">
        <v>11</v>
      </c>
      <c r="E43" s="56" t="s">
        <v>12</v>
      </c>
      <c r="F43" s="56" t="s">
        <v>13</v>
      </c>
      <c r="G43" s="56" t="s">
        <v>11</v>
      </c>
      <c r="H43" s="56" t="s">
        <v>12</v>
      </c>
      <c r="I43" s="56" t="s">
        <v>13</v>
      </c>
      <c r="J43" s="57" t="s">
        <v>11</v>
      </c>
      <c r="K43" s="57" t="s">
        <v>12</v>
      </c>
      <c r="L43" s="56" t="s">
        <v>13</v>
      </c>
      <c r="N43" s="126">
        <v>12</v>
      </c>
      <c r="O43" s="127">
        <f t="shared" si="72"/>
        <v>0.23510170806771369</v>
      </c>
      <c r="P43" s="128">
        <f t="shared" si="73"/>
        <v>0.35314056968154289</v>
      </c>
      <c r="Q43" s="2">
        <v>12</v>
      </c>
      <c r="R43" s="125">
        <f t="shared" ref="R43:R47" si="74">(IF(O43=P43,1,LOG(P43,O43)))</f>
        <v>0.71897661321715434</v>
      </c>
      <c r="S43" s="37"/>
      <c r="V43" s="1"/>
      <c r="W43" s="1"/>
      <c r="X43" s="1"/>
    </row>
    <row r="44" spans="1:40" x14ac:dyDescent="0.3">
      <c r="C44" s="58">
        <v>3</v>
      </c>
      <c r="D44" s="59">
        <f t="shared" ref="D44:D51" si="75">D13</f>
        <v>641</v>
      </c>
      <c r="E44" s="59">
        <f t="shared" ref="E44:E51" si="76">D27</f>
        <v>482</v>
      </c>
      <c r="F44" s="60">
        <f t="shared" ref="F44:F51" si="77">D44+E44</f>
        <v>1123</v>
      </c>
      <c r="G44" s="59">
        <f t="shared" ref="G44:G51" si="78">E13</f>
        <v>93</v>
      </c>
      <c r="H44" s="59">
        <f t="shared" ref="H44:H51" si="79">E27</f>
        <v>106</v>
      </c>
      <c r="I44" s="60">
        <f t="shared" ref="I44:I51" si="80">G44+H44</f>
        <v>199</v>
      </c>
      <c r="J44" s="61">
        <f t="shared" ref="J44:J51" si="81">I44*D44/F44</f>
        <v>113.58771148708816</v>
      </c>
      <c r="K44" s="61">
        <f t="shared" ref="K44:K51" si="82">I44*E44/F44</f>
        <v>85.412288512911843</v>
      </c>
      <c r="L44" s="62">
        <f t="shared" ref="L44:L52" si="83">J44+K44</f>
        <v>199</v>
      </c>
      <c r="N44" s="5">
        <v>15</v>
      </c>
      <c r="O44" s="82">
        <f t="shared" si="72"/>
        <v>0.17959158255172572</v>
      </c>
      <c r="P44" s="120">
        <f t="shared" si="73"/>
        <v>0.2854729156108281</v>
      </c>
      <c r="Q44" s="2">
        <v>15</v>
      </c>
      <c r="R44" s="123">
        <f t="shared" si="74"/>
        <v>0.73008562654103215</v>
      </c>
      <c r="S44" s="37"/>
      <c r="V44" s="1"/>
      <c r="W44" s="1"/>
      <c r="X44" s="1"/>
    </row>
    <row r="45" spans="1:40" x14ac:dyDescent="0.3">
      <c r="C45" s="58">
        <v>6</v>
      </c>
      <c r="D45" s="59">
        <f t="shared" si="75"/>
        <v>522</v>
      </c>
      <c r="E45" s="59">
        <f t="shared" si="76"/>
        <v>325</v>
      </c>
      <c r="F45" s="60">
        <f t="shared" si="77"/>
        <v>847</v>
      </c>
      <c r="G45" s="59">
        <f t="shared" si="78"/>
        <v>137</v>
      </c>
      <c r="H45" s="59">
        <f t="shared" si="79"/>
        <v>108</v>
      </c>
      <c r="I45" s="60">
        <f t="shared" si="80"/>
        <v>245</v>
      </c>
      <c r="J45" s="61">
        <f t="shared" si="81"/>
        <v>150.9917355371901</v>
      </c>
      <c r="K45" s="61">
        <f t="shared" si="82"/>
        <v>94.008264462809919</v>
      </c>
      <c r="L45" s="62">
        <f t="shared" si="83"/>
        <v>245</v>
      </c>
      <c r="N45" s="5">
        <v>18</v>
      </c>
      <c r="O45" s="82">
        <f t="shared" si="72"/>
        <v>0.15330988754415609</v>
      </c>
      <c r="P45" s="120">
        <f t="shared" si="73"/>
        <v>0.22989411788128636</v>
      </c>
      <c r="Q45" s="2">
        <v>18</v>
      </c>
      <c r="R45" s="123">
        <f t="shared" si="74"/>
        <v>0.78394984216070318</v>
      </c>
      <c r="S45" s="37"/>
      <c r="V45" s="1"/>
      <c r="W45" s="1"/>
      <c r="X45" s="1"/>
    </row>
    <row r="46" spans="1:40" x14ac:dyDescent="0.3">
      <c r="C46" s="58">
        <v>9</v>
      </c>
      <c r="D46" s="59">
        <f t="shared" si="75"/>
        <v>351</v>
      </c>
      <c r="E46" s="59">
        <f t="shared" si="76"/>
        <v>200</v>
      </c>
      <c r="F46" s="60">
        <f t="shared" si="77"/>
        <v>551</v>
      </c>
      <c r="G46" s="59">
        <f t="shared" si="78"/>
        <v>101</v>
      </c>
      <c r="H46" s="59">
        <f t="shared" si="79"/>
        <v>77</v>
      </c>
      <c r="I46" s="60">
        <f t="shared" si="80"/>
        <v>178</v>
      </c>
      <c r="J46" s="61">
        <f t="shared" si="81"/>
        <v>113.3901996370236</v>
      </c>
      <c r="K46" s="61">
        <f t="shared" si="82"/>
        <v>64.609800362976401</v>
      </c>
      <c r="L46" s="62">
        <f t="shared" si="83"/>
        <v>178</v>
      </c>
      <c r="N46" s="5">
        <v>21</v>
      </c>
      <c r="O46" s="82">
        <f t="shared" si="72"/>
        <v>0.12878030553709111</v>
      </c>
      <c r="P46" s="120">
        <f t="shared" si="73"/>
        <v>0.20722850062538489</v>
      </c>
      <c r="Q46" s="2">
        <v>21</v>
      </c>
      <c r="R46" s="123">
        <f t="shared" si="74"/>
        <v>0.76790439117132048</v>
      </c>
      <c r="V46" s="1"/>
      <c r="W46" s="1"/>
      <c r="X46" s="1"/>
    </row>
    <row r="47" spans="1:40" x14ac:dyDescent="0.3">
      <c r="C47" s="58">
        <v>12</v>
      </c>
      <c r="D47" s="59">
        <f t="shared" si="75"/>
        <v>234</v>
      </c>
      <c r="E47" s="59">
        <f t="shared" si="76"/>
        <v>109</v>
      </c>
      <c r="F47" s="60">
        <f t="shared" si="77"/>
        <v>343</v>
      </c>
      <c r="G47" s="59">
        <f t="shared" si="78"/>
        <v>50</v>
      </c>
      <c r="H47" s="59">
        <f t="shared" si="79"/>
        <v>29</v>
      </c>
      <c r="I47" s="60">
        <f t="shared" si="80"/>
        <v>79</v>
      </c>
      <c r="J47" s="61">
        <f t="shared" si="81"/>
        <v>53.895043731778422</v>
      </c>
      <c r="K47" s="61">
        <f t="shared" si="82"/>
        <v>25.104956268221574</v>
      </c>
      <c r="L47" s="62">
        <f t="shared" si="83"/>
        <v>79</v>
      </c>
      <c r="N47" s="5">
        <v>24</v>
      </c>
      <c r="O47" s="82">
        <f t="shared" si="72"/>
        <v>0.12162584411836382</v>
      </c>
      <c r="P47" s="120">
        <f t="shared" si="73"/>
        <v>0.18019869619598686</v>
      </c>
      <c r="Q47" s="2">
        <v>24</v>
      </c>
      <c r="R47" s="123">
        <f t="shared" si="74"/>
        <v>0.81340917641475308</v>
      </c>
    </row>
    <row r="48" spans="1:40" x14ac:dyDescent="0.3">
      <c r="C48" s="58">
        <v>15</v>
      </c>
      <c r="D48" s="59">
        <f t="shared" si="75"/>
        <v>167</v>
      </c>
      <c r="E48" s="59">
        <f t="shared" si="76"/>
        <v>72</v>
      </c>
      <c r="F48" s="60">
        <f t="shared" si="77"/>
        <v>239</v>
      </c>
      <c r="G48" s="59">
        <f t="shared" si="78"/>
        <v>32</v>
      </c>
      <c r="H48" s="59">
        <f t="shared" si="79"/>
        <v>17</v>
      </c>
      <c r="I48" s="60">
        <f t="shared" si="80"/>
        <v>49</v>
      </c>
      <c r="J48" s="61">
        <f t="shared" si="81"/>
        <v>34.238493723849373</v>
      </c>
      <c r="K48" s="61">
        <f t="shared" si="82"/>
        <v>14.761506276150628</v>
      </c>
      <c r="L48" s="62">
        <f t="shared" si="83"/>
        <v>49</v>
      </c>
      <c r="N48" s="27"/>
      <c r="O48" s="39"/>
      <c r="P48" s="39"/>
    </row>
    <row r="49" spans="3:16" x14ac:dyDescent="0.3">
      <c r="C49" s="58">
        <v>18</v>
      </c>
      <c r="D49" s="59">
        <f t="shared" si="75"/>
        <v>113</v>
      </c>
      <c r="E49" s="59">
        <f t="shared" si="76"/>
        <v>41</v>
      </c>
      <c r="F49" s="60">
        <f t="shared" si="77"/>
        <v>154</v>
      </c>
      <c r="G49" s="59">
        <f t="shared" si="78"/>
        <v>22</v>
      </c>
      <c r="H49" s="59">
        <f t="shared" si="79"/>
        <v>6</v>
      </c>
      <c r="I49" s="60">
        <f t="shared" si="80"/>
        <v>28</v>
      </c>
      <c r="J49" s="61">
        <f t="shared" si="81"/>
        <v>20.545454545454547</v>
      </c>
      <c r="K49" s="61">
        <f t="shared" si="82"/>
        <v>7.4545454545454541</v>
      </c>
      <c r="L49" s="62">
        <f t="shared" si="83"/>
        <v>28</v>
      </c>
      <c r="N49" s="27"/>
      <c r="O49" s="39"/>
      <c r="P49" s="39"/>
    </row>
    <row r="50" spans="3:16" x14ac:dyDescent="0.3">
      <c r="C50" s="58">
        <v>21</v>
      </c>
      <c r="D50" s="59">
        <f t="shared" si="75"/>
        <v>71</v>
      </c>
      <c r="E50" s="59">
        <f t="shared" si="76"/>
        <v>25</v>
      </c>
      <c r="F50" s="60">
        <f t="shared" si="77"/>
        <v>96</v>
      </c>
      <c r="G50" s="59">
        <f t="shared" si="78"/>
        <v>7</v>
      </c>
      <c r="H50" s="59">
        <f t="shared" si="79"/>
        <v>4</v>
      </c>
      <c r="I50" s="60">
        <f t="shared" si="80"/>
        <v>11</v>
      </c>
      <c r="J50" s="61">
        <f t="shared" si="81"/>
        <v>8.1354166666666661</v>
      </c>
      <c r="K50" s="61">
        <f t="shared" si="82"/>
        <v>2.8645833333333335</v>
      </c>
      <c r="L50" s="62">
        <f t="shared" si="83"/>
        <v>11</v>
      </c>
      <c r="N50" s="27"/>
      <c r="O50" s="39"/>
      <c r="P50" s="39"/>
    </row>
    <row r="51" spans="3:16" x14ac:dyDescent="0.3">
      <c r="C51" s="58">
        <v>24</v>
      </c>
      <c r="D51" s="59">
        <f t="shared" si="75"/>
        <v>46</v>
      </c>
      <c r="E51" s="59">
        <f t="shared" si="76"/>
        <v>18</v>
      </c>
      <c r="F51" s="60">
        <f t="shared" si="77"/>
        <v>64</v>
      </c>
      <c r="G51" s="59">
        <f t="shared" si="78"/>
        <v>6</v>
      </c>
      <c r="H51" s="59">
        <f t="shared" si="79"/>
        <v>1</v>
      </c>
      <c r="I51" s="60">
        <f t="shared" si="80"/>
        <v>7</v>
      </c>
      <c r="J51" s="61">
        <f t="shared" si="81"/>
        <v>5.03125</v>
      </c>
      <c r="K51" s="61">
        <f t="shared" si="82"/>
        <v>1.96875</v>
      </c>
      <c r="L51" s="62">
        <f t="shared" si="83"/>
        <v>7</v>
      </c>
      <c r="N51" s="27"/>
      <c r="O51" s="39"/>
      <c r="P51" s="39"/>
    </row>
    <row r="52" spans="3:16" x14ac:dyDescent="0.3">
      <c r="C52" s="63"/>
      <c r="D52" s="64"/>
      <c r="E52" s="64"/>
      <c r="F52" s="64"/>
      <c r="G52" s="65">
        <f>SUM(G44:G51)</f>
        <v>448</v>
      </c>
      <c r="H52" s="65">
        <f>SUM(H44:H51)</f>
        <v>348</v>
      </c>
      <c r="I52" s="65">
        <f>SUM(I44:I51)</f>
        <v>796</v>
      </c>
      <c r="J52" s="66">
        <f>SUM(J44:J51)</f>
        <v>499.81530532905089</v>
      </c>
      <c r="K52" s="66">
        <f>SUM(K44:K51)</f>
        <v>296.18469467094911</v>
      </c>
      <c r="L52" s="67">
        <f t="shared" si="83"/>
        <v>796</v>
      </c>
      <c r="N52" s="39"/>
      <c r="O52" s="39"/>
      <c r="P52" s="39"/>
    </row>
    <row r="53" spans="3:16" x14ac:dyDescent="0.3">
      <c r="C53" s="39"/>
      <c r="D53" s="39"/>
      <c r="E53" s="39"/>
      <c r="F53" s="39"/>
      <c r="G53" s="39"/>
      <c r="H53" s="39"/>
      <c r="I53" s="39"/>
      <c r="J53" s="68"/>
      <c r="K53" s="39"/>
      <c r="L53" s="39"/>
      <c r="N53" s="39"/>
      <c r="O53" s="39"/>
      <c r="P53" s="39"/>
    </row>
    <row r="54" spans="3:16" x14ac:dyDescent="0.3">
      <c r="C54" s="69" t="s">
        <v>14</v>
      </c>
      <c r="D54" s="70">
        <f>((G52-J52)^2)/J52</f>
        <v>5.3716359577568911</v>
      </c>
      <c r="E54" s="71"/>
      <c r="F54" s="72">
        <f>((H52-K52)^2)/K52</f>
        <v>9.0647015684774566</v>
      </c>
      <c r="G54" s="71"/>
      <c r="H54" s="73">
        <f>D54+F54</f>
        <v>14.436337526234347</v>
      </c>
      <c r="I54" s="74" t="s">
        <v>27</v>
      </c>
      <c r="J54" s="71"/>
      <c r="K54" s="75" t="s">
        <v>28</v>
      </c>
      <c r="L54" s="76">
        <f>CHIDIST(H54,1)</f>
        <v>1.4497774455248476E-4</v>
      </c>
      <c r="N54" s="39"/>
      <c r="O54" s="39"/>
      <c r="P54" s="39"/>
    </row>
    <row r="55" spans="3:16" x14ac:dyDescent="0.3">
      <c r="C55" s="39"/>
      <c r="D55" s="39"/>
      <c r="E55" s="39"/>
      <c r="F55" s="39"/>
      <c r="G55" s="39"/>
      <c r="H55" s="39"/>
      <c r="I55" s="77"/>
      <c r="J55" s="39"/>
      <c r="K55" s="39"/>
      <c r="L55" s="39"/>
      <c r="N55" s="39"/>
      <c r="O55" s="39"/>
      <c r="P55" s="39"/>
    </row>
    <row r="56" spans="3:16" x14ac:dyDescent="0.3">
      <c r="C56" s="39"/>
      <c r="D56" s="39"/>
      <c r="E56" s="39"/>
      <c r="F56" s="39"/>
      <c r="G56" s="39"/>
      <c r="H56" s="39"/>
      <c r="I56" s="78"/>
      <c r="J56" s="138" t="s">
        <v>15</v>
      </c>
      <c r="K56" s="140">
        <f>(G52/J52)/(H52/K52)</f>
        <v>0.76287227512090761</v>
      </c>
      <c r="P56" s="39"/>
    </row>
    <row r="57" spans="3:16" x14ac:dyDescent="0.3">
      <c r="C57" s="39"/>
      <c r="D57" s="39"/>
      <c r="E57" s="39"/>
      <c r="F57" s="39"/>
      <c r="G57" s="39"/>
      <c r="H57" s="39"/>
      <c r="I57" s="39"/>
    </row>
    <row r="58" spans="3:16" x14ac:dyDescent="0.3">
      <c r="C58" s="39"/>
      <c r="D58" s="39"/>
      <c r="E58" s="39"/>
      <c r="F58" s="39"/>
      <c r="G58" s="39"/>
      <c r="H58" s="39"/>
      <c r="I58" s="39"/>
      <c r="J58" s="39"/>
    </row>
    <row r="59" spans="3:16" ht="12.75" customHeight="1" x14ac:dyDescent="0.3">
      <c r="C59" s="39"/>
      <c r="D59" s="39"/>
      <c r="E59" s="39"/>
      <c r="F59" s="39"/>
      <c r="G59" s="39"/>
      <c r="H59" s="39"/>
      <c r="I59" s="39"/>
      <c r="J59" s="39"/>
      <c r="K59" s="39"/>
    </row>
    <row r="60" spans="3:16" x14ac:dyDescent="0.3">
      <c r="C60" s="39"/>
      <c r="D60" s="39"/>
      <c r="E60" s="39"/>
      <c r="F60" s="39"/>
      <c r="G60" s="39"/>
      <c r="H60" s="39"/>
      <c r="I60" s="39"/>
      <c r="J60" s="39"/>
      <c r="K60" s="39"/>
    </row>
    <row r="61" spans="3:16" x14ac:dyDescent="0.3">
      <c r="C61" s="39"/>
      <c r="D61" s="39"/>
      <c r="E61" s="39"/>
      <c r="F61" s="39"/>
      <c r="G61" s="39"/>
      <c r="H61" s="39"/>
      <c r="I61" s="39"/>
      <c r="J61" s="39"/>
      <c r="K61" s="39"/>
      <c r="L61" s="39"/>
      <c r="M61" s="39"/>
    </row>
    <row r="62" spans="3:16" x14ac:dyDescent="0.3">
      <c r="C62" s="39"/>
      <c r="D62" s="39"/>
      <c r="E62" s="39"/>
      <c r="F62" s="39"/>
      <c r="G62" s="39"/>
      <c r="H62" s="39"/>
      <c r="I62" s="39"/>
      <c r="J62" s="39"/>
      <c r="K62" s="39"/>
      <c r="L62" s="39"/>
      <c r="M62" s="39"/>
    </row>
    <row r="63" spans="3:16" x14ac:dyDescent="0.3">
      <c r="C63" s="39"/>
      <c r="D63" s="39"/>
      <c r="E63" s="39"/>
      <c r="F63" s="39"/>
      <c r="G63" s="39"/>
      <c r="H63" s="39"/>
      <c r="I63" s="39"/>
      <c r="J63" s="39"/>
      <c r="K63" s="39"/>
      <c r="L63" s="39"/>
    </row>
    <row r="64" spans="3:16" x14ac:dyDescent="0.3">
      <c r="C64" s="39"/>
      <c r="D64" s="39"/>
      <c r="E64" s="39"/>
      <c r="F64" s="39"/>
      <c r="G64" s="39"/>
      <c r="H64" s="39"/>
      <c r="I64" s="39"/>
      <c r="J64" s="39"/>
      <c r="K64" s="39"/>
      <c r="L64" s="39"/>
    </row>
    <row r="65" spans="3:20" x14ac:dyDescent="0.3">
      <c r="C65" s="39"/>
      <c r="D65" s="39"/>
      <c r="E65" s="39"/>
      <c r="F65" s="39"/>
      <c r="G65" s="39"/>
      <c r="H65" s="39"/>
      <c r="I65" s="39"/>
      <c r="J65" s="39"/>
      <c r="K65" s="39"/>
      <c r="L65" s="39"/>
    </row>
    <row r="66" spans="3:20" x14ac:dyDescent="0.3">
      <c r="C66" s="39"/>
      <c r="D66" s="39"/>
      <c r="E66" s="39"/>
      <c r="F66" s="39"/>
      <c r="G66" s="39"/>
      <c r="H66" s="39"/>
      <c r="I66" s="39"/>
      <c r="J66" s="39"/>
      <c r="K66" s="39"/>
      <c r="L66" s="39"/>
      <c r="M66" s="39"/>
    </row>
    <row r="67" spans="3:20" x14ac:dyDescent="0.3">
      <c r="C67" s="39"/>
      <c r="D67" s="39"/>
      <c r="E67" s="39"/>
      <c r="F67" s="39"/>
      <c r="G67" s="39"/>
      <c r="H67" s="39"/>
      <c r="I67" s="39"/>
      <c r="J67" s="39"/>
      <c r="K67" s="39"/>
      <c r="R67" s="40"/>
    </row>
    <row r="68" spans="3:20" x14ac:dyDescent="0.3">
      <c r="C68" s="39"/>
      <c r="D68" s="39"/>
      <c r="E68" s="39"/>
      <c r="F68" s="39"/>
      <c r="G68" s="39"/>
      <c r="H68" s="39"/>
      <c r="I68" s="39"/>
      <c r="J68" s="39"/>
      <c r="K68" s="39"/>
      <c r="Q68" s="39"/>
      <c r="R68" s="39"/>
    </row>
    <row r="69" spans="3:20" x14ac:dyDescent="0.3">
      <c r="C69" s="39"/>
      <c r="D69" s="39"/>
      <c r="E69" s="39"/>
      <c r="F69" s="39"/>
      <c r="G69" s="39"/>
      <c r="H69" s="39"/>
      <c r="I69" s="39"/>
      <c r="J69" s="39"/>
      <c r="K69" s="39"/>
      <c r="L69" s="39"/>
      <c r="M69" s="39"/>
      <c r="Q69" s="39"/>
      <c r="R69" s="40"/>
    </row>
    <row r="70" spans="3:20" x14ac:dyDescent="0.3">
      <c r="C70" s="39"/>
      <c r="D70" s="39"/>
      <c r="E70" s="39"/>
      <c r="F70" s="39"/>
      <c r="G70" s="39"/>
      <c r="H70" s="39"/>
      <c r="I70" s="39"/>
      <c r="J70" s="39"/>
      <c r="K70" s="39"/>
      <c r="L70" s="39"/>
      <c r="M70" s="39"/>
      <c r="Q70" s="39"/>
      <c r="R70" s="40"/>
      <c r="S70" s="1"/>
      <c r="T70" s="1"/>
    </row>
    <row r="71" spans="3:20" ht="12.75" customHeight="1" x14ac:dyDescent="0.3">
      <c r="C71" s="39"/>
      <c r="D71" s="39"/>
      <c r="E71" s="39"/>
      <c r="F71" s="39"/>
      <c r="G71" s="39"/>
      <c r="H71" s="39"/>
      <c r="I71" s="39"/>
      <c r="J71" s="39"/>
      <c r="L71" s="39"/>
      <c r="M71" s="83"/>
      <c r="Q71" s="39"/>
      <c r="R71" s="1"/>
      <c r="S71" s="1"/>
      <c r="T71" s="1"/>
    </row>
    <row r="72" spans="3:20" x14ac:dyDescent="0.3">
      <c r="C72" s="39"/>
      <c r="D72" s="39"/>
      <c r="E72" s="39"/>
      <c r="F72" s="39"/>
      <c r="G72" s="39"/>
      <c r="H72" s="39"/>
      <c r="I72" s="39"/>
      <c r="J72" s="39"/>
      <c r="L72" s="39"/>
      <c r="M72" s="39"/>
      <c r="Q72" s="39"/>
      <c r="R72" s="40"/>
      <c r="S72" s="1"/>
      <c r="T72" s="1"/>
    </row>
    <row r="73" spans="3:20" x14ac:dyDescent="0.3">
      <c r="C73" s="39"/>
      <c r="D73" s="39"/>
      <c r="E73" s="39"/>
      <c r="F73" s="39"/>
      <c r="G73" s="39"/>
      <c r="H73" s="39"/>
      <c r="I73" s="39"/>
      <c r="J73" s="39"/>
      <c r="K73" s="39"/>
      <c r="L73" s="39"/>
      <c r="M73" s="39"/>
      <c r="Q73" s="39"/>
      <c r="R73" s="1"/>
      <c r="S73" s="1"/>
      <c r="T73" s="1"/>
    </row>
    <row r="74" spans="3:20" x14ac:dyDescent="0.3">
      <c r="C74" s="39"/>
      <c r="D74" s="39"/>
      <c r="E74" s="39"/>
      <c r="F74" s="39"/>
      <c r="G74" s="39"/>
      <c r="H74" s="39"/>
      <c r="I74" s="39"/>
      <c r="J74" s="39"/>
      <c r="K74" s="39"/>
      <c r="L74" s="39"/>
      <c r="M74" s="39"/>
      <c r="N74" s="39"/>
      <c r="O74" s="39"/>
      <c r="P74" s="39"/>
    </row>
    <row r="75" spans="3:20" x14ac:dyDescent="0.3">
      <c r="C75" s="39"/>
      <c r="D75" s="39"/>
      <c r="E75" s="39"/>
      <c r="F75" s="39"/>
      <c r="G75" s="39"/>
      <c r="H75" s="39"/>
      <c r="I75" s="39"/>
      <c r="J75" s="39"/>
      <c r="K75" s="39"/>
      <c r="L75" s="39"/>
      <c r="M75" s="39"/>
      <c r="N75" s="39"/>
      <c r="O75" s="39"/>
      <c r="P75" s="39"/>
    </row>
    <row r="76" spans="3:20" x14ac:dyDescent="0.3">
      <c r="C76" s="39"/>
      <c r="D76" s="39"/>
      <c r="E76" s="39"/>
      <c r="F76" s="39"/>
      <c r="G76" s="39"/>
      <c r="H76" s="39"/>
      <c r="I76" s="39"/>
      <c r="J76" s="39"/>
      <c r="K76" s="39"/>
      <c r="L76" s="39"/>
      <c r="M76" s="39"/>
      <c r="N76" s="39"/>
      <c r="O76" s="39"/>
      <c r="P76" s="39"/>
    </row>
    <row r="77" spans="3:20" ht="24" x14ac:dyDescent="0.3">
      <c r="C77" s="39"/>
      <c r="D77" s="39"/>
      <c r="E77" s="39"/>
      <c r="F77" s="39"/>
      <c r="G77" s="39"/>
      <c r="H77" s="39"/>
      <c r="I77" s="39"/>
      <c r="O77" s="153" t="s">
        <v>62</v>
      </c>
      <c r="P77" s="154"/>
      <c r="R77" s="136" t="s">
        <v>66</v>
      </c>
    </row>
    <row r="78" spans="3:20" x14ac:dyDescent="0.3">
      <c r="C78" s="39"/>
      <c r="D78" s="39"/>
      <c r="E78" s="39"/>
      <c r="F78" s="39"/>
      <c r="G78" s="39"/>
      <c r="H78" s="39"/>
      <c r="I78" s="39"/>
      <c r="J78" s="39"/>
      <c r="K78" s="39"/>
      <c r="L78" s="39"/>
      <c r="M78" s="39"/>
      <c r="N78" s="79" t="s">
        <v>35</v>
      </c>
      <c r="O78" s="116" t="s">
        <v>56</v>
      </c>
      <c r="P78" s="121" t="s">
        <v>60</v>
      </c>
      <c r="R78" s="137" t="s">
        <v>65</v>
      </c>
    </row>
    <row r="79" spans="3:20" x14ac:dyDescent="0.3">
      <c r="C79" s="39"/>
      <c r="D79" s="39"/>
      <c r="E79" s="39"/>
      <c r="F79" s="39"/>
      <c r="G79" s="39"/>
      <c r="H79" s="39"/>
      <c r="I79" s="39"/>
      <c r="J79" s="39"/>
      <c r="K79" s="39"/>
      <c r="L79" s="39"/>
      <c r="M79" s="39"/>
      <c r="N79" s="5">
        <v>3</v>
      </c>
      <c r="O79" s="118">
        <f t="shared" ref="O79:O86" si="84">H27</f>
        <v>0.21991701244813278</v>
      </c>
      <c r="P79" s="122">
        <f t="shared" ref="P79:P86" si="85">H13</f>
        <v>0.14508580343213728</v>
      </c>
      <c r="R79" s="131">
        <f t="shared" ref="R79:R86" si="86">P79/O79</f>
        <v>0.65972978541783178</v>
      </c>
    </row>
    <row r="80" spans="3:20" x14ac:dyDescent="0.3">
      <c r="C80" s="39"/>
      <c r="D80" s="39"/>
      <c r="E80" s="39"/>
      <c r="F80" s="39"/>
      <c r="G80" s="39"/>
      <c r="H80" s="39"/>
      <c r="I80" s="39"/>
      <c r="J80" s="39"/>
      <c r="K80" s="39"/>
      <c r="L80" s="39"/>
      <c r="M80" s="39"/>
      <c r="N80" s="5">
        <v>6</v>
      </c>
      <c r="O80" s="118">
        <f t="shared" si="84"/>
        <v>0.3323076923076923</v>
      </c>
      <c r="P80" s="122">
        <f t="shared" si="85"/>
        <v>0.26245210727969348</v>
      </c>
      <c r="R80" s="131">
        <f t="shared" si="86"/>
        <v>0.7897864339435221</v>
      </c>
    </row>
    <row r="81" spans="14:18" x14ac:dyDescent="0.3">
      <c r="N81" s="5">
        <v>9</v>
      </c>
      <c r="O81" s="118">
        <f t="shared" si="84"/>
        <v>0.38500000000000001</v>
      </c>
      <c r="P81" s="122">
        <f t="shared" si="85"/>
        <v>0.28774928774928776</v>
      </c>
      <c r="R81" s="131">
        <f t="shared" si="86"/>
        <v>0.74740074740074747</v>
      </c>
    </row>
    <row r="82" spans="14:18" x14ac:dyDescent="0.3">
      <c r="N82" s="126">
        <v>12</v>
      </c>
      <c r="O82" s="129">
        <f t="shared" si="84"/>
        <v>0.26605504587155965</v>
      </c>
      <c r="P82" s="130">
        <f t="shared" si="85"/>
        <v>0.21367521367521367</v>
      </c>
      <c r="R82" s="132">
        <f t="shared" si="86"/>
        <v>0.8031240789861479</v>
      </c>
    </row>
    <row r="83" spans="14:18" x14ac:dyDescent="0.3">
      <c r="N83" s="5">
        <v>15</v>
      </c>
      <c r="O83" s="118">
        <f t="shared" si="84"/>
        <v>0.2361111111111111</v>
      </c>
      <c r="P83" s="122">
        <f t="shared" si="85"/>
        <v>0.19161676646706588</v>
      </c>
      <c r="R83" s="131">
        <f t="shared" si="86"/>
        <v>0.81155336386051435</v>
      </c>
    </row>
    <row r="84" spans="14:18" x14ac:dyDescent="0.3">
      <c r="N84" s="5">
        <v>18</v>
      </c>
      <c r="O84" s="118">
        <f t="shared" si="84"/>
        <v>0.14634146341463414</v>
      </c>
      <c r="P84" s="122">
        <f t="shared" si="85"/>
        <v>0.19469026548672566</v>
      </c>
      <c r="R84" s="131">
        <f t="shared" si="86"/>
        <v>1.3303834808259587</v>
      </c>
    </row>
    <row r="85" spans="14:18" x14ac:dyDescent="0.3">
      <c r="N85" s="5">
        <v>21</v>
      </c>
      <c r="O85" s="118">
        <f t="shared" si="84"/>
        <v>0.16</v>
      </c>
      <c r="P85" s="122">
        <f t="shared" si="85"/>
        <v>9.8591549295774641E-2</v>
      </c>
      <c r="R85" s="131">
        <f t="shared" si="86"/>
        <v>0.61619718309859151</v>
      </c>
    </row>
    <row r="86" spans="14:18" ht="13.5" thickBot="1" x14ac:dyDescent="0.35">
      <c r="N86" s="5">
        <v>24</v>
      </c>
      <c r="O86" s="118">
        <f t="shared" si="84"/>
        <v>5.5555555555555552E-2</v>
      </c>
      <c r="P86" s="122">
        <f t="shared" si="85"/>
        <v>0.13043478260869565</v>
      </c>
      <c r="R86" s="131">
        <f t="shared" si="86"/>
        <v>2.347826086956522</v>
      </c>
    </row>
    <row r="87" spans="14:18" ht="13.5" thickBot="1" x14ac:dyDescent="0.35">
      <c r="Q87" s="143" t="s">
        <v>40</v>
      </c>
      <c r="R87" s="142"/>
    </row>
    <row r="90" spans="14:18" x14ac:dyDescent="0.3">
      <c r="Q90" s="1"/>
    </row>
    <row r="91" spans="14:18" x14ac:dyDescent="0.3">
      <c r="Q91" s="1"/>
    </row>
    <row r="92" spans="14:18" x14ac:dyDescent="0.3">
      <c r="Q92" s="1"/>
    </row>
    <row r="93" spans="14:18" x14ac:dyDescent="0.3">
      <c r="Q93" s="1"/>
    </row>
    <row r="94" spans="14:18" x14ac:dyDescent="0.3">
      <c r="Q94" s="1"/>
    </row>
    <row r="95" spans="14:18" x14ac:dyDescent="0.3">
      <c r="Q95" s="1"/>
    </row>
    <row r="96" spans="14:18" x14ac:dyDescent="0.3">
      <c r="Q96" s="1"/>
    </row>
    <row r="97" spans="17:17" x14ac:dyDescent="0.3">
      <c r="Q97" s="1"/>
    </row>
    <row r="98" spans="17:17" x14ac:dyDescent="0.3">
      <c r="Q98" s="1"/>
    </row>
    <row r="99" spans="17:17" x14ac:dyDescent="0.3">
      <c r="Q99" s="1"/>
    </row>
    <row r="100" spans="17:17" x14ac:dyDescent="0.3">
      <c r="Q100" s="1"/>
    </row>
    <row r="101" spans="17:17" x14ac:dyDescent="0.3">
      <c r="Q101" s="1"/>
    </row>
    <row r="102" spans="17:17" x14ac:dyDescent="0.3">
      <c r="Q102" s="1"/>
    </row>
  </sheetData>
  <mergeCells count="10">
    <mergeCell ref="D41:F41"/>
    <mergeCell ref="G41:I41"/>
    <mergeCell ref="J41:L41"/>
    <mergeCell ref="O77:P77"/>
    <mergeCell ref="B2:M2"/>
    <mergeCell ref="B3:M3"/>
    <mergeCell ref="B4:M4"/>
    <mergeCell ref="B5:M5"/>
    <mergeCell ref="O37:P37"/>
    <mergeCell ref="C40:L4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84"/>
  <sheetViews>
    <sheetView zoomScale="70" zoomScaleNormal="70" workbookViewId="0"/>
  </sheetViews>
  <sheetFormatPr baseColWidth="10" defaultColWidth="11.453125" defaultRowHeight="13" x14ac:dyDescent="0.3"/>
  <cols>
    <col min="1" max="1" width="5.6328125" style="1" customWidth="1"/>
    <col min="2" max="2" width="8.26953125" style="1" customWidth="1"/>
    <col min="3" max="3" width="9.54296875" style="1" customWidth="1"/>
    <col min="4" max="4" width="12.54296875" style="1" customWidth="1"/>
    <col min="5" max="5" width="9.26953125" style="1" customWidth="1"/>
    <col min="6" max="6" width="10.54296875" style="1" customWidth="1"/>
    <col min="7" max="7" width="13" style="1" customWidth="1"/>
    <col min="8" max="8" width="13.26953125" style="1" customWidth="1"/>
    <col min="9" max="9" width="11.453125" style="1"/>
    <col min="10" max="10" width="13.453125" style="1" customWidth="1"/>
    <col min="11" max="11" width="10.7265625" style="1" customWidth="1"/>
    <col min="12" max="12" width="12.54296875" style="1" customWidth="1"/>
    <col min="13" max="13" width="9.26953125" style="1" customWidth="1"/>
    <col min="14" max="15" width="11.453125" style="1"/>
    <col min="16" max="16" width="12.453125" style="1" customWidth="1"/>
    <col min="17" max="17" width="8.81640625" style="2" customWidth="1"/>
    <col min="18" max="18" width="11.81640625" style="2" customWidth="1"/>
    <col min="19" max="19" width="11.26953125" style="2" customWidth="1"/>
    <col min="20" max="20" width="10.1796875" style="2" customWidth="1"/>
    <col min="21" max="21" width="13" style="2" customWidth="1"/>
    <col min="22" max="22" width="12.81640625" style="2" customWidth="1"/>
    <col min="23" max="23" width="11.81640625" style="2" customWidth="1"/>
    <col min="24" max="24" width="12.1796875" style="2" customWidth="1"/>
    <col min="25" max="25" width="11.453125" style="2"/>
    <col min="26" max="16384" width="11.453125" style="1"/>
  </cols>
  <sheetData>
    <row r="1" spans="1:44" ht="18.75" customHeight="1" x14ac:dyDescent="0.3">
      <c r="B1" s="51" t="s">
        <v>16</v>
      </c>
    </row>
    <row r="2" spans="1:44" ht="27.75" customHeight="1" x14ac:dyDescent="0.3">
      <c r="B2" s="150" t="s">
        <v>29</v>
      </c>
      <c r="C2" s="151"/>
      <c r="D2" s="151"/>
      <c r="E2" s="151"/>
      <c r="F2" s="151"/>
      <c r="G2" s="151"/>
      <c r="H2" s="151"/>
      <c r="I2" s="151"/>
      <c r="J2" s="151"/>
      <c r="K2" s="151"/>
      <c r="L2" s="151"/>
      <c r="M2" s="152"/>
    </row>
    <row r="3" spans="1:44" ht="54" customHeight="1" x14ac:dyDescent="0.3">
      <c r="B3" s="150" t="s">
        <v>19</v>
      </c>
      <c r="C3" s="151"/>
      <c r="D3" s="151"/>
      <c r="E3" s="151"/>
      <c r="F3" s="151"/>
      <c r="G3" s="151"/>
      <c r="H3" s="151"/>
      <c r="I3" s="151"/>
      <c r="J3" s="151"/>
      <c r="K3" s="151"/>
      <c r="L3" s="151"/>
      <c r="M3" s="152"/>
    </row>
    <row r="4" spans="1:44" ht="34.5" customHeight="1" x14ac:dyDescent="0.3">
      <c r="B4" s="150" t="s">
        <v>38</v>
      </c>
      <c r="C4" s="151"/>
      <c r="D4" s="151"/>
      <c r="E4" s="151"/>
      <c r="F4" s="151"/>
      <c r="G4" s="151"/>
      <c r="H4" s="151"/>
      <c r="I4" s="151"/>
      <c r="J4" s="151"/>
      <c r="K4" s="151"/>
      <c r="L4" s="151"/>
      <c r="M4" s="152"/>
    </row>
    <row r="5" spans="1:44" ht="29.25" customHeight="1" x14ac:dyDescent="0.3">
      <c r="B5" s="150" t="s">
        <v>20</v>
      </c>
      <c r="C5" s="151"/>
      <c r="D5" s="151"/>
      <c r="E5" s="151"/>
      <c r="F5" s="151"/>
      <c r="G5" s="151"/>
      <c r="H5" s="151"/>
      <c r="I5" s="151"/>
      <c r="J5" s="151"/>
      <c r="K5" s="151"/>
      <c r="L5" s="151"/>
      <c r="M5" s="152"/>
    </row>
    <row r="6" spans="1:44" ht="12.75" customHeight="1" x14ac:dyDescent="0.3">
      <c r="C6" s="48"/>
      <c r="D6" s="48"/>
      <c r="E6" s="48"/>
      <c r="F6" s="48"/>
      <c r="G6" s="48"/>
      <c r="H6" s="48"/>
      <c r="I6" s="48"/>
      <c r="J6" s="48"/>
      <c r="K6" s="48"/>
      <c r="L6" s="48"/>
      <c r="M6" s="48"/>
    </row>
    <row r="7" spans="1:44" x14ac:dyDescent="0.3">
      <c r="A7" s="3" t="s">
        <v>70</v>
      </c>
      <c r="E7" s="4"/>
    </row>
    <row r="8" spans="1:44" x14ac:dyDescent="0.3">
      <c r="B8" s="46" t="s">
        <v>71</v>
      </c>
      <c r="E8" s="4"/>
      <c r="M8" s="45"/>
      <c r="N8" s="2"/>
      <c r="O8" s="2"/>
      <c r="P8" s="2"/>
    </row>
    <row r="9" spans="1:44" x14ac:dyDescent="0.3">
      <c r="B9" s="47" t="s">
        <v>55</v>
      </c>
      <c r="E9" s="4"/>
      <c r="M9" s="45"/>
      <c r="N9" s="2"/>
      <c r="O9" s="2"/>
      <c r="P9" s="2"/>
      <c r="AC9" s="50"/>
      <c r="AD9" s="50"/>
      <c r="AE9" s="50"/>
      <c r="AF9" s="50"/>
      <c r="AG9" s="50"/>
      <c r="AH9" s="50"/>
      <c r="AI9" s="50"/>
      <c r="AJ9" s="50"/>
      <c r="AK9" s="50"/>
      <c r="AL9" s="50"/>
      <c r="AM9" s="50"/>
      <c r="AN9" s="50"/>
      <c r="AP9" s="1" t="s">
        <v>47</v>
      </c>
    </row>
    <row r="10" spans="1:44" x14ac:dyDescent="0.3">
      <c r="B10" s="3" t="s">
        <v>0</v>
      </c>
      <c r="D10" s="7"/>
      <c r="E10" s="4"/>
      <c r="S10" s="5"/>
      <c r="T10" s="5"/>
      <c r="U10" s="6"/>
      <c r="X10" s="2" t="s">
        <v>48</v>
      </c>
      <c r="AC10" s="50"/>
      <c r="AD10" s="2" t="s">
        <v>49</v>
      </c>
      <c r="AE10" s="2"/>
      <c r="AI10" s="50"/>
      <c r="AJ10" s="2" t="s">
        <v>50</v>
      </c>
      <c r="AK10" s="2"/>
      <c r="AP10" s="97" t="s">
        <v>51</v>
      </c>
      <c r="AQ10" s="98" t="s">
        <v>52</v>
      </c>
      <c r="AR10" s="98" t="s">
        <v>53</v>
      </c>
    </row>
    <row r="11" spans="1:44" ht="59.25" customHeight="1" x14ac:dyDescent="0.3">
      <c r="A11" s="115" t="s">
        <v>54</v>
      </c>
      <c r="B11" s="8" t="s">
        <v>59</v>
      </c>
      <c r="C11" s="8" t="s">
        <v>58</v>
      </c>
      <c r="D11" s="8" t="s">
        <v>30</v>
      </c>
      <c r="E11" s="8" t="s">
        <v>31</v>
      </c>
      <c r="F11" s="42" t="s">
        <v>33</v>
      </c>
      <c r="G11" s="42" t="s">
        <v>32</v>
      </c>
      <c r="H11" s="9" t="s">
        <v>18</v>
      </c>
      <c r="I11" s="9" t="s">
        <v>1</v>
      </c>
      <c r="J11" s="10" t="s">
        <v>34</v>
      </c>
      <c r="K11" s="11" t="s">
        <v>21</v>
      </c>
      <c r="L11" s="11" t="s">
        <v>22</v>
      </c>
      <c r="M11" s="11" t="s">
        <v>23</v>
      </c>
      <c r="N11" s="11" t="s">
        <v>24</v>
      </c>
      <c r="O11" s="11" t="s">
        <v>25</v>
      </c>
      <c r="P11" s="8" t="s">
        <v>2</v>
      </c>
      <c r="Q11" s="8" t="s">
        <v>26</v>
      </c>
      <c r="R11" s="12" t="s">
        <v>3</v>
      </c>
      <c r="S11" s="12" t="s">
        <v>4</v>
      </c>
      <c r="T11" s="13" t="s">
        <v>5</v>
      </c>
      <c r="U11" s="14" t="s">
        <v>6</v>
      </c>
      <c r="V11" s="14" t="s">
        <v>7</v>
      </c>
      <c r="X11" s="8" t="s">
        <v>41</v>
      </c>
      <c r="Y11" s="8" t="s">
        <v>42</v>
      </c>
      <c r="Z11" s="8" t="s">
        <v>43</v>
      </c>
      <c r="AA11" s="8" t="s">
        <v>44</v>
      </c>
      <c r="AB11" s="42" t="s">
        <v>45</v>
      </c>
      <c r="AC11" s="99"/>
      <c r="AD11" s="8" t="s">
        <v>41</v>
      </c>
      <c r="AE11" s="8" t="s">
        <v>42</v>
      </c>
      <c r="AF11" s="8" t="s">
        <v>43</v>
      </c>
      <c r="AG11" s="8" t="s">
        <v>44</v>
      </c>
      <c r="AH11" s="42" t="s">
        <v>45</v>
      </c>
      <c r="AI11" s="99"/>
      <c r="AJ11" s="8" t="s">
        <v>41</v>
      </c>
      <c r="AK11" s="8" t="s">
        <v>42</v>
      </c>
      <c r="AL11" s="8" t="s">
        <v>43</v>
      </c>
      <c r="AM11" s="8" t="s">
        <v>44</v>
      </c>
      <c r="AN11" s="42" t="s">
        <v>45</v>
      </c>
      <c r="AP11" s="96" t="s">
        <v>46</v>
      </c>
      <c r="AQ11" s="96" t="s">
        <v>46</v>
      </c>
      <c r="AR11" s="96" t="s">
        <v>46</v>
      </c>
    </row>
    <row r="12" spans="1:44" x14ac:dyDescent="0.3">
      <c r="A12" s="49">
        <v>0</v>
      </c>
      <c r="C12" s="8">
        <v>0</v>
      </c>
      <c r="D12" s="8">
        <v>789</v>
      </c>
      <c r="E12" s="8">
        <v>0</v>
      </c>
      <c r="F12" s="89">
        <v>0</v>
      </c>
      <c r="G12" s="90">
        <f>D13</f>
        <v>789</v>
      </c>
      <c r="H12" s="41">
        <f>E12/D12</f>
        <v>0</v>
      </c>
      <c r="I12" s="43">
        <f>1-H12</f>
        <v>1</v>
      </c>
      <c r="J12" s="43">
        <f>I12</f>
        <v>1</v>
      </c>
      <c r="K12" s="17">
        <f>(LN(J12))^2</f>
        <v>0</v>
      </c>
      <c r="L12" s="18">
        <f>D12-G12</f>
        <v>0</v>
      </c>
      <c r="M12" s="18">
        <f>D12*G12</f>
        <v>622521</v>
      </c>
      <c r="N12" s="19">
        <f>L12/M12</f>
        <v>0</v>
      </c>
      <c r="O12" s="19">
        <f>N12</f>
        <v>0</v>
      </c>
      <c r="P12" s="20">
        <v>0</v>
      </c>
      <c r="Q12" s="21">
        <f>-NORMSINV(2.5/100)</f>
        <v>1.9599639845400538</v>
      </c>
      <c r="R12" s="17">
        <f>Q12*P12</f>
        <v>0</v>
      </c>
      <c r="S12" s="22">
        <f>EXP(R12)</f>
        <v>1</v>
      </c>
      <c r="T12" s="22">
        <f>EXP(R12)</f>
        <v>1</v>
      </c>
      <c r="U12" s="88">
        <f>J12^S12</f>
        <v>1</v>
      </c>
      <c r="V12" s="88">
        <f>J12^T12</f>
        <v>1</v>
      </c>
      <c r="X12" s="85"/>
      <c r="Y12" s="85"/>
      <c r="Z12" s="85"/>
      <c r="AA12" s="85"/>
      <c r="AB12" s="85"/>
      <c r="AC12" s="100"/>
      <c r="AD12" s="85"/>
      <c r="AE12" s="85"/>
      <c r="AF12" s="85"/>
      <c r="AG12" s="85"/>
      <c r="AH12" s="85"/>
      <c r="AI12" s="100"/>
      <c r="AJ12" s="85"/>
      <c r="AK12" s="85"/>
      <c r="AL12" s="85"/>
      <c r="AM12" s="85"/>
      <c r="AN12" s="85"/>
    </row>
    <row r="13" spans="1:44" x14ac:dyDescent="0.3">
      <c r="A13" s="49">
        <v>38</v>
      </c>
      <c r="B13" s="74">
        <f>C12</f>
        <v>0</v>
      </c>
      <c r="C13" s="52">
        <v>3</v>
      </c>
      <c r="D13" s="15">
        <v>789</v>
      </c>
      <c r="E13" s="109">
        <f t="shared" ref="E13:E20" si="0">D13-G13-F13</f>
        <v>112</v>
      </c>
      <c r="F13" s="15">
        <f>A13-A12</f>
        <v>38</v>
      </c>
      <c r="G13" s="90">
        <f t="shared" ref="G13:G19" si="1">D14</f>
        <v>639</v>
      </c>
      <c r="H13" s="16">
        <f>E13/D13</f>
        <v>0.14195183776932827</v>
      </c>
      <c r="I13" s="43">
        <f>1-H13</f>
        <v>0.85804816223067171</v>
      </c>
      <c r="J13" s="44">
        <f>I13*J12</f>
        <v>0.85804816223067171</v>
      </c>
      <c r="K13" s="17">
        <f>(LN(J13))^2</f>
        <v>2.3438093701791066E-2</v>
      </c>
      <c r="L13" s="18">
        <f>D13-G13</f>
        <v>150</v>
      </c>
      <c r="M13" s="18">
        <f>D13*G13</f>
        <v>504171</v>
      </c>
      <c r="N13" s="19">
        <f>L13/M13</f>
        <v>2.9751810397662698E-4</v>
      </c>
      <c r="O13" s="19">
        <f>N13</f>
        <v>2.9751810397662698E-4</v>
      </c>
      <c r="P13" s="20">
        <v>0</v>
      </c>
      <c r="Q13" s="21">
        <f>-NORMSINV(2.5/100)</f>
        <v>1.9599639845400538</v>
      </c>
      <c r="R13" s="17">
        <f>Q13*P13</f>
        <v>0</v>
      </c>
      <c r="S13" s="22">
        <f>EXP(R13)</f>
        <v>1</v>
      </c>
      <c r="T13" s="22">
        <f>EXP(R13)</f>
        <v>1</v>
      </c>
      <c r="U13" s="23">
        <f>J13^S13</f>
        <v>0.85804816223067171</v>
      </c>
      <c r="V13" s="23">
        <f>J13^T13</f>
        <v>0.85804816223067171</v>
      </c>
      <c r="W13" s="24"/>
      <c r="X13" s="18">
        <f t="shared" ref="X13:X20" si="2">C13</f>
        <v>3</v>
      </c>
      <c r="Y13" s="86">
        <f>J13*(C13-C12)</f>
        <v>2.5741444866920151</v>
      </c>
      <c r="Z13" s="86">
        <f>(J12-J13)*(C13-C12)/2</f>
        <v>0.21292775665399244</v>
      </c>
      <c r="AA13" s="20">
        <f>SUM(Y13:Z13)</f>
        <v>2.7870722433460076</v>
      </c>
      <c r="AB13" s="87">
        <f>AA13</f>
        <v>2.7870722433460076</v>
      </c>
      <c r="AC13" s="101"/>
      <c r="AD13" s="18">
        <f>C13</f>
        <v>3</v>
      </c>
      <c r="AE13" s="86">
        <f>U13*(C13-C12)</f>
        <v>2.5741444866920151</v>
      </c>
      <c r="AF13" s="86">
        <f>(U12-U13)*(C13-C12)/2</f>
        <v>0.21292775665399244</v>
      </c>
      <c r="AG13" s="20">
        <f>SUM(AE13:AF13)</f>
        <v>2.7870722433460076</v>
      </c>
      <c r="AH13" s="87">
        <f>AG13</f>
        <v>2.7870722433460076</v>
      </c>
      <c r="AI13" s="101"/>
      <c r="AJ13" s="18">
        <f>C13</f>
        <v>3</v>
      </c>
      <c r="AK13" s="86">
        <f>V13*(C13-C12)</f>
        <v>2.5741444866920151</v>
      </c>
      <c r="AL13" s="86">
        <f>(V12-V13)*(C13-C12)/2</f>
        <v>0.21292775665399244</v>
      </c>
      <c r="AM13" s="20">
        <f>SUM(AK13:AL13)</f>
        <v>2.7870722433460076</v>
      </c>
      <c r="AN13" s="87">
        <f>AM13</f>
        <v>2.7870722433460076</v>
      </c>
      <c r="AO13" s="102">
        <f>C13</f>
        <v>3</v>
      </c>
      <c r="AP13" s="95">
        <f>AB13-AB27</f>
        <v>8.2526788800552975E-2</v>
      </c>
      <c r="AQ13" s="95">
        <f>AN13-AH27</f>
        <v>8.2526788800552975E-2</v>
      </c>
      <c r="AR13" s="95">
        <f>AH13-AN27</f>
        <v>8.2526788800552975E-2</v>
      </c>
    </row>
    <row r="14" spans="1:44" x14ac:dyDescent="0.3">
      <c r="A14" s="49">
        <v>84</v>
      </c>
      <c r="B14" s="74">
        <f t="shared" ref="B14:B20" si="3">C13</f>
        <v>3</v>
      </c>
      <c r="C14" s="52">
        <v>6</v>
      </c>
      <c r="D14" s="15">
        <v>639</v>
      </c>
      <c r="E14" s="109">
        <f t="shared" si="0"/>
        <v>164</v>
      </c>
      <c r="F14" s="15">
        <f t="shared" ref="F14:F20" si="4">A14-A13</f>
        <v>46</v>
      </c>
      <c r="G14" s="90">
        <f t="shared" si="1"/>
        <v>429</v>
      </c>
      <c r="H14" s="16">
        <f t="shared" ref="H14:H20" si="5">E14/D14</f>
        <v>0.25665101721439748</v>
      </c>
      <c r="I14" s="43">
        <f t="shared" ref="I14:I20" si="6">1-H14</f>
        <v>0.74334898278560257</v>
      </c>
      <c r="J14" s="44">
        <f>I14*J13</f>
        <v>0.6378292285752255</v>
      </c>
      <c r="K14" s="17">
        <f t="shared" ref="K14:K20" si="7">(LN(J14))^2</f>
        <v>0.20221632786402033</v>
      </c>
      <c r="L14" s="18">
        <f t="shared" ref="L14:L20" si="8">D14-G14</f>
        <v>210</v>
      </c>
      <c r="M14" s="18">
        <f t="shared" ref="M14:M20" si="9">D14*G14</f>
        <v>274131</v>
      </c>
      <c r="N14" s="19">
        <f t="shared" ref="N14:N20" si="10">L14/M14</f>
        <v>7.6605710408527306E-4</v>
      </c>
      <c r="O14" s="19">
        <f>O13+N14</f>
        <v>1.0635752080618999E-3</v>
      </c>
      <c r="P14" s="20">
        <f>SQRT((1/K14)*O14)</f>
        <v>7.2523038741034399E-2</v>
      </c>
      <c r="Q14" s="21">
        <f t="shared" ref="Q14:Q20" si="11">-NORMSINV(2.5/100)</f>
        <v>1.9599639845400538</v>
      </c>
      <c r="R14" s="17">
        <f t="shared" ref="R14:R20" si="12">Q14*P14</f>
        <v>0.14214254398183046</v>
      </c>
      <c r="S14" s="22">
        <f t="shared" ref="S14:S20" si="13">EXP(R14)</f>
        <v>1.1527409531118882</v>
      </c>
      <c r="T14" s="22">
        <f>EXP(-R14)</f>
        <v>0.86749759111138058</v>
      </c>
      <c r="U14" s="23">
        <f t="shared" ref="U14:U20" si="14">J14^S14</f>
        <v>0.59549042592315682</v>
      </c>
      <c r="V14" s="23">
        <f>J14^T14</f>
        <v>0.67698890646786847</v>
      </c>
      <c r="X14" s="18">
        <f t="shared" si="2"/>
        <v>6</v>
      </c>
      <c r="Y14" s="86">
        <f t="shared" ref="Y14:Y20" si="15">J14*(C14-C13)</f>
        <v>1.9134876857256766</v>
      </c>
      <c r="Z14" s="86">
        <f t="shared" ref="Z14:Z20" si="16">(J13-J14)*(C14-C13)/2</f>
        <v>0.3303284004831693</v>
      </c>
      <c r="AA14" s="20">
        <f t="shared" ref="AA14:AA20" si="17">SUM(Y14:Z14)</f>
        <v>2.2438160862088461</v>
      </c>
      <c r="AB14" s="87">
        <f>AA14+AB13</f>
        <v>5.0308883295548537</v>
      </c>
      <c r="AD14" s="18">
        <f t="shared" ref="AD14:AD20" si="18">C14</f>
        <v>6</v>
      </c>
      <c r="AE14" s="86">
        <f t="shared" ref="AE14:AE20" si="19">U14*(C14-C13)</f>
        <v>1.7864712777694705</v>
      </c>
      <c r="AF14" s="86">
        <f t="shared" ref="AF14:AF20" si="20">(U13-U14)*(C14-C13)/2</f>
        <v>0.39383660446127233</v>
      </c>
      <c r="AG14" s="20">
        <f t="shared" ref="AG14:AG20" si="21">SUM(AE14:AF14)</f>
        <v>2.1803078822307427</v>
      </c>
      <c r="AH14" s="87">
        <f>AG14+AH13</f>
        <v>4.9673801255767502</v>
      </c>
      <c r="AJ14" s="18">
        <f t="shared" ref="AJ14:AJ20" si="22">C14</f>
        <v>6</v>
      </c>
      <c r="AK14" s="86">
        <f t="shared" ref="AK14:AK20" si="23">V14*(C14-C13)</f>
        <v>2.0309667194036054</v>
      </c>
      <c r="AL14" s="86">
        <f t="shared" ref="AL14:AL20" si="24">(V13-V14)*(C14-C13)/2</f>
        <v>0.27158888364420486</v>
      </c>
      <c r="AM14" s="20">
        <f t="shared" ref="AM14:AM20" si="25">SUM(AK14:AL14)</f>
        <v>2.3025556030478103</v>
      </c>
      <c r="AN14" s="87">
        <f>AM14+AN13</f>
        <v>5.0896278463938174</v>
      </c>
      <c r="AO14" s="102">
        <f t="shared" ref="AO14:AO20" si="26">C14</f>
        <v>6</v>
      </c>
      <c r="AP14" s="95">
        <f t="shared" ref="AP14:AP20" si="27">AB14-AB28</f>
        <v>0.25381613704148442</v>
      </c>
      <c r="AQ14" s="95">
        <f t="shared" ref="AQ14:AQ20" si="28">AN14-AH28</f>
        <v>0.3824148860862886</v>
      </c>
      <c r="AR14" s="95">
        <f t="shared" ref="AR14:AR20" si="29">AH14-AN28</f>
        <v>0.1248086832356945</v>
      </c>
    </row>
    <row r="15" spans="1:44" x14ac:dyDescent="0.3">
      <c r="A15" s="49">
        <v>105</v>
      </c>
      <c r="B15" s="74">
        <f t="shared" si="3"/>
        <v>6</v>
      </c>
      <c r="C15" s="52">
        <v>9</v>
      </c>
      <c r="D15" s="15">
        <v>429</v>
      </c>
      <c r="E15" s="109">
        <f t="shared" si="0"/>
        <v>121</v>
      </c>
      <c r="F15" s="15">
        <f t="shared" si="4"/>
        <v>21</v>
      </c>
      <c r="G15" s="90">
        <f t="shared" si="1"/>
        <v>287</v>
      </c>
      <c r="H15" s="16">
        <f t="shared" si="5"/>
        <v>0.28205128205128205</v>
      </c>
      <c r="I15" s="43">
        <f t="shared" si="6"/>
        <v>0.71794871794871795</v>
      </c>
      <c r="J15" s="44">
        <f t="shared" ref="J15:J20" si="30">I15*J14</f>
        <v>0.45792867692580291</v>
      </c>
      <c r="K15" s="17">
        <f t="shared" si="7"/>
        <v>0.61002634681882384</v>
      </c>
      <c r="L15" s="18">
        <f t="shared" si="8"/>
        <v>142</v>
      </c>
      <c r="M15" s="18">
        <f t="shared" si="9"/>
        <v>123123</v>
      </c>
      <c r="N15" s="19">
        <f t="shared" si="10"/>
        <v>1.1533182264889582E-3</v>
      </c>
      <c r="O15" s="19">
        <f t="shared" ref="O15:O20" si="31">O14+N15</f>
        <v>2.2168934345508581E-3</v>
      </c>
      <c r="P15" s="20">
        <f t="shared" ref="P15:P20" si="32">SQRT((1/K15)*O15)</f>
        <v>6.0283451875553583E-2</v>
      </c>
      <c r="Q15" s="21">
        <f t="shared" si="11"/>
        <v>1.9599639845400538</v>
      </c>
      <c r="R15" s="17">
        <f t="shared" si="12"/>
        <v>0.11815339453983859</v>
      </c>
      <c r="S15" s="22">
        <f t="shared" si="13"/>
        <v>1.1254167309091208</v>
      </c>
      <c r="T15" s="22">
        <f t="shared" ref="T15:T20" si="33">EXP(-R15)</f>
        <v>0.88855974194749354</v>
      </c>
      <c r="U15" s="23">
        <f t="shared" si="14"/>
        <v>0.41519892021028493</v>
      </c>
      <c r="V15" s="23">
        <f t="shared" ref="V15:V20" si="34">J15^T15</f>
        <v>0.49957260771108192</v>
      </c>
      <c r="X15" s="18">
        <f t="shared" si="2"/>
        <v>9</v>
      </c>
      <c r="Y15" s="86">
        <f t="shared" si="15"/>
        <v>1.3737860307774088</v>
      </c>
      <c r="Z15" s="86">
        <f t="shared" si="16"/>
        <v>0.26985082747413391</v>
      </c>
      <c r="AA15" s="20">
        <f t="shared" si="17"/>
        <v>1.6436368582515426</v>
      </c>
      <c r="AB15" s="87">
        <f t="shared" ref="AB15:AB20" si="35">AA15+AB14</f>
        <v>6.6745251878063963</v>
      </c>
      <c r="AD15" s="18">
        <f t="shared" si="18"/>
        <v>9</v>
      </c>
      <c r="AE15" s="86">
        <f t="shared" si="19"/>
        <v>1.2455967606308547</v>
      </c>
      <c r="AF15" s="86">
        <f t="shared" si="20"/>
        <v>0.27043725856930784</v>
      </c>
      <c r="AG15" s="20">
        <f t="shared" si="21"/>
        <v>1.5160340192001625</v>
      </c>
      <c r="AH15" s="87">
        <f t="shared" ref="AH15:AH20" si="36">AG15+AH14</f>
        <v>6.4834141447769129</v>
      </c>
      <c r="AJ15" s="18">
        <f t="shared" si="22"/>
        <v>9</v>
      </c>
      <c r="AK15" s="86">
        <f t="shared" si="23"/>
        <v>1.4987178231332456</v>
      </c>
      <c r="AL15" s="86">
        <f t="shared" si="24"/>
        <v>0.26612444813517983</v>
      </c>
      <c r="AM15" s="20">
        <f t="shared" si="25"/>
        <v>1.7648422712684255</v>
      </c>
      <c r="AN15" s="87">
        <f t="shared" ref="AN15:AN20" si="37">AM15+AN14</f>
        <v>6.8544701176622427</v>
      </c>
      <c r="AO15" s="102">
        <f t="shared" si="26"/>
        <v>9</v>
      </c>
      <c r="AP15" s="95">
        <f t="shared" si="27"/>
        <v>0.4755463344157782</v>
      </c>
      <c r="AQ15" s="95">
        <f t="shared" si="28"/>
        <v>0.86099459733622385</v>
      </c>
      <c r="AR15" s="95">
        <f t="shared" si="29"/>
        <v>8.7672530527129311E-2</v>
      </c>
    </row>
    <row r="16" spans="1:44" x14ac:dyDescent="0.3">
      <c r="A16" s="49">
        <v>125</v>
      </c>
      <c r="B16" s="74">
        <f t="shared" si="3"/>
        <v>9</v>
      </c>
      <c r="C16" s="52">
        <v>12</v>
      </c>
      <c r="D16" s="15">
        <v>287</v>
      </c>
      <c r="E16" s="109">
        <f t="shared" si="0"/>
        <v>70</v>
      </c>
      <c r="F16" s="15">
        <f t="shared" si="4"/>
        <v>20</v>
      </c>
      <c r="G16" s="90">
        <f t="shared" si="1"/>
        <v>197</v>
      </c>
      <c r="H16" s="16">
        <f t="shared" si="5"/>
        <v>0.24390243902439024</v>
      </c>
      <c r="I16" s="43">
        <f t="shared" si="6"/>
        <v>0.75609756097560976</v>
      </c>
      <c r="J16" s="44">
        <f t="shared" si="30"/>
        <v>0.34623875572438756</v>
      </c>
      <c r="K16" s="17">
        <f t="shared" si="7"/>
        <v>1.1249289892226462</v>
      </c>
      <c r="L16" s="18">
        <f t="shared" si="8"/>
        <v>90</v>
      </c>
      <c r="M16" s="18">
        <f t="shared" si="9"/>
        <v>56539</v>
      </c>
      <c r="N16" s="19">
        <f t="shared" si="10"/>
        <v>1.5918215744884063E-3</v>
      </c>
      <c r="O16" s="19">
        <f t="shared" si="31"/>
        <v>3.8087150090392644E-3</v>
      </c>
      <c r="P16" s="20">
        <f t="shared" si="32"/>
        <v>5.818709618645402E-2</v>
      </c>
      <c r="Q16" s="21">
        <f t="shared" si="11"/>
        <v>1.9599639845400538</v>
      </c>
      <c r="R16" s="17">
        <f t="shared" si="12"/>
        <v>0.11404461289041778</v>
      </c>
      <c r="S16" s="22">
        <f t="shared" si="13"/>
        <v>1.1208021259912246</v>
      </c>
      <c r="T16" s="22">
        <f t="shared" si="33"/>
        <v>0.89221815056391995</v>
      </c>
      <c r="U16" s="23">
        <f t="shared" si="14"/>
        <v>0.30460096931695069</v>
      </c>
      <c r="V16" s="23">
        <f t="shared" si="34"/>
        <v>0.38817058281468969</v>
      </c>
      <c r="X16" s="18">
        <f t="shared" si="2"/>
        <v>12</v>
      </c>
      <c r="Y16" s="86">
        <f t="shared" si="15"/>
        <v>1.0387162671731627</v>
      </c>
      <c r="Z16" s="86">
        <f t="shared" si="16"/>
        <v>0.16753488180212303</v>
      </c>
      <c r="AA16" s="20">
        <f t="shared" si="17"/>
        <v>1.2062511489752856</v>
      </c>
      <c r="AB16" s="87">
        <f t="shared" si="35"/>
        <v>7.8807763367816817</v>
      </c>
      <c r="AD16" s="18">
        <f t="shared" si="18"/>
        <v>12</v>
      </c>
      <c r="AE16" s="86">
        <f t="shared" si="19"/>
        <v>0.91380290795085206</v>
      </c>
      <c r="AF16" s="86">
        <f t="shared" si="20"/>
        <v>0.16589692634000136</v>
      </c>
      <c r="AG16" s="20">
        <f t="shared" si="21"/>
        <v>1.0796998342908535</v>
      </c>
      <c r="AH16" s="87">
        <f t="shared" si="36"/>
        <v>7.5631139790677668</v>
      </c>
      <c r="AJ16" s="18">
        <f t="shared" si="22"/>
        <v>12</v>
      </c>
      <c r="AK16" s="86">
        <f t="shared" si="23"/>
        <v>1.164511748444069</v>
      </c>
      <c r="AL16" s="86">
        <f t="shared" si="24"/>
        <v>0.16710303734458834</v>
      </c>
      <c r="AM16" s="20">
        <f t="shared" si="25"/>
        <v>1.3316147857886573</v>
      </c>
      <c r="AN16" s="87">
        <f t="shared" si="37"/>
        <v>8.1860849034509009</v>
      </c>
      <c r="AO16" s="102">
        <f t="shared" si="26"/>
        <v>12</v>
      </c>
      <c r="AP16" s="148">
        <f t="shared" si="27"/>
        <v>0.7494478381701315</v>
      </c>
      <c r="AQ16" s="95">
        <f t="shared" si="28"/>
        <v>1.3868218221246122</v>
      </c>
      <c r="AR16" s="95">
        <f t="shared" si="29"/>
        <v>0.10566716791440456</v>
      </c>
    </row>
    <row r="17" spans="1:44" x14ac:dyDescent="0.3">
      <c r="A17" s="49">
        <v>149</v>
      </c>
      <c r="B17" s="74">
        <f t="shared" si="3"/>
        <v>12</v>
      </c>
      <c r="C17" s="52">
        <v>15</v>
      </c>
      <c r="D17" s="15">
        <v>197</v>
      </c>
      <c r="E17" s="109">
        <f t="shared" si="0"/>
        <v>37</v>
      </c>
      <c r="F17" s="15">
        <f t="shared" si="4"/>
        <v>24</v>
      </c>
      <c r="G17" s="90">
        <f t="shared" si="1"/>
        <v>136</v>
      </c>
      <c r="H17" s="16">
        <f t="shared" si="5"/>
        <v>0.18781725888324874</v>
      </c>
      <c r="I17" s="43">
        <f t="shared" si="6"/>
        <v>0.81218274111675126</v>
      </c>
      <c r="J17" s="44">
        <f t="shared" si="30"/>
        <v>0.28120914170508632</v>
      </c>
      <c r="K17" s="17">
        <f t="shared" si="7"/>
        <v>1.609489593980632</v>
      </c>
      <c r="L17" s="18">
        <f t="shared" si="8"/>
        <v>61</v>
      </c>
      <c r="M17" s="18">
        <f t="shared" si="9"/>
        <v>26792</v>
      </c>
      <c r="N17" s="19">
        <f t="shared" si="10"/>
        <v>2.2767990444908927E-3</v>
      </c>
      <c r="O17" s="19">
        <f t="shared" si="31"/>
        <v>6.0855140535301571E-3</v>
      </c>
      <c r="P17" s="20">
        <f t="shared" si="32"/>
        <v>6.1490007820487601E-2</v>
      </c>
      <c r="Q17" s="21">
        <f t="shared" si="11"/>
        <v>1.9599639845400538</v>
      </c>
      <c r="R17" s="17">
        <f t="shared" si="12"/>
        <v>0.12051820073724195</v>
      </c>
      <c r="S17" s="22">
        <f t="shared" si="13"/>
        <v>1.1280812726897493</v>
      </c>
      <c r="T17" s="22">
        <f t="shared" si="33"/>
        <v>0.88646095295566985</v>
      </c>
      <c r="U17" s="23">
        <f t="shared" si="14"/>
        <v>0.23903440984586019</v>
      </c>
      <c r="V17" s="23">
        <f t="shared" si="34"/>
        <v>0.32477762960559864</v>
      </c>
      <c r="X17" s="18">
        <f t="shared" si="2"/>
        <v>15</v>
      </c>
      <c r="Y17" s="86">
        <f t="shared" si="15"/>
        <v>0.8436274251152589</v>
      </c>
      <c r="Z17" s="86">
        <f t="shared" si="16"/>
        <v>9.7544421028951861E-2</v>
      </c>
      <c r="AA17" s="20">
        <f t="shared" si="17"/>
        <v>0.94117184614421079</v>
      </c>
      <c r="AB17" s="87">
        <f t="shared" si="35"/>
        <v>8.8219481829258921</v>
      </c>
      <c r="AD17" s="18">
        <f t="shared" si="18"/>
        <v>15</v>
      </c>
      <c r="AE17" s="86">
        <f t="shared" si="19"/>
        <v>0.71710322953758054</v>
      </c>
      <c r="AF17" s="86">
        <f t="shared" si="20"/>
        <v>9.8349839206635745E-2</v>
      </c>
      <c r="AG17" s="20">
        <f t="shared" si="21"/>
        <v>0.8154530687442163</v>
      </c>
      <c r="AH17" s="87">
        <f t="shared" si="36"/>
        <v>8.378567047811984</v>
      </c>
      <c r="AJ17" s="18">
        <f t="shared" si="22"/>
        <v>15</v>
      </c>
      <c r="AK17" s="86">
        <f t="shared" si="23"/>
        <v>0.97433288881679592</v>
      </c>
      <c r="AL17" s="86">
        <f t="shared" si="24"/>
        <v>9.5089429813636578E-2</v>
      </c>
      <c r="AM17" s="20">
        <f t="shared" si="25"/>
        <v>1.0694223186304326</v>
      </c>
      <c r="AN17" s="87">
        <f t="shared" si="37"/>
        <v>9.2555072220813344</v>
      </c>
      <c r="AO17" s="102">
        <f t="shared" si="26"/>
        <v>15</v>
      </c>
      <c r="AP17" s="95">
        <f t="shared" si="27"/>
        <v>1.0252236801588737</v>
      </c>
      <c r="AQ17" s="95">
        <f t="shared" si="28"/>
        <v>1.9151285332505186</v>
      </c>
      <c r="AR17" s="95">
        <f t="shared" si="29"/>
        <v>0.12249545641785886</v>
      </c>
    </row>
    <row r="18" spans="1:44" x14ac:dyDescent="0.3">
      <c r="A18" s="49">
        <v>173</v>
      </c>
      <c r="B18" s="74">
        <f t="shared" si="3"/>
        <v>15</v>
      </c>
      <c r="C18" s="52">
        <v>18</v>
      </c>
      <c r="D18" s="15">
        <v>136</v>
      </c>
      <c r="E18" s="109">
        <f t="shared" si="0"/>
        <v>29</v>
      </c>
      <c r="F18" s="15">
        <f t="shared" si="4"/>
        <v>24</v>
      </c>
      <c r="G18" s="90">
        <f t="shared" si="1"/>
        <v>83</v>
      </c>
      <c r="H18" s="16">
        <f t="shared" si="5"/>
        <v>0.21323529411764705</v>
      </c>
      <c r="I18" s="43">
        <f t="shared" si="6"/>
        <v>0.78676470588235292</v>
      </c>
      <c r="J18" s="44">
        <f t="shared" si="30"/>
        <v>0.22124542766503114</v>
      </c>
      <c r="K18" s="17">
        <f t="shared" si="7"/>
        <v>2.2755199392267298</v>
      </c>
      <c r="L18" s="18">
        <f t="shared" si="8"/>
        <v>53</v>
      </c>
      <c r="M18" s="18">
        <f t="shared" si="9"/>
        <v>11288</v>
      </c>
      <c r="N18" s="19">
        <f t="shared" si="10"/>
        <v>4.695251594613749E-3</v>
      </c>
      <c r="O18" s="19">
        <f t="shared" si="31"/>
        <v>1.0780765648143906E-2</v>
      </c>
      <c r="P18" s="20">
        <f t="shared" si="32"/>
        <v>6.8831063534579684E-2</v>
      </c>
      <c r="Q18" s="21">
        <f t="shared" si="11"/>
        <v>1.9599639845400538</v>
      </c>
      <c r="R18" s="17">
        <f t="shared" si="12"/>
        <v>0.1349064055453644</v>
      </c>
      <c r="S18" s="22">
        <f t="shared" si="13"/>
        <v>1.1444296670680427</v>
      </c>
      <c r="T18" s="22">
        <f t="shared" si="33"/>
        <v>0.87379769047925626</v>
      </c>
      <c r="U18" s="23">
        <f t="shared" si="14"/>
        <v>0.17793226945750637</v>
      </c>
      <c r="V18" s="23">
        <f t="shared" si="34"/>
        <v>0.26764102226849251</v>
      </c>
      <c r="X18" s="18">
        <f t="shared" si="2"/>
        <v>18</v>
      </c>
      <c r="Y18" s="86">
        <f t="shared" si="15"/>
        <v>0.66373628299509346</v>
      </c>
      <c r="Z18" s="86">
        <f t="shared" si="16"/>
        <v>8.9945571060082774E-2</v>
      </c>
      <c r="AA18" s="20">
        <f t="shared" si="17"/>
        <v>0.75368185405517618</v>
      </c>
      <c r="AB18" s="87">
        <f t="shared" si="35"/>
        <v>9.5756300369810674</v>
      </c>
      <c r="AD18" s="18">
        <f t="shared" si="18"/>
        <v>18</v>
      </c>
      <c r="AE18" s="86">
        <f t="shared" si="19"/>
        <v>0.53379680837251908</v>
      </c>
      <c r="AF18" s="86">
        <f t="shared" si="20"/>
        <v>9.1653210582530731E-2</v>
      </c>
      <c r="AG18" s="20">
        <f t="shared" si="21"/>
        <v>0.62545001895504981</v>
      </c>
      <c r="AH18" s="87">
        <f t="shared" si="36"/>
        <v>9.0040170667670338</v>
      </c>
      <c r="AJ18" s="18">
        <f t="shared" si="22"/>
        <v>18</v>
      </c>
      <c r="AK18" s="86">
        <f t="shared" si="23"/>
        <v>0.80292306680547754</v>
      </c>
      <c r="AL18" s="86">
        <f t="shared" si="24"/>
        <v>8.570491100565919E-2</v>
      </c>
      <c r="AM18" s="20">
        <f t="shared" si="25"/>
        <v>0.88862797781113678</v>
      </c>
      <c r="AN18" s="87">
        <f t="shared" si="37"/>
        <v>10.144135199892471</v>
      </c>
      <c r="AO18" s="102">
        <f t="shared" si="26"/>
        <v>18</v>
      </c>
      <c r="AP18" s="95">
        <f t="shared" si="27"/>
        <v>1.2711863082944745</v>
      </c>
      <c r="AQ18" s="95">
        <f t="shared" si="28"/>
        <v>2.4226551408533323</v>
      </c>
      <c r="AR18" s="95">
        <f t="shared" si="29"/>
        <v>9.7378511080963293E-2</v>
      </c>
    </row>
    <row r="19" spans="1:44" x14ac:dyDescent="0.3">
      <c r="A19" s="49">
        <v>193</v>
      </c>
      <c r="B19" s="74">
        <f t="shared" si="3"/>
        <v>18</v>
      </c>
      <c r="C19" s="52">
        <v>21</v>
      </c>
      <c r="D19" s="15">
        <v>83</v>
      </c>
      <c r="E19" s="109">
        <f t="shared" si="0"/>
        <v>12</v>
      </c>
      <c r="F19" s="15">
        <f t="shared" si="4"/>
        <v>20</v>
      </c>
      <c r="G19" s="90">
        <f t="shared" si="1"/>
        <v>51</v>
      </c>
      <c r="H19" s="16">
        <f t="shared" si="5"/>
        <v>0.14457831325301204</v>
      </c>
      <c r="I19" s="43">
        <f t="shared" si="6"/>
        <v>0.85542168674698793</v>
      </c>
      <c r="J19" s="44">
        <f t="shared" si="30"/>
        <v>0.18925813691827964</v>
      </c>
      <c r="K19" s="17">
        <f t="shared" si="7"/>
        <v>2.7710376224749549</v>
      </c>
      <c r="L19" s="18">
        <f t="shared" si="8"/>
        <v>32</v>
      </c>
      <c r="M19" s="18">
        <f t="shared" si="9"/>
        <v>4233</v>
      </c>
      <c r="N19" s="19">
        <f t="shared" si="10"/>
        <v>7.5596503661705646E-3</v>
      </c>
      <c r="O19" s="19">
        <f t="shared" si="31"/>
        <v>1.8340416014314471E-2</v>
      </c>
      <c r="P19" s="20">
        <f t="shared" si="32"/>
        <v>8.135483716015407E-2</v>
      </c>
      <c r="Q19" s="21">
        <f t="shared" si="11"/>
        <v>1.9599639845400538</v>
      </c>
      <c r="R19" s="17">
        <f t="shared" si="12"/>
        <v>0.15945255080202281</v>
      </c>
      <c r="S19" s="22">
        <f t="shared" si="13"/>
        <v>1.1728686092255531</v>
      </c>
      <c r="T19" s="22">
        <f t="shared" si="33"/>
        <v>0.85261042211736016</v>
      </c>
      <c r="U19" s="23">
        <f t="shared" si="14"/>
        <v>0.14193189061366102</v>
      </c>
      <c r="V19" s="23">
        <f t="shared" si="34"/>
        <v>0.24188513721399302</v>
      </c>
      <c r="X19" s="18">
        <f t="shared" si="2"/>
        <v>21</v>
      </c>
      <c r="Y19" s="86">
        <f t="shared" si="15"/>
        <v>0.56777441075483892</v>
      </c>
      <c r="Z19" s="86">
        <f t="shared" si="16"/>
        <v>4.7980936120127243E-2</v>
      </c>
      <c r="AA19" s="20">
        <f t="shared" si="17"/>
        <v>0.61575534687496614</v>
      </c>
      <c r="AB19" s="87">
        <f t="shared" si="35"/>
        <v>10.191385383856034</v>
      </c>
      <c r="AD19" s="18">
        <f t="shared" si="18"/>
        <v>21</v>
      </c>
      <c r="AE19" s="86">
        <f t="shared" si="19"/>
        <v>0.42579567184098305</v>
      </c>
      <c r="AF19" s="86">
        <f t="shared" si="20"/>
        <v>5.4000568265768031E-2</v>
      </c>
      <c r="AG19" s="20">
        <f t="shared" si="21"/>
        <v>0.47979624010675109</v>
      </c>
      <c r="AH19" s="87">
        <f t="shared" si="36"/>
        <v>9.4838133068737847</v>
      </c>
      <c r="AJ19" s="18">
        <f t="shared" si="22"/>
        <v>21</v>
      </c>
      <c r="AK19" s="86">
        <f t="shared" si="23"/>
        <v>0.72565541164197911</v>
      </c>
      <c r="AL19" s="86">
        <f t="shared" si="24"/>
        <v>3.8633827581749242E-2</v>
      </c>
      <c r="AM19" s="20">
        <f t="shared" si="25"/>
        <v>0.76428923922372838</v>
      </c>
      <c r="AN19" s="87">
        <f t="shared" si="37"/>
        <v>10.9084244391162</v>
      </c>
      <c r="AO19" s="102">
        <f t="shared" si="26"/>
        <v>21</v>
      </c>
      <c r="AP19" s="95">
        <f t="shared" si="27"/>
        <v>1.4744923984155527</v>
      </c>
      <c r="AQ19" s="95">
        <f t="shared" si="28"/>
        <v>2.9005450125300101</v>
      </c>
      <c r="AR19" s="95">
        <f t="shared" si="29"/>
        <v>1.5646553820396036E-2</v>
      </c>
    </row>
    <row r="20" spans="1:44" x14ac:dyDescent="0.3">
      <c r="A20" s="49">
        <v>207</v>
      </c>
      <c r="B20" s="74">
        <f t="shared" si="3"/>
        <v>21</v>
      </c>
      <c r="C20" s="52">
        <v>24</v>
      </c>
      <c r="D20" s="15">
        <v>51</v>
      </c>
      <c r="E20" s="109">
        <f t="shared" si="0"/>
        <v>6</v>
      </c>
      <c r="F20" s="15">
        <f t="shared" si="4"/>
        <v>14</v>
      </c>
      <c r="G20" s="110">
        <v>31</v>
      </c>
      <c r="H20" s="16">
        <f t="shared" si="5"/>
        <v>0.11764705882352941</v>
      </c>
      <c r="I20" s="43">
        <f t="shared" si="6"/>
        <v>0.88235294117647056</v>
      </c>
      <c r="J20" s="44">
        <f t="shared" si="30"/>
        <v>0.1669924737514232</v>
      </c>
      <c r="K20" s="17">
        <f t="shared" si="7"/>
        <v>3.2034074325056716</v>
      </c>
      <c r="L20" s="18">
        <f t="shared" si="8"/>
        <v>20</v>
      </c>
      <c r="M20" s="18">
        <f t="shared" si="9"/>
        <v>1581</v>
      </c>
      <c r="N20" s="19">
        <f t="shared" si="10"/>
        <v>1.265022137887413E-2</v>
      </c>
      <c r="O20" s="19">
        <f t="shared" si="31"/>
        <v>3.0990637393188601E-2</v>
      </c>
      <c r="P20" s="20">
        <f t="shared" si="32"/>
        <v>9.8357881232230618E-2</v>
      </c>
      <c r="Q20" s="21">
        <f t="shared" si="11"/>
        <v>1.9599639845400538</v>
      </c>
      <c r="R20" s="17">
        <f t="shared" si="12"/>
        <v>0.19277790481084009</v>
      </c>
      <c r="S20" s="22">
        <f t="shared" si="13"/>
        <v>1.2126134479969437</v>
      </c>
      <c r="T20" s="22">
        <f t="shared" si="33"/>
        <v>0.82466510795493053</v>
      </c>
      <c r="U20" s="23">
        <f t="shared" si="14"/>
        <v>0.11413840665042882</v>
      </c>
      <c r="V20" s="23">
        <f t="shared" si="34"/>
        <v>0.22855211977715223</v>
      </c>
      <c r="X20" s="18">
        <f t="shared" si="2"/>
        <v>24</v>
      </c>
      <c r="Y20" s="86">
        <f t="shared" si="15"/>
        <v>0.50097742125426958</v>
      </c>
      <c r="Z20" s="86">
        <f t="shared" si="16"/>
        <v>3.3398494750284655E-2</v>
      </c>
      <c r="AA20" s="20">
        <f t="shared" si="17"/>
        <v>0.53437591600455425</v>
      </c>
      <c r="AB20" s="87">
        <f t="shared" si="35"/>
        <v>10.725761299860588</v>
      </c>
      <c r="AD20" s="18">
        <f t="shared" si="18"/>
        <v>24</v>
      </c>
      <c r="AE20" s="86">
        <f t="shared" si="19"/>
        <v>0.34241521995128643</v>
      </c>
      <c r="AF20" s="86">
        <f t="shared" si="20"/>
        <v>4.1690225944848294E-2</v>
      </c>
      <c r="AG20" s="20">
        <f t="shared" si="21"/>
        <v>0.38410544589613471</v>
      </c>
      <c r="AH20" s="87">
        <f t="shared" si="36"/>
        <v>9.8679187527699188</v>
      </c>
      <c r="AJ20" s="18">
        <f t="shared" si="22"/>
        <v>24</v>
      </c>
      <c r="AK20" s="86">
        <f t="shared" si="23"/>
        <v>0.68565635933145663</v>
      </c>
      <c r="AL20" s="86">
        <f t="shared" si="24"/>
        <v>1.9999526155261182E-2</v>
      </c>
      <c r="AM20" s="20">
        <f t="shared" si="25"/>
        <v>0.70565588548671787</v>
      </c>
      <c r="AN20" s="87">
        <f t="shared" si="37"/>
        <v>11.614080324602917</v>
      </c>
      <c r="AO20" s="102">
        <f t="shared" si="26"/>
        <v>24</v>
      </c>
      <c r="AP20" s="95">
        <f t="shared" si="27"/>
        <v>1.6528507467190643</v>
      </c>
      <c r="AQ20" s="95">
        <f t="shared" si="28"/>
        <v>3.3784931903064823</v>
      </c>
      <c r="AR20" s="95">
        <f t="shared" si="29"/>
        <v>-0.11606133004862151</v>
      </c>
    </row>
    <row r="21" spans="1:44" ht="10" customHeight="1" x14ac:dyDescent="0.3">
      <c r="C21" s="25"/>
      <c r="D21" s="25"/>
      <c r="E21" s="26"/>
      <c r="F21" s="26"/>
      <c r="G21" s="25"/>
      <c r="H21" s="27"/>
      <c r="I21" s="28"/>
      <c r="J21" s="28"/>
      <c r="K21" s="28"/>
      <c r="L21" s="29"/>
      <c r="M21" s="29"/>
      <c r="N21" s="29"/>
      <c r="O21" s="29"/>
      <c r="P21" s="28"/>
    </row>
    <row r="22" spans="1:44" x14ac:dyDescent="0.3">
      <c r="C22" s="30"/>
      <c r="D22" s="31" t="s">
        <v>8</v>
      </c>
      <c r="E22" s="53">
        <f>SUM(E13:E20)</f>
        <v>551</v>
      </c>
      <c r="F22" s="53">
        <f>SUM(F13:F20)</f>
        <v>207</v>
      </c>
      <c r="G22" s="32"/>
      <c r="H22" s="27"/>
      <c r="I22" s="28"/>
      <c r="J22" s="38"/>
      <c r="K22" s="28"/>
      <c r="L22" s="28"/>
      <c r="M22" s="28"/>
      <c r="N22" s="29"/>
      <c r="O22" s="29"/>
      <c r="P22" s="28"/>
    </row>
    <row r="23" spans="1:44" x14ac:dyDescent="0.3">
      <c r="C23" s="30"/>
      <c r="E23" s="26"/>
      <c r="F23" s="33"/>
      <c r="H23" s="27"/>
      <c r="I23" s="27"/>
      <c r="J23" s="27"/>
      <c r="K23" s="27"/>
      <c r="L23" s="27"/>
      <c r="M23" s="27"/>
      <c r="N23" s="27"/>
      <c r="O23" s="27"/>
      <c r="P23" s="27"/>
      <c r="AB23" s="103"/>
      <c r="AH23" s="103"/>
      <c r="AN23" s="124"/>
    </row>
    <row r="24" spans="1:44" x14ac:dyDescent="0.3">
      <c r="B24" s="3" t="s">
        <v>9</v>
      </c>
      <c r="D24" s="7"/>
      <c r="E24" s="4"/>
      <c r="P24" s="34"/>
      <c r="X24" s="2" t="s">
        <v>48</v>
      </c>
      <c r="AC24" s="50"/>
      <c r="AD24" s="2" t="s">
        <v>49</v>
      </c>
      <c r="AE24" s="2"/>
      <c r="AI24" s="50"/>
      <c r="AJ24" s="2" t="s">
        <v>50</v>
      </c>
      <c r="AK24" s="2"/>
    </row>
    <row r="25" spans="1:44" ht="54" x14ac:dyDescent="0.3">
      <c r="A25" s="115" t="s">
        <v>54</v>
      </c>
      <c r="B25" s="8" t="s">
        <v>59</v>
      </c>
      <c r="C25" s="8" t="s">
        <v>58</v>
      </c>
      <c r="D25" s="8" t="s">
        <v>30</v>
      </c>
      <c r="E25" s="8" t="s">
        <v>31</v>
      </c>
      <c r="F25" s="42" t="s">
        <v>33</v>
      </c>
      <c r="G25" s="42" t="s">
        <v>32</v>
      </c>
      <c r="H25" s="9" t="s">
        <v>18</v>
      </c>
      <c r="I25" s="9" t="s">
        <v>1</v>
      </c>
      <c r="J25" s="10" t="s">
        <v>34</v>
      </c>
      <c r="K25" s="11" t="s">
        <v>21</v>
      </c>
      <c r="L25" s="11" t="s">
        <v>22</v>
      </c>
      <c r="M25" s="11" t="s">
        <v>23</v>
      </c>
      <c r="N25" s="11" t="s">
        <v>24</v>
      </c>
      <c r="O25" s="11" t="s">
        <v>25</v>
      </c>
      <c r="P25" s="8" t="s">
        <v>2</v>
      </c>
      <c r="Q25" s="8" t="s">
        <v>26</v>
      </c>
      <c r="R25" s="12" t="s">
        <v>3</v>
      </c>
      <c r="S25" s="12" t="s">
        <v>4</v>
      </c>
      <c r="T25" s="13" t="s">
        <v>5</v>
      </c>
      <c r="U25" s="14" t="s">
        <v>6</v>
      </c>
      <c r="V25" s="14" t="s">
        <v>7</v>
      </c>
      <c r="X25" s="8" t="s">
        <v>41</v>
      </c>
      <c r="Y25" s="8" t="s">
        <v>42</v>
      </c>
      <c r="Z25" s="8" t="s">
        <v>43</v>
      </c>
      <c r="AA25" s="8" t="s">
        <v>44</v>
      </c>
      <c r="AB25" s="42" t="s">
        <v>45</v>
      </c>
      <c r="AC25" s="99"/>
      <c r="AD25" s="8" t="s">
        <v>41</v>
      </c>
      <c r="AE25" s="8" t="s">
        <v>42</v>
      </c>
      <c r="AF25" s="8" t="s">
        <v>43</v>
      </c>
      <c r="AG25" s="8" t="s">
        <v>44</v>
      </c>
      <c r="AH25" s="42" t="s">
        <v>45</v>
      </c>
      <c r="AI25" s="99"/>
      <c r="AJ25" s="8" t="s">
        <v>41</v>
      </c>
      <c r="AK25" s="8" t="s">
        <v>42</v>
      </c>
      <c r="AL25" s="8" t="s">
        <v>43</v>
      </c>
      <c r="AM25" s="8" t="s">
        <v>44</v>
      </c>
      <c r="AN25" s="42" t="s">
        <v>45</v>
      </c>
    </row>
    <row r="26" spans="1:44" x14ac:dyDescent="0.3">
      <c r="A26" s="49">
        <v>0</v>
      </c>
      <c r="C26" s="8">
        <v>0</v>
      </c>
      <c r="D26" s="8">
        <v>792</v>
      </c>
      <c r="E26" s="8">
        <v>0</v>
      </c>
      <c r="F26" s="89">
        <v>0</v>
      </c>
      <c r="G26" s="90">
        <f>D27</f>
        <v>792</v>
      </c>
      <c r="H26" s="41">
        <f>E26/D26</f>
        <v>0</v>
      </c>
      <c r="I26" s="43">
        <f>1-H26</f>
        <v>1</v>
      </c>
      <c r="J26" s="43">
        <f>I26</f>
        <v>1</v>
      </c>
      <c r="K26" s="17">
        <f>(LN(J26))^2</f>
        <v>0</v>
      </c>
      <c r="L26" s="18">
        <f>D26-G26</f>
        <v>0</v>
      </c>
      <c r="M26" s="18">
        <f>D26*G26</f>
        <v>627264</v>
      </c>
      <c r="N26" s="19">
        <f>L26/M26</f>
        <v>0</v>
      </c>
      <c r="O26" s="19">
        <f>N26</f>
        <v>0</v>
      </c>
      <c r="P26" s="20">
        <v>0</v>
      </c>
      <c r="Q26" s="21">
        <f>-NORMSINV(2.5/100)</f>
        <v>1.9599639845400538</v>
      </c>
      <c r="R26" s="17">
        <f>Q26*P26</f>
        <v>0</v>
      </c>
      <c r="S26" s="22">
        <f>EXP(R26)</f>
        <v>1</v>
      </c>
      <c r="T26" s="22">
        <f>EXP(R26)</f>
        <v>1</v>
      </c>
      <c r="U26" s="88">
        <f>J26^S26</f>
        <v>1</v>
      </c>
      <c r="V26" s="88">
        <f>J26^T26</f>
        <v>1</v>
      </c>
      <c r="X26" s="85"/>
      <c r="Y26" s="85"/>
      <c r="Z26" s="85"/>
      <c r="AA26" s="85"/>
      <c r="AB26" s="85"/>
      <c r="AC26" s="100"/>
      <c r="AD26" s="85"/>
      <c r="AE26" s="85"/>
      <c r="AF26" s="85"/>
      <c r="AG26" s="85"/>
      <c r="AH26" s="85"/>
      <c r="AI26" s="100"/>
      <c r="AJ26" s="85"/>
      <c r="AK26" s="85"/>
      <c r="AL26" s="85"/>
      <c r="AM26" s="85"/>
      <c r="AN26" s="85"/>
    </row>
    <row r="27" spans="1:44" x14ac:dyDescent="0.3">
      <c r="A27" s="49">
        <v>92</v>
      </c>
      <c r="B27" s="74">
        <f>C26</f>
        <v>0</v>
      </c>
      <c r="C27" s="52">
        <v>3</v>
      </c>
      <c r="D27" s="15">
        <v>792</v>
      </c>
      <c r="E27" s="109">
        <f>D27-G27-F27</f>
        <v>156</v>
      </c>
      <c r="F27" s="15">
        <f>A27-A26</f>
        <v>92</v>
      </c>
      <c r="G27" s="90">
        <f t="shared" ref="G27:G33" si="38">D28</f>
        <v>544</v>
      </c>
      <c r="H27" s="16">
        <f>E27/D27</f>
        <v>0.19696969696969696</v>
      </c>
      <c r="I27" s="43">
        <f>1-H27</f>
        <v>0.80303030303030298</v>
      </c>
      <c r="J27" s="44">
        <f>I27*J26</f>
        <v>0.80303030303030298</v>
      </c>
      <c r="K27" s="17">
        <f>(LN(J27))^2</f>
        <v>4.8120050516246821E-2</v>
      </c>
      <c r="L27" s="18">
        <f>D27-G27</f>
        <v>248</v>
      </c>
      <c r="M27" s="18">
        <f>D27*G27</f>
        <v>430848</v>
      </c>
      <c r="N27" s="19">
        <f>L27/M27</f>
        <v>5.7560903149138441E-4</v>
      </c>
      <c r="O27" s="19">
        <f>N27</f>
        <v>5.7560903149138441E-4</v>
      </c>
      <c r="P27" s="20">
        <v>0</v>
      </c>
      <c r="Q27" s="21">
        <f>-NORMSINV(2.5/100)</f>
        <v>1.9599639845400538</v>
      </c>
      <c r="R27" s="17">
        <f>Q27*P27</f>
        <v>0</v>
      </c>
      <c r="S27" s="22">
        <f t="shared" ref="S27:S34" si="39">EXP(R27)</f>
        <v>1</v>
      </c>
      <c r="T27" s="22">
        <f>EXP(R27)</f>
        <v>1</v>
      </c>
      <c r="U27" s="23">
        <f>J27^S27</f>
        <v>0.80303030303030298</v>
      </c>
      <c r="V27" s="23">
        <f>J27^T27</f>
        <v>0.80303030303030298</v>
      </c>
      <c r="X27" s="18">
        <f t="shared" ref="X27:X34" si="40">C27</f>
        <v>3</v>
      </c>
      <c r="Y27" s="86">
        <f>J27*(C27-C26)</f>
        <v>2.4090909090909092</v>
      </c>
      <c r="Z27" s="86">
        <f>(J26-J27)*(C27-C26)/2</f>
        <v>0.29545454545454553</v>
      </c>
      <c r="AA27" s="20">
        <f>SUM(Y27:Z27)</f>
        <v>2.7045454545454546</v>
      </c>
      <c r="AB27" s="87">
        <f>AA27</f>
        <v>2.7045454545454546</v>
      </c>
      <c r="AC27" s="101"/>
      <c r="AD27" s="18">
        <f>C27</f>
        <v>3</v>
      </c>
      <c r="AE27" s="86">
        <f>U27*(C27-C26)</f>
        <v>2.4090909090909092</v>
      </c>
      <c r="AF27" s="86">
        <f>(U26-U27)*(C27-C26)/2</f>
        <v>0.29545454545454553</v>
      </c>
      <c r="AG27" s="20">
        <f>SUM(AE27:AF27)</f>
        <v>2.7045454545454546</v>
      </c>
      <c r="AH27" s="87">
        <f>AG27</f>
        <v>2.7045454545454546</v>
      </c>
      <c r="AI27" s="101"/>
      <c r="AJ27" s="18">
        <f>C27</f>
        <v>3</v>
      </c>
      <c r="AK27" s="86">
        <f>V27*(C27-C26)</f>
        <v>2.4090909090909092</v>
      </c>
      <c r="AL27" s="86">
        <f>(V26-V27)*(C27-C26)/2</f>
        <v>0.29545454545454553</v>
      </c>
      <c r="AM27" s="20">
        <f>SUM(AK27:AL27)</f>
        <v>2.7045454545454546</v>
      </c>
      <c r="AN27" s="87">
        <f>AM27</f>
        <v>2.7045454545454546</v>
      </c>
    </row>
    <row r="28" spans="1:44" x14ac:dyDescent="0.3">
      <c r="A28" s="49">
        <v>133</v>
      </c>
      <c r="B28" s="74">
        <f t="shared" ref="B28:B34" si="41">C27</f>
        <v>3</v>
      </c>
      <c r="C28" s="52">
        <v>6</v>
      </c>
      <c r="D28" s="15">
        <v>544</v>
      </c>
      <c r="E28" s="109">
        <f t="shared" ref="E28:E34" si="42">D28-G28-F28</f>
        <v>152</v>
      </c>
      <c r="F28" s="15">
        <f t="shared" ref="F28:F34" si="43">A28-A27</f>
        <v>41</v>
      </c>
      <c r="G28" s="90">
        <f t="shared" si="38"/>
        <v>351</v>
      </c>
      <c r="H28" s="16">
        <f t="shared" ref="H28:H34" si="44">E28/D28</f>
        <v>0.27941176470588236</v>
      </c>
      <c r="I28" s="43">
        <f t="shared" ref="I28:I34" si="45">1-H28</f>
        <v>0.72058823529411764</v>
      </c>
      <c r="J28" s="44">
        <f>I28*J27</f>
        <v>0.57865418894830656</v>
      </c>
      <c r="K28" s="17">
        <f t="shared" ref="K28:K34" si="46">(LN(J28))^2</f>
        <v>0.29926396020413298</v>
      </c>
      <c r="L28" s="18">
        <f t="shared" ref="L28:L34" si="47">D28-G28</f>
        <v>193</v>
      </c>
      <c r="M28" s="18">
        <f t="shared" ref="M28:M34" si="48">D28*G28</f>
        <v>190944</v>
      </c>
      <c r="N28" s="19">
        <f t="shared" ref="N28:N34" si="49">L28/M28</f>
        <v>1.0107675548852019E-3</v>
      </c>
      <c r="O28" s="19">
        <f>O27+N28</f>
        <v>1.5863765863765862E-3</v>
      </c>
      <c r="P28" s="20">
        <f>SQRT((1/K28)*O28)</f>
        <v>7.2807469398070854E-2</v>
      </c>
      <c r="Q28" s="21">
        <f t="shared" ref="Q28:Q34" si="50">-NORMSINV(2.5/100)</f>
        <v>1.9599639845400538</v>
      </c>
      <c r="R28" s="17">
        <f t="shared" ref="R28:R34" si="51">Q28*P28</f>
        <v>0.14270001782572098</v>
      </c>
      <c r="S28" s="22">
        <f t="shared" si="39"/>
        <v>1.153383755198057</v>
      </c>
      <c r="T28" s="22">
        <f>EXP(-R28)</f>
        <v>0.86701411866883948</v>
      </c>
      <c r="U28" s="23">
        <f t="shared" ref="U28:U34" si="52">J28^S28</f>
        <v>0.53208136747774637</v>
      </c>
      <c r="V28" s="23">
        <f>J28^T28</f>
        <v>0.62232035550009768</v>
      </c>
      <c r="X28" s="18">
        <f t="shared" si="40"/>
        <v>6</v>
      </c>
      <c r="Y28" s="86">
        <f t="shared" ref="Y28:Y34" si="53">J28*(C28-C27)</f>
        <v>1.7359625668449197</v>
      </c>
      <c r="Z28" s="86">
        <f t="shared" ref="Z28:Z34" si="54">(J27-J28)*(C28-C27)/2</f>
        <v>0.33656417112299464</v>
      </c>
      <c r="AA28" s="20">
        <f t="shared" ref="AA28:AA34" si="55">SUM(Y28:Z28)</f>
        <v>2.0725267379679142</v>
      </c>
      <c r="AB28" s="87">
        <f>AA28+AB27</f>
        <v>4.7770721925133692</v>
      </c>
      <c r="AC28" s="101"/>
      <c r="AD28" s="18">
        <f t="shared" ref="AD28:AD34" si="56">C28</f>
        <v>6</v>
      </c>
      <c r="AE28" s="86">
        <f t="shared" ref="AE28:AE34" si="57">U28*(C28-C27)</f>
        <v>1.5962441024332392</v>
      </c>
      <c r="AF28" s="86">
        <f t="shared" ref="AF28:AF34" si="58">(U27-U28)*(C28-C27)/2</f>
        <v>0.40642340332883492</v>
      </c>
      <c r="AG28" s="20">
        <f t="shared" ref="AG28:AG34" si="59">SUM(AE28:AF28)</f>
        <v>2.0026675057620742</v>
      </c>
      <c r="AH28" s="87">
        <f>AG28+AH27</f>
        <v>4.7072129603075288</v>
      </c>
      <c r="AI28" s="101"/>
      <c r="AJ28" s="18">
        <f t="shared" ref="AJ28:AJ34" si="60">C28</f>
        <v>6</v>
      </c>
      <c r="AK28" s="86">
        <f t="shared" ref="AK28:AK34" si="61">V28*(C28-C27)</f>
        <v>1.8669610665002931</v>
      </c>
      <c r="AL28" s="86">
        <f t="shared" ref="AL28:AL34" si="62">(V27-V28)*(C28-C27)/2</f>
        <v>0.27106492129530796</v>
      </c>
      <c r="AM28" s="20">
        <f t="shared" ref="AM28:AM34" si="63">SUM(AK28:AL28)</f>
        <v>2.1380259877956012</v>
      </c>
      <c r="AN28" s="87">
        <f>AM28+AN27</f>
        <v>4.8425714423410557</v>
      </c>
    </row>
    <row r="29" spans="1:44" x14ac:dyDescent="0.3">
      <c r="A29" s="49">
        <v>155</v>
      </c>
      <c r="B29" s="74">
        <f t="shared" si="41"/>
        <v>6</v>
      </c>
      <c r="C29" s="52">
        <v>9</v>
      </c>
      <c r="D29" s="15">
        <v>351</v>
      </c>
      <c r="E29" s="109">
        <f t="shared" si="42"/>
        <v>127</v>
      </c>
      <c r="F29" s="15">
        <f t="shared" si="43"/>
        <v>22</v>
      </c>
      <c r="G29" s="90">
        <f t="shared" si="38"/>
        <v>202</v>
      </c>
      <c r="H29" s="16">
        <f t="shared" si="44"/>
        <v>0.36182336182336183</v>
      </c>
      <c r="I29" s="43">
        <f t="shared" si="45"/>
        <v>0.63817663817663817</v>
      </c>
      <c r="J29" s="44">
        <f t="shared" ref="J29:J34" si="64">I29*J28</f>
        <v>0.36928358496985947</v>
      </c>
      <c r="K29" s="17">
        <f t="shared" si="46"/>
        <v>0.99239532729889768</v>
      </c>
      <c r="L29" s="18">
        <f t="shared" si="47"/>
        <v>149</v>
      </c>
      <c r="M29" s="18">
        <f t="shared" si="48"/>
        <v>70902</v>
      </c>
      <c r="N29" s="19">
        <f t="shared" si="49"/>
        <v>2.1014922005021014E-3</v>
      </c>
      <c r="O29" s="19">
        <f t="shared" ref="O29:O34" si="65">O28+N29</f>
        <v>3.6878687868786876E-3</v>
      </c>
      <c r="P29" s="20">
        <f t="shared" ref="P29:P34" si="66">SQRT((1/K29)*O29)</f>
        <v>6.0960058477517259E-2</v>
      </c>
      <c r="Q29" s="21">
        <f t="shared" si="50"/>
        <v>1.9599639845400538</v>
      </c>
      <c r="R29" s="17">
        <f t="shared" si="51"/>
        <v>0.11947951911138942</v>
      </c>
      <c r="S29" s="22">
        <f t="shared" si="39"/>
        <v>1.1269101637093164</v>
      </c>
      <c r="T29" s="22">
        <f t="shared" ref="T29:T34" si="67">EXP(-R29)</f>
        <v>0.88738218200856278</v>
      </c>
      <c r="U29" s="23">
        <f t="shared" si="52"/>
        <v>0.32542700586791351</v>
      </c>
      <c r="V29" s="23">
        <f t="shared" ref="V29:V34" si="68">J29^T29</f>
        <v>0.41312642577238745</v>
      </c>
      <c r="X29" s="18">
        <f t="shared" si="40"/>
        <v>9</v>
      </c>
      <c r="Y29" s="86">
        <f t="shared" si="53"/>
        <v>1.1078507549095784</v>
      </c>
      <c r="Z29" s="86">
        <f t="shared" si="54"/>
        <v>0.31405590596767063</v>
      </c>
      <c r="AA29" s="20">
        <f t="shared" si="55"/>
        <v>1.421906660877249</v>
      </c>
      <c r="AB29" s="87">
        <f t="shared" ref="AB29:AB34" si="69">AA29+AB28</f>
        <v>6.198978853390618</v>
      </c>
      <c r="AC29" s="101"/>
      <c r="AD29" s="18">
        <f t="shared" si="56"/>
        <v>9</v>
      </c>
      <c r="AE29" s="86">
        <f t="shared" si="57"/>
        <v>0.97628101760374053</v>
      </c>
      <c r="AF29" s="86">
        <f t="shared" si="58"/>
        <v>0.30998154241474929</v>
      </c>
      <c r="AG29" s="20">
        <f t="shared" si="59"/>
        <v>1.2862625600184898</v>
      </c>
      <c r="AH29" s="87">
        <f t="shared" ref="AH29:AH34" si="70">AG29+AH28</f>
        <v>5.9934755203260188</v>
      </c>
      <c r="AI29" s="101"/>
      <c r="AJ29" s="18">
        <f t="shared" si="60"/>
        <v>9</v>
      </c>
      <c r="AK29" s="86">
        <f t="shared" si="61"/>
        <v>1.2393792773171624</v>
      </c>
      <c r="AL29" s="86">
        <f t="shared" si="62"/>
        <v>0.31379089459156534</v>
      </c>
      <c r="AM29" s="20">
        <f t="shared" si="63"/>
        <v>1.5531701719087276</v>
      </c>
      <c r="AN29" s="87">
        <f t="shared" ref="AN29:AN34" si="71">AM29+AN28</f>
        <v>6.3957416142497836</v>
      </c>
    </row>
    <row r="30" spans="1:44" x14ac:dyDescent="0.3">
      <c r="A30" s="49">
        <v>173</v>
      </c>
      <c r="B30" s="74">
        <f t="shared" si="41"/>
        <v>9</v>
      </c>
      <c r="C30" s="52">
        <v>12</v>
      </c>
      <c r="D30" s="15">
        <v>202</v>
      </c>
      <c r="E30" s="109">
        <f t="shared" si="42"/>
        <v>64</v>
      </c>
      <c r="F30" s="15">
        <f t="shared" si="43"/>
        <v>18</v>
      </c>
      <c r="G30" s="90">
        <f t="shared" si="38"/>
        <v>120</v>
      </c>
      <c r="H30" s="16">
        <f t="shared" si="44"/>
        <v>0.31683168316831684</v>
      </c>
      <c r="I30" s="43">
        <f t="shared" si="45"/>
        <v>0.68316831683168311</v>
      </c>
      <c r="J30" s="44">
        <f t="shared" si="64"/>
        <v>0.25228284517742872</v>
      </c>
      <c r="K30" s="17">
        <f t="shared" si="46"/>
        <v>1.8966920128000448</v>
      </c>
      <c r="L30" s="18">
        <f t="shared" si="47"/>
        <v>82</v>
      </c>
      <c r="M30" s="18">
        <f t="shared" si="48"/>
        <v>24240</v>
      </c>
      <c r="N30" s="19">
        <f t="shared" si="49"/>
        <v>3.3828382838283827E-3</v>
      </c>
      <c r="O30" s="19">
        <f t="shared" si="65"/>
        <v>7.0707070707070703E-3</v>
      </c>
      <c r="P30" s="20">
        <f t="shared" si="66"/>
        <v>6.1056656030203028E-2</v>
      </c>
      <c r="Q30" s="21">
        <f t="shared" si="50"/>
        <v>1.9599639845400538</v>
      </c>
      <c r="R30" s="17">
        <f t="shared" si="51"/>
        <v>0.11966884683564823</v>
      </c>
      <c r="S30" s="22">
        <f t="shared" si="39"/>
        <v>1.1271235392443706</v>
      </c>
      <c r="T30" s="22">
        <f t="shared" si="67"/>
        <v>0.88721419186259309</v>
      </c>
      <c r="U30" s="23">
        <f t="shared" si="52"/>
        <v>0.21176470146559992</v>
      </c>
      <c r="V30" s="23">
        <f t="shared" si="68"/>
        <v>0.29467703882999835</v>
      </c>
      <c r="X30" s="18">
        <f t="shared" si="40"/>
        <v>12</v>
      </c>
      <c r="Y30" s="86">
        <f t="shared" si="53"/>
        <v>0.75684853553228615</v>
      </c>
      <c r="Z30" s="86">
        <f t="shared" si="54"/>
        <v>0.17550110968864613</v>
      </c>
      <c r="AA30" s="20">
        <f t="shared" si="55"/>
        <v>0.93234964522093233</v>
      </c>
      <c r="AB30" s="87">
        <f t="shared" si="69"/>
        <v>7.1313284986115502</v>
      </c>
      <c r="AC30" s="101"/>
      <c r="AD30" s="18">
        <f t="shared" si="56"/>
        <v>12</v>
      </c>
      <c r="AE30" s="86">
        <f t="shared" si="57"/>
        <v>0.63529410439679979</v>
      </c>
      <c r="AF30" s="86">
        <f t="shared" si="58"/>
        <v>0.17049345660347037</v>
      </c>
      <c r="AG30" s="20">
        <f t="shared" si="59"/>
        <v>0.80578756100027016</v>
      </c>
      <c r="AH30" s="87">
        <f t="shared" si="70"/>
        <v>6.7992630813262886</v>
      </c>
      <c r="AI30" s="101"/>
      <c r="AJ30" s="18">
        <f t="shared" si="60"/>
        <v>12</v>
      </c>
      <c r="AK30" s="86">
        <f t="shared" si="61"/>
        <v>0.88403111648999499</v>
      </c>
      <c r="AL30" s="86">
        <f t="shared" si="62"/>
        <v>0.17767408041358365</v>
      </c>
      <c r="AM30" s="20">
        <f t="shared" si="63"/>
        <v>1.0617051969035787</v>
      </c>
      <c r="AN30" s="87">
        <f t="shared" si="71"/>
        <v>7.4574468111533623</v>
      </c>
    </row>
    <row r="31" spans="1:44" x14ac:dyDescent="0.3">
      <c r="A31" s="49">
        <v>199</v>
      </c>
      <c r="B31" s="74">
        <f t="shared" si="41"/>
        <v>12</v>
      </c>
      <c r="C31" s="52">
        <v>15</v>
      </c>
      <c r="D31" s="15">
        <v>120</v>
      </c>
      <c r="E31" s="109">
        <f t="shared" si="42"/>
        <v>29</v>
      </c>
      <c r="F31" s="15">
        <f t="shared" si="43"/>
        <v>26</v>
      </c>
      <c r="G31" s="90">
        <f t="shared" si="38"/>
        <v>65</v>
      </c>
      <c r="H31" s="16">
        <f t="shared" si="44"/>
        <v>0.24166666666666667</v>
      </c>
      <c r="I31" s="43">
        <f t="shared" si="45"/>
        <v>0.7583333333333333</v>
      </c>
      <c r="J31" s="44">
        <f t="shared" si="64"/>
        <v>0.19131449092621677</v>
      </c>
      <c r="K31" s="17">
        <f t="shared" si="46"/>
        <v>2.7351756836040111</v>
      </c>
      <c r="L31" s="18">
        <f t="shared" si="47"/>
        <v>55</v>
      </c>
      <c r="M31" s="18">
        <f t="shared" si="48"/>
        <v>7800</v>
      </c>
      <c r="N31" s="19">
        <f t="shared" si="49"/>
        <v>7.0512820512820514E-3</v>
      </c>
      <c r="O31" s="19">
        <f t="shared" si="65"/>
        <v>1.4121989121989122E-2</v>
      </c>
      <c r="P31" s="20">
        <f t="shared" si="66"/>
        <v>7.1854723560082531E-2</v>
      </c>
      <c r="Q31" s="21">
        <f t="shared" si="50"/>
        <v>1.9599639845400538</v>
      </c>
      <c r="R31" s="17">
        <f t="shared" si="51"/>
        <v>0.14083267029684343</v>
      </c>
      <c r="S31" s="22">
        <f t="shared" si="39"/>
        <v>1.1512319965587923</v>
      </c>
      <c r="T31" s="22">
        <f t="shared" si="67"/>
        <v>0.86863464791558287</v>
      </c>
      <c r="U31" s="23">
        <f t="shared" si="52"/>
        <v>0.14897903687075137</v>
      </c>
      <c r="V31" s="23">
        <f t="shared" si="68"/>
        <v>0.23773948133051076</v>
      </c>
      <c r="X31" s="18">
        <f t="shared" si="40"/>
        <v>15</v>
      </c>
      <c r="Y31" s="86">
        <f t="shared" si="53"/>
        <v>0.57394347277865032</v>
      </c>
      <c r="Z31" s="86">
        <f t="shared" si="54"/>
        <v>9.1452531376817914E-2</v>
      </c>
      <c r="AA31" s="20">
        <f t="shared" si="55"/>
        <v>0.66539600415546829</v>
      </c>
      <c r="AB31" s="87">
        <f t="shared" si="69"/>
        <v>7.7967245027670184</v>
      </c>
      <c r="AC31" s="101"/>
      <c r="AD31" s="18">
        <f t="shared" si="56"/>
        <v>15</v>
      </c>
      <c r="AE31" s="86">
        <f t="shared" si="57"/>
        <v>0.44693711061225411</v>
      </c>
      <c r="AF31" s="86">
        <f t="shared" si="58"/>
        <v>9.4178496892272826E-2</v>
      </c>
      <c r="AG31" s="20">
        <f t="shared" si="59"/>
        <v>0.54111560750452692</v>
      </c>
      <c r="AH31" s="87">
        <f t="shared" si="70"/>
        <v>7.3403786888308158</v>
      </c>
      <c r="AI31" s="101"/>
      <c r="AJ31" s="18">
        <f t="shared" si="60"/>
        <v>15</v>
      </c>
      <c r="AK31" s="86">
        <f t="shared" si="61"/>
        <v>0.71321844399153234</v>
      </c>
      <c r="AL31" s="86">
        <f t="shared" si="62"/>
        <v>8.5406336249231385E-2</v>
      </c>
      <c r="AM31" s="20">
        <f t="shared" si="63"/>
        <v>0.79862478024076378</v>
      </c>
      <c r="AN31" s="87">
        <f t="shared" si="71"/>
        <v>8.2560715913941252</v>
      </c>
    </row>
    <row r="32" spans="1:44" x14ac:dyDescent="0.3">
      <c r="A32" s="49">
        <v>211</v>
      </c>
      <c r="B32" s="74">
        <f t="shared" si="41"/>
        <v>15</v>
      </c>
      <c r="C32" s="52">
        <v>18</v>
      </c>
      <c r="D32" s="15">
        <v>65</v>
      </c>
      <c r="E32" s="109">
        <f t="shared" si="42"/>
        <v>15</v>
      </c>
      <c r="F32" s="15">
        <f t="shared" si="43"/>
        <v>12</v>
      </c>
      <c r="G32" s="90">
        <f t="shared" si="38"/>
        <v>38</v>
      </c>
      <c r="H32" s="16">
        <f t="shared" si="44"/>
        <v>0.23076923076923078</v>
      </c>
      <c r="I32" s="43">
        <f t="shared" si="45"/>
        <v>0.76923076923076916</v>
      </c>
      <c r="J32" s="44">
        <f t="shared" si="64"/>
        <v>0.14716499302016672</v>
      </c>
      <c r="K32" s="17">
        <f t="shared" si="46"/>
        <v>3.6718259662967001</v>
      </c>
      <c r="L32" s="18">
        <f t="shared" si="47"/>
        <v>27</v>
      </c>
      <c r="M32" s="18">
        <f t="shared" si="48"/>
        <v>2470</v>
      </c>
      <c r="N32" s="19">
        <f t="shared" si="49"/>
        <v>1.0931174089068825E-2</v>
      </c>
      <c r="O32" s="19">
        <f t="shared" si="65"/>
        <v>2.5053163211057945E-2</v>
      </c>
      <c r="P32" s="20">
        <f t="shared" si="66"/>
        <v>8.2601938501925057E-2</v>
      </c>
      <c r="Q32" s="21">
        <f t="shared" si="50"/>
        <v>1.9599639845400538</v>
      </c>
      <c r="R32" s="17">
        <f t="shared" si="51"/>
        <v>0.16189682451696552</v>
      </c>
      <c r="S32" s="22">
        <f t="shared" si="39"/>
        <v>1.1757389276310273</v>
      </c>
      <c r="T32" s="22">
        <f t="shared" si="67"/>
        <v>0.8505289537490095</v>
      </c>
      <c r="U32" s="23">
        <f t="shared" si="52"/>
        <v>0.10508854326813037</v>
      </c>
      <c r="V32" s="23">
        <f t="shared" si="68"/>
        <v>0.19597182819745318</v>
      </c>
      <c r="X32" s="18">
        <f t="shared" si="40"/>
        <v>18</v>
      </c>
      <c r="Y32" s="86">
        <f t="shared" si="53"/>
        <v>0.44149497906050017</v>
      </c>
      <c r="Z32" s="86">
        <f t="shared" si="54"/>
        <v>6.6224246859075075E-2</v>
      </c>
      <c r="AA32" s="20">
        <f t="shared" si="55"/>
        <v>0.5077192259195753</v>
      </c>
      <c r="AB32" s="87">
        <f t="shared" si="69"/>
        <v>8.3044437286865929</v>
      </c>
      <c r="AC32" s="101"/>
      <c r="AD32" s="18">
        <f t="shared" si="56"/>
        <v>18</v>
      </c>
      <c r="AE32" s="86">
        <f t="shared" si="57"/>
        <v>0.3152656298043911</v>
      </c>
      <c r="AF32" s="86">
        <f t="shared" si="58"/>
        <v>6.5835740403931503E-2</v>
      </c>
      <c r="AG32" s="20">
        <f t="shared" si="59"/>
        <v>0.38110137020832258</v>
      </c>
      <c r="AH32" s="87">
        <f t="shared" si="70"/>
        <v>7.7214800590391386</v>
      </c>
      <c r="AI32" s="101"/>
      <c r="AJ32" s="18">
        <f t="shared" si="60"/>
        <v>18</v>
      </c>
      <c r="AK32" s="86">
        <f t="shared" si="61"/>
        <v>0.58791548459235954</v>
      </c>
      <c r="AL32" s="86">
        <f t="shared" si="62"/>
        <v>6.2651479699586371E-2</v>
      </c>
      <c r="AM32" s="20">
        <f t="shared" si="63"/>
        <v>0.65056696429194594</v>
      </c>
      <c r="AN32" s="87">
        <f t="shared" si="71"/>
        <v>8.9066385556860705</v>
      </c>
    </row>
    <row r="33" spans="1:40" x14ac:dyDescent="0.3">
      <c r="A33" s="49">
        <v>216</v>
      </c>
      <c r="B33" s="74">
        <f t="shared" si="41"/>
        <v>18</v>
      </c>
      <c r="C33" s="52">
        <v>21</v>
      </c>
      <c r="D33" s="15">
        <v>38</v>
      </c>
      <c r="E33" s="109">
        <f t="shared" si="42"/>
        <v>5</v>
      </c>
      <c r="F33" s="15">
        <f t="shared" si="43"/>
        <v>5</v>
      </c>
      <c r="G33" s="90">
        <f t="shared" si="38"/>
        <v>28</v>
      </c>
      <c r="H33" s="16">
        <f t="shared" si="44"/>
        <v>0.13157894736842105</v>
      </c>
      <c r="I33" s="43">
        <f t="shared" si="45"/>
        <v>0.86842105263157898</v>
      </c>
      <c r="J33" s="44">
        <f t="shared" si="64"/>
        <v>0.12780117814909217</v>
      </c>
      <c r="K33" s="17">
        <f t="shared" si="46"/>
        <v>4.2323990167754797</v>
      </c>
      <c r="L33" s="18">
        <f t="shared" si="47"/>
        <v>10</v>
      </c>
      <c r="M33" s="18">
        <f t="shared" si="48"/>
        <v>1064</v>
      </c>
      <c r="N33" s="19">
        <f t="shared" si="49"/>
        <v>9.3984962406015032E-3</v>
      </c>
      <c r="O33" s="19">
        <f t="shared" si="65"/>
        <v>3.4451659451659448E-2</v>
      </c>
      <c r="P33" s="20">
        <f t="shared" si="66"/>
        <v>9.0221858796627696E-2</v>
      </c>
      <c r="Q33" s="21">
        <f t="shared" si="50"/>
        <v>1.9599639845400538</v>
      </c>
      <c r="R33" s="17">
        <f t="shared" si="51"/>
        <v>0.17683159385964853</v>
      </c>
      <c r="S33" s="22">
        <f t="shared" si="39"/>
        <v>1.1934300952468555</v>
      </c>
      <c r="T33" s="22">
        <f t="shared" si="67"/>
        <v>0.83792088366361728</v>
      </c>
      <c r="U33" s="23">
        <f t="shared" si="52"/>
        <v>8.5844368429903437E-2</v>
      </c>
      <c r="V33" s="23">
        <f t="shared" si="68"/>
        <v>0.17838030338075833</v>
      </c>
      <c r="X33" s="18">
        <f t="shared" si="40"/>
        <v>21</v>
      </c>
      <c r="Y33" s="86">
        <f t="shared" si="53"/>
        <v>0.38340353444727648</v>
      </c>
      <c r="Z33" s="86">
        <f t="shared" si="54"/>
        <v>2.9045722306611829E-2</v>
      </c>
      <c r="AA33" s="20">
        <f t="shared" si="55"/>
        <v>0.41244925675388833</v>
      </c>
      <c r="AB33" s="87">
        <f t="shared" si="69"/>
        <v>8.7168929854404809</v>
      </c>
      <c r="AC33" s="101"/>
      <c r="AD33" s="18">
        <f t="shared" si="56"/>
        <v>21</v>
      </c>
      <c r="AE33" s="86">
        <f t="shared" si="57"/>
        <v>0.2575331052897103</v>
      </c>
      <c r="AF33" s="86">
        <f t="shared" si="58"/>
        <v>2.8866262257340403E-2</v>
      </c>
      <c r="AG33" s="20">
        <f t="shared" si="59"/>
        <v>0.2863993675470507</v>
      </c>
      <c r="AH33" s="87">
        <f t="shared" si="70"/>
        <v>8.0078794265861895</v>
      </c>
      <c r="AI33" s="101"/>
      <c r="AJ33" s="18">
        <f t="shared" si="60"/>
        <v>21</v>
      </c>
      <c r="AK33" s="86">
        <f t="shared" si="61"/>
        <v>0.53514091014227505</v>
      </c>
      <c r="AL33" s="86">
        <f t="shared" si="62"/>
        <v>2.6387287225042272E-2</v>
      </c>
      <c r="AM33" s="20">
        <f t="shared" si="63"/>
        <v>0.56152819736731729</v>
      </c>
      <c r="AN33" s="87">
        <f t="shared" si="71"/>
        <v>9.4681667530533886</v>
      </c>
    </row>
    <row r="34" spans="1:40" x14ac:dyDescent="0.3">
      <c r="A34" s="49">
        <v>222</v>
      </c>
      <c r="B34" s="74">
        <f t="shared" si="41"/>
        <v>21</v>
      </c>
      <c r="C34" s="52">
        <v>24</v>
      </c>
      <c r="D34" s="15">
        <v>28</v>
      </c>
      <c r="E34" s="109">
        <f t="shared" si="42"/>
        <v>4</v>
      </c>
      <c r="F34" s="15">
        <f t="shared" si="43"/>
        <v>6</v>
      </c>
      <c r="G34" s="110">
        <v>18</v>
      </c>
      <c r="H34" s="16">
        <f t="shared" si="44"/>
        <v>0.14285714285714285</v>
      </c>
      <c r="I34" s="43">
        <f t="shared" si="45"/>
        <v>0.85714285714285721</v>
      </c>
      <c r="J34" s="44">
        <f t="shared" si="64"/>
        <v>0.10954386698493615</v>
      </c>
      <c r="K34" s="17">
        <f t="shared" si="46"/>
        <v>4.8904235215748493</v>
      </c>
      <c r="L34" s="18">
        <f t="shared" si="47"/>
        <v>10</v>
      </c>
      <c r="M34" s="18">
        <f t="shared" si="48"/>
        <v>504</v>
      </c>
      <c r="N34" s="19">
        <f t="shared" si="49"/>
        <v>1.984126984126984E-2</v>
      </c>
      <c r="O34" s="19">
        <f t="shared" si="65"/>
        <v>5.4292929292929289E-2</v>
      </c>
      <c r="P34" s="20">
        <f t="shared" si="66"/>
        <v>0.1053654924286757</v>
      </c>
      <c r="Q34" s="21">
        <f t="shared" si="50"/>
        <v>1.9599639845400538</v>
      </c>
      <c r="R34" s="17">
        <f t="shared" si="51"/>
        <v>0.2065125703735321</v>
      </c>
      <c r="S34" s="22">
        <f t="shared" si="39"/>
        <v>1.229383187925819</v>
      </c>
      <c r="T34" s="22">
        <f t="shared" si="67"/>
        <v>0.81341603644927996</v>
      </c>
      <c r="U34" s="23">
        <f t="shared" si="52"/>
        <v>6.5960770043593159E-2</v>
      </c>
      <c r="V34" s="23">
        <f t="shared" si="68"/>
        <v>0.16549524979600896</v>
      </c>
      <c r="X34" s="18">
        <f t="shared" si="40"/>
        <v>24</v>
      </c>
      <c r="Y34" s="86">
        <f t="shared" si="53"/>
        <v>0.32863160095480848</v>
      </c>
      <c r="Z34" s="86">
        <f t="shared" si="54"/>
        <v>2.7385966746234031E-2</v>
      </c>
      <c r="AA34" s="20">
        <f t="shared" si="55"/>
        <v>0.35601756770104254</v>
      </c>
      <c r="AB34" s="87">
        <f t="shared" si="69"/>
        <v>9.0729105531415239</v>
      </c>
      <c r="AC34" s="101"/>
      <c r="AD34" s="18">
        <f t="shared" si="56"/>
        <v>24</v>
      </c>
      <c r="AE34" s="86">
        <f t="shared" si="57"/>
        <v>0.19788231013077948</v>
      </c>
      <c r="AF34" s="86">
        <f t="shared" si="58"/>
        <v>2.9825397579465417E-2</v>
      </c>
      <c r="AG34" s="20">
        <f t="shared" si="59"/>
        <v>0.2277077077102449</v>
      </c>
      <c r="AH34" s="87">
        <f t="shared" si="70"/>
        <v>8.2355871342964342</v>
      </c>
      <c r="AI34" s="101"/>
      <c r="AJ34" s="18">
        <f t="shared" si="60"/>
        <v>24</v>
      </c>
      <c r="AK34" s="86">
        <f t="shared" si="61"/>
        <v>0.49648574938802692</v>
      </c>
      <c r="AL34" s="86">
        <f t="shared" si="62"/>
        <v>1.9327580377124051E-2</v>
      </c>
      <c r="AM34" s="20">
        <f t="shared" si="63"/>
        <v>0.51581332976515093</v>
      </c>
      <c r="AN34" s="87">
        <f t="shared" si="71"/>
        <v>9.9839800828185403</v>
      </c>
    </row>
    <row r="35" spans="1:40" ht="6.75" customHeight="1" x14ac:dyDescent="0.3">
      <c r="C35" s="25"/>
      <c r="D35" s="25"/>
      <c r="E35" s="26"/>
      <c r="F35" s="26"/>
      <c r="G35" s="25"/>
      <c r="H35" s="27"/>
      <c r="I35" s="28"/>
      <c r="J35" s="28"/>
      <c r="K35" s="28"/>
      <c r="L35" s="29"/>
      <c r="M35" s="29"/>
      <c r="N35" s="29"/>
      <c r="O35" s="29"/>
      <c r="P35" s="28"/>
    </row>
    <row r="36" spans="1:40" x14ac:dyDescent="0.3">
      <c r="C36" s="30"/>
      <c r="D36" s="31" t="s">
        <v>8</v>
      </c>
      <c r="E36" s="53">
        <f>SUM(E27:E34)</f>
        <v>552</v>
      </c>
      <c r="F36" s="53">
        <f>SUM(F27:F34)</f>
        <v>222</v>
      </c>
      <c r="G36" s="32"/>
      <c r="H36" s="27"/>
      <c r="I36" s="28"/>
      <c r="J36" s="28"/>
      <c r="K36" s="28"/>
      <c r="L36" s="29"/>
      <c r="M36" s="29"/>
      <c r="N36" s="29"/>
    </row>
    <row r="37" spans="1:40" ht="23" customHeight="1" x14ac:dyDescent="0.3">
      <c r="C37" s="30"/>
      <c r="E37" s="26"/>
      <c r="F37" s="33"/>
      <c r="H37" s="27"/>
      <c r="I37" s="27"/>
      <c r="J37" s="27"/>
      <c r="K37" s="27"/>
      <c r="L37" s="27"/>
      <c r="M37" s="27"/>
      <c r="N37" s="35"/>
      <c r="O37" s="155" t="s">
        <v>61</v>
      </c>
      <c r="P37" s="156"/>
      <c r="R37" s="146" t="s">
        <v>67</v>
      </c>
      <c r="S37" s="83" t="s">
        <v>63</v>
      </c>
    </row>
    <row r="38" spans="1:40" ht="21" x14ac:dyDescent="0.3">
      <c r="C38" s="30"/>
      <c r="D38" s="30"/>
      <c r="E38" s="30"/>
      <c r="F38" s="30"/>
      <c r="H38" s="27"/>
      <c r="I38" s="27"/>
      <c r="J38" s="27"/>
      <c r="K38" s="27"/>
      <c r="L38" s="27"/>
      <c r="M38" s="27"/>
      <c r="N38" s="81" t="s">
        <v>35</v>
      </c>
      <c r="O38" s="111" t="s">
        <v>36</v>
      </c>
      <c r="P38" s="112" t="s">
        <v>37</v>
      </c>
      <c r="Q38" s="141" t="s">
        <v>35</v>
      </c>
      <c r="R38" s="135" t="s">
        <v>39</v>
      </c>
      <c r="S38" s="83" t="s">
        <v>64</v>
      </c>
    </row>
    <row r="39" spans="1:40" x14ac:dyDescent="0.3">
      <c r="C39" s="30"/>
      <c r="E39" s="26"/>
      <c r="F39" s="33"/>
      <c r="H39" s="27"/>
      <c r="I39" s="27"/>
      <c r="J39" s="27"/>
      <c r="K39" s="27"/>
      <c r="L39" s="27"/>
      <c r="M39" s="27"/>
      <c r="N39" s="5">
        <v>0</v>
      </c>
      <c r="O39" s="82">
        <f t="shared" ref="O39:O47" si="72">J26</f>
        <v>1</v>
      </c>
      <c r="P39" s="113">
        <f t="shared" ref="P39:P47" si="73">J12</f>
        <v>1</v>
      </c>
      <c r="Q39" s="2">
        <v>0</v>
      </c>
      <c r="R39" s="123">
        <f>(IF(O39=P39,1,LOG(P39,O39)))</f>
        <v>1</v>
      </c>
      <c r="S39" s="37"/>
    </row>
    <row r="40" spans="1:40" ht="15.75" customHeight="1" x14ac:dyDescent="0.35">
      <c r="C40" s="157" t="s">
        <v>17</v>
      </c>
      <c r="D40" s="158"/>
      <c r="E40" s="158"/>
      <c r="F40" s="158"/>
      <c r="G40" s="158"/>
      <c r="H40" s="158"/>
      <c r="I40" s="158"/>
      <c r="J40" s="158"/>
      <c r="K40" s="158"/>
      <c r="L40" s="159"/>
      <c r="N40" s="5">
        <v>3</v>
      </c>
      <c r="O40" s="82">
        <f t="shared" si="72"/>
        <v>0.80303030303030298</v>
      </c>
      <c r="P40" s="113">
        <f t="shared" si="73"/>
        <v>0.85804816223067171</v>
      </c>
      <c r="Q40" s="2">
        <v>3</v>
      </c>
      <c r="R40" s="123">
        <f>(IF(O40=P40,1,LOG(P40,O40)))</f>
        <v>0.69790788621023314</v>
      </c>
      <c r="S40" s="37"/>
    </row>
    <row r="41" spans="1:40" ht="13" customHeight="1" x14ac:dyDescent="0.3">
      <c r="C41" s="106" t="s">
        <v>76</v>
      </c>
      <c r="D41" s="162" t="s">
        <v>77</v>
      </c>
      <c r="E41" s="163"/>
      <c r="F41" s="164"/>
      <c r="G41" s="165" t="s">
        <v>78</v>
      </c>
      <c r="H41" s="166"/>
      <c r="I41" s="167"/>
      <c r="J41" s="165" t="s">
        <v>79</v>
      </c>
      <c r="K41" s="166"/>
      <c r="L41" s="167"/>
      <c r="N41" s="5">
        <v>6</v>
      </c>
      <c r="O41" s="82">
        <f t="shared" si="72"/>
        <v>0.57865418894830656</v>
      </c>
      <c r="P41" s="113">
        <f t="shared" si="73"/>
        <v>0.6378292285752255</v>
      </c>
      <c r="Q41" s="2">
        <v>6</v>
      </c>
      <c r="R41" s="123">
        <f>(IF(O41=P41,1,LOG(P41,O41)))</f>
        <v>0.82201719158896103</v>
      </c>
      <c r="S41" s="37"/>
    </row>
    <row r="42" spans="1:40" ht="13" customHeight="1" x14ac:dyDescent="0.3">
      <c r="C42" s="107"/>
      <c r="D42" s="160" t="s">
        <v>10</v>
      </c>
      <c r="E42" s="161"/>
      <c r="F42" s="54"/>
      <c r="G42" s="160" t="s">
        <v>10</v>
      </c>
      <c r="H42" s="161"/>
      <c r="I42" s="55"/>
      <c r="J42" s="160" t="s">
        <v>10</v>
      </c>
      <c r="K42" s="161"/>
      <c r="L42" s="54"/>
      <c r="N42" s="5">
        <v>9</v>
      </c>
      <c r="O42" s="82">
        <f t="shared" si="72"/>
        <v>0.36928358496985947</v>
      </c>
      <c r="P42" s="113">
        <f t="shared" si="73"/>
        <v>0.45792867692580291</v>
      </c>
      <c r="Q42" s="2">
        <v>9</v>
      </c>
      <c r="R42" s="123">
        <f>(IF(O42=P42,1,LOG(P42,O42)))</f>
        <v>0.78402866422387951</v>
      </c>
      <c r="S42" s="37"/>
    </row>
    <row r="43" spans="1:40" x14ac:dyDescent="0.3">
      <c r="C43" s="108"/>
      <c r="D43" s="56" t="s">
        <v>11</v>
      </c>
      <c r="E43" s="56" t="s">
        <v>12</v>
      </c>
      <c r="F43" s="56" t="s">
        <v>13</v>
      </c>
      <c r="G43" s="56" t="s">
        <v>11</v>
      </c>
      <c r="H43" s="56" t="s">
        <v>12</v>
      </c>
      <c r="I43" s="56" t="s">
        <v>13</v>
      </c>
      <c r="J43" s="57" t="s">
        <v>11</v>
      </c>
      <c r="K43" s="57" t="s">
        <v>12</v>
      </c>
      <c r="L43" s="56" t="s">
        <v>13</v>
      </c>
      <c r="N43" s="5">
        <v>12</v>
      </c>
      <c r="O43" s="82">
        <f t="shared" si="72"/>
        <v>0.25228284517742872</v>
      </c>
      <c r="P43" s="113">
        <f t="shared" si="73"/>
        <v>0.34623875572438756</v>
      </c>
      <c r="Q43" s="2">
        <v>12</v>
      </c>
      <c r="R43" s="125">
        <f t="shared" ref="R43:R47" si="74">(IF(O43=P43,1,LOG(P43,O43)))</f>
        <v>0.77013018656760202</v>
      </c>
      <c r="S43" s="37"/>
    </row>
    <row r="44" spans="1:40" x14ac:dyDescent="0.3">
      <c r="C44" s="52">
        <v>3</v>
      </c>
      <c r="D44" s="59">
        <f t="shared" ref="D44:D51" si="75">D13</f>
        <v>789</v>
      </c>
      <c r="E44" s="59">
        <f t="shared" ref="E44:E51" si="76">D27</f>
        <v>792</v>
      </c>
      <c r="F44" s="60">
        <f>D44+E44</f>
        <v>1581</v>
      </c>
      <c r="G44" s="59">
        <f t="shared" ref="G44:G51" si="77">E13</f>
        <v>112</v>
      </c>
      <c r="H44" s="59">
        <f t="shared" ref="H44:H51" si="78">E27</f>
        <v>156</v>
      </c>
      <c r="I44" s="60">
        <f>G44+H44</f>
        <v>268</v>
      </c>
      <c r="J44" s="61">
        <f t="shared" ref="J44:J51" si="79">I44*D44/F44</f>
        <v>133.74573055028463</v>
      </c>
      <c r="K44" s="61">
        <f t="shared" ref="K44:K51" si="80">I44*E44/F44</f>
        <v>134.25426944971537</v>
      </c>
      <c r="L44" s="62">
        <f>J44+K44</f>
        <v>268</v>
      </c>
      <c r="N44" s="5">
        <v>15</v>
      </c>
      <c r="O44" s="82">
        <f t="shared" si="72"/>
        <v>0.19131449092621677</v>
      </c>
      <c r="P44" s="113">
        <f t="shared" si="73"/>
        <v>0.28120914170508632</v>
      </c>
      <c r="Q44" s="2">
        <v>15</v>
      </c>
      <c r="R44" s="123">
        <f t="shared" si="74"/>
        <v>0.76709909990967162</v>
      </c>
      <c r="S44" s="37"/>
    </row>
    <row r="45" spans="1:40" x14ac:dyDescent="0.3">
      <c r="C45" s="52">
        <v>6</v>
      </c>
      <c r="D45" s="59">
        <f t="shared" si="75"/>
        <v>639</v>
      </c>
      <c r="E45" s="59">
        <f t="shared" si="76"/>
        <v>544</v>
      </c>
      <c r="F45" s="60">
        <f t="shared" ref="F45:F51" si="81">D45+E45</f>
        <v>1183</v>
      </c>
      <c r="G45" s="59">
        <f t="shared" si="77"/>
        <v>164</v>
      </c>
      <c r="H45" s="59">
        <f t="shared" si="78"/>
        <v>152</v>
      </c>
      <c r="I45" s="60">
        <f t="shared" ref="I45:I51" si="82">G45+H45</f>
        <v>316</v>
      </c>
      <c r="J45" s="61">
        <f t="shared" si="79"/>
        <v>170.68808114961962</v>
      </c>
      <c r="K45" s="61">
        <f t="shared" si="80"/>
        <v>145.31191885038038</v>
      </c>
      <c r="L45" s="62">
        <f t="shared" ref="L45:L52" si="83">J45+K45</f>
        <v>316</v>
      </c>
      <c r="N45" s="5">
        <v>18</v>
      </c>
      <c r="O45" s="82">
        <f t="shared" si="72"/>
        <v>0.14716499302016672</v>
      </c>
      <c r="P45" s="113">
        <f t="shared" si="73"/>
        <v>0.22124542766503114</v>
      </c>
      <c r="Q45" s="2">
        <v>18</v>
      </c>
      <c r="R45" s="123">
        <f t="shared" si="74"/>
        <v>0.78722572637539123</v>
      </c>
      <c r="S45" s="37"/>
    </row>
    <row r="46" spans="1:40" x14ac:dyDescent="0.3">
      <c r="C46" s="52">
        <v>9</v>
      </c>
      <c r="D46" s="59">
        <f t="shared" si="75"/>
        <v>429</v>
      </c>
      <c r="E46" s="59">
        <f t="shared" si="76"/>
        <v>351</v>
      </c>
      <c r="F46" s="60">
        <f t="shared" si="81"/>
        <v>780</v>
      </c>
      <c r="G46" s="59">
        <f t="shared" si="77"/>
        <v>121</v>
      </c>
      <c r="H46" s="59">
        <f t="shared" si="78"/>
        <v>127</v>
      </c>
      <c r="I46" s="60">
        <f t="shared" si="82"/>
        <v>248</v>
      </c>
      <c r="J46" s="61">
        <f t="shared" si="79"/>
        <v>136.4</v>
      </c>
      <c r="K46" s="61">
        <f t="shared" si="80"/>
        <v>111.6</v>
      </c>
      <c r="L46" s="62">
        <f t="shared" si="83"/>
        <v>248</v>
      </c>
      <c r="N46" s="5">
        <v>21</v>
      </c>
      <c r="O46" s="82">
        <f t="shared" si="72"/>
        <v>0.12780117814909217</v>
      </c>
      <c r="P46" s="113">
        <f t="shared" si="73"/>
        <v>0.18925813691827964</v>
      </c>
      <c r="Q46" s="2">
        <v>21</v>
      </c>
      <c r="R46" s="123">
        <f t="shared" si="74"/>
        <v>0.80914789512349727</v>
      </c>
    </row>
    <row r="47" spans="1:40" x14ac:dyDescent="0.3">
      <c r="C47" s="52">
        <v>12</v>
      </c>
      <c r="D47" s="59">
        <f t="shared" si="75"/>
        <v>287</v>
      </c>
      <c r="E47" s="59">
        <f t="shared" si="76"/>
        <v>202</v>
      </c>
      <c r="F47" s="60">
        <f t="shared" si="81"/>
        <v>489</v>
      </c>
      <c r="G47" s="59">
        <f t="shared" si="77"/>
        <v>70</v>
      </c>
      <c r="H47" s="59">
        <f t="shared" si="78"/>
        <v>64</v>
      </c>
      <c r="I47" s="60">
        <f t="shared" si="82"/>
        <v>134</v>
      </c>
      <c r="J47" s="61">
        <f t="shared" si="79"/>
        <v>78.646216768916162</v>
      </c>
      <c r="K47" s="61">
        <f t="shared" si="80"/>
        <v>55.353783231083845</v>
      </c>
      <c r="L47" s="62">
        <f t="shared" si="83"/>
        <v>134</v>
      </c>
      <c r="N47" s="5">
        <v>24</v>
      </c>
      <c r="O47" s="82">
        <f t="shared" si="72"/>
        <v>0.10954386698493615</v>
      </c>
      <c r="P47" s="113">
        <f t="shared" si="73"/>
        <v>0.1669924737514232</v>
      </c>
      <c r="Q47" s="2">
        <v>24</v>
      </c>
      <c r="R47" s="123">
        <f t="shared" si="74"/>
        <v>0.80934344497185917</v>
      </c>
    </row>
    <row r="48" spans="1:40" x14ac:dyDescent="0.3">
      <c r="C48" s="52">
        <v>15</v>
      </c>
      <c r="D48" s="59">
        <f t="shared" si="75"/>
        <v>197</v>
      </c>
      <c r="E48" s="59">
        <f t="shared" si="76"/>
        <v>120</v>
      </c>
      <c r="F48" s="60">
        <f t="shared" si="81"/>
        <v>317</v>
      </c>
      <c r="G48" s="59">
        <f t="shared" si="77"/>
        <v>37</v>
      </c>
      <c r="H48" s="59">
        <f t="shared" si="78"/>
        <v>29</v>
      </c>
      <c r="I48" s="60">
        <f t="shared" si="82"/>
        <v>66</v>
      </c>
      <c r="J48" s="61">
        <f t="shared" si="79"/>
        <v>41.01577287066246</v>
      </c>
      <c r="K48" s="61">
        <f t="shared" si="80"/>
        <v>24.98422712933754</v>
      </c>
      <c r="L48" s="62">
        <f t="shared" si="83"/>
        <v>66</v>
      </c>
      <c r="N48" s="39"/>
      <c r="O48" s="39"/>
      <c r="P48" s="39"/>
    </row>
    <row r="49" spans="3:18" x14ac:dyDescent="0.3">
      <c r="C49" s="52">
        <v>18</v>
      </c>
      <c r="D49" s="59">
        <f t="shared" si="75"/>
        <v>136</v>
      </c>
      <c r="E49" s="59">
        <f t="shared" si="76"/>
        <v>65</v>
      </c>
      <c r="F49" s="60">
        <f t="shared" si="81"/>
        <v>201</v>
      </c>
      <c r="G49" s="59">
        <f t="shared" si="77"/>
        <v>29</v>
      </c>
      <c r="H49" s="59">
        <f t="shared" si="78"/>
        <v>15</v>
      </c>
      <c r="I49" s="60">
        <f t="shared" si="82"/>
        <v>44</v>
      </c>
      <c r="J49" s="61">
        <f t="shared" si="79"/>
        <v>29.771144278606965</v>
      </c>
      <c r="K49" s="61">
        <f t="shared" si="80"/>
        <v>14.228855721393035</v>
      </c>
      <c r="L49" s="62">
        <f t="shared" si="83"/>
        <v>44</v>
      </c>
      <c r="N49" s="39"/>
      <c r="O49" s="39"/>
      <c r="P49" s="39"/>
    </row>
    <row r="50" spans="3:18" x14ac:dyDescent="0.3">
      <c r="C50" s="52">
        <v>21</v>
      </c>
      <c r="D50" s="59">
        <f t="shared" si="75"/>
        <v>83</v>
      </c>
      <c r="E50" s="59">
        <f t="shared" si="76"/>
        <v>38</v>
      </c>
      <c r="F50" s="60">
        <f t="shared" si="81"/>
        <v>121</v>
      </c>
      <c r="G50" s="59">
        <f t="shared" si="77"/>
        <v>12</v>
      </c>
      <c r="H50" s="59">
        <f t="shared" si="78"/>
        <v>5</v>
      </c>
      <c r="I50" s="60">
        <f t="shared" si="82"/>
        <v>17</v>
      </c>
      <c r="J50" s="61">
        <f t="shared" si="79"/>
        <v>11.661157024793388</v>
      </c>
      <c r="K50" s="61">
        <f t="shared" si="80"/>
        <v>5.338842975206612</v>
      </c>
      <c r="L50" s="62">
        <f t="shared" si="83"/>
        <v>17</v>
      </c>
      <c r="N50" s="39"/>
      <c r="O50" s="39"/>
      <c r="P50" s="39"/>
    </row>
    <row r="51" spans="3:18" x14ac:dyDescent="0.3">
      <c r="C51" s="52">
        <v>24</v>
      </c>
      <c r="D51" s="59">
        <f t="shared" si="75"/>
        <v>51</v>
      </c>
      <c r="E51" s="59">
        <f t="shared" si="76"/>
        <v>28</v>
      </c>
      <c r="F51" s="60">
        <f t="shared" si="81"/>
        <v>79</v>
      </c>
      <c r="G51" s="59">
        <f t="shared" si="77"/>
        <v>6</v>
      </c>
      <c r="H51" s="59">
        <f t="shared" si="78"/>
        <v>4</v>
      </c>
      <c r="I51" s="60">
        <f t="shared" si="82"/>
        <v>10</v>
      </c>
      <c r="J51" s="61">
        <f t="shared" si="79"/>
        <v>6.4556962025316453</v>
      </c>
      <c r="K51" s="61">
        <f t="shared" si="80"/>
        <v>3.5443037974683542</v>
      </c>
      <c r="L51" s="62">
        <f t="shared" si="83"/>
        <v>10</v>
      </c>
      <c r="N51" s="39"/>
      <c r="O51" s="39"/>
      <c r="P51" s="39"/>
    </row>
    <row r="52" spans="3:18" x14ac:dyDescent="0.3">
      <c r="C52" s="63"/>
      <c r="D52" s="64"/>
      <c r="E52" s="64"/>
      <c r="F52" s="64"/>
      <c r="G52" s="65">
        <f>SUM(G44:G51)</f>
        <v>551</v>
      </c>
      <c r="H52" s="65">
        <f>SUM(H44:H51)</f>
        <v>552</v>
      </c>
      <c r="I52" s="65">
        <f>SUM(I44:I51)</f>
        <v>1103</v>
      </c>
      <c r="J52" s="66">
        <f>SUM(J44:J51)</f>
        <v>608.38379884541473</v>
      </c>
      <c r="K52" s="66">
        <f>SUM(K44:K51)</f>
        <v>494.61620115458516</v>
      </c>
      <c r="L52" s="67">
        <f t="shared" si="83"/>
        <v>1103</v>
      </c>
      <c r="N52" s="39"/>
      <c r="O52" s="39"/>
      <c r="P52" s="39"/>
    </row>
    <row r="53" spans="3:18" x14ac:dyDescent="0.3">
      <c r="C53" s="39"/>
      <c r="D53" s="39"/>
      <c r="E53" s="39"/>
      <c r="F53" s="39"/>
      <c r="G53" s="39"/>
      <c r="H53" s="39"/>
      <c r="I53" s="39"/>
      <c r="J53" s="68"/>
      <c r="K53" s="39"/>
      <c r="L53" s="39"/>
      <c r="N53" s="39"/>
      <c r="O53" s="39"/>
      <c r="P53" s="39"/>
    </row>
    <row r="54" spans="3:18" x14ac:dyDescent="0.3">
      <c r="C54" s="69" t="s">
        <v>14</v>
      </c>
      <c r="D54" s="70">
        <f>((G52-J52)^2)/J52</f>
        <v>5.4125379015356057</v>
      </c>
      <c r="E54" s="71"/>
      <c r="F54" s="72">
        <f>((H52-K52)^2)/K52</f>
        <v>6.6574858693354564</v>
      </c>
      <c r="G54" s="71"/>
      <c r="H54" s="73">
        <f>D54+F54</f>
        <v>12.070023770871062</v>
      </c>
      <c r="I54" s="74" t="s">
        <v>27</v>
      </c>
      <c r="J54" s="71"/>
      <c r="K54" s="75" t="s">
        <v>28</v>
      </c>
      <c r="L54" s="114">
        <f>CHIDIST(H54,1)</f>
        <v>5.1239047407281545E-4</v>
      </c>
      <c r="N54" s="39"/>
      <c r="O54" s="39"/>
      <c r="P54" s="39"/>
    </row>
    <row r="55" spans="3:18" x14ac:dyDescent="0.3">
      <c r="C55" s="39"/>
      <c r="D55" s="39"/>
      <c r="E55" s="39"/>
      <c r="F55" s="39"/>
      <c r="G55" s="39"/>
      <c r="H55" s="39"/>
      <c r="I55" s="77"/>
      <c r="J55" s="39"/>
      <c r="K55" s="39"/>
      <c r="L55" s="39"/>
      <c r="N55" s="39"/>
      <c r="P55" s="39"/>
    </row>
    <row r="56" spans="3:18" x14ac:dyDescent="0.3">
      <c r="C56" s="39"/>
      <c r="D56" s="39"/>
      <c r="E56" s="39"/>
      <c r="F56" s="39"/>
      <c r="G56" s="39"/>
      <c r="H56" s="39"/>
      <c r="I56" s="78"/>
      <c r="J56" s="138" t="s">
        <v>15</v>
      </c>
      <c r="K56" s="139">
        <f>(G52/J52)/(H52/K52)</f>
        <v>0.81152745725460051</v>
      </c>
    </row>
    <row r="57" spans="3:18" x14ac:dyDescent="0.3">
      <c r="C57" s="39"/>
      <c r="D57" s="39"/>
      <c r="E57" s="39"/>
      <c r="F57" s="39"/>
      <c r="G57" s="39"/>
      <c r="H57" s="39"/>
      <c r="I57" s="39"/>
    </row>
    <row r="58" spans="3:18" x14ac:dyDescent="0.3">
      <c r="C58" s="39"/>
      <c r="D58" s="39"/>
      <c r="E58" s="39"/>
      <c r="F58" s="39"/>
      <c r="G58" s="39"/>
      <c r="H58" s="39"/>
      <c r="I58" s="39"/>
      <c r="J58" s="39"/>
      <c r="K58" s="39"/>
      <c r="L58" s="39"/>
    </row>
    <row r="59" spans="3:18" x14ac:dyDescent="0.3">
      <c r="C59" s="39"/>
      <c r="D59" s="39"/>
      <c r="E59" s="39"/>
      <c r="F59" s="39"/>
      <c r="G59" s="39"/>
      <c r="H59" s="39"/>
      <c r="I59" s="39"/>
      <c r="J59" s="39"/>
    </row>
    <row r="60" spans="3:18" x14ac:dyDescent="0.3">
      <c r="C60" s="39"/>
      <c r="D60" s="39"/>
      <c r="E60" s="39"/>
      <c r="F60" s="39"/>
      <c r="G60" s="39"/>
      <c r="H60" s="39"/>
      <c r="I60" s="39"/>
      <c r="J60" s="39"/>
      <c r="K60" s="39"/>
    </row>
    <row r="61" spans="3:18" x14ac:dyDescent="0.3">
      <c r="C61" s="39"/>
      <c r="D61" s="39"/>
      <c r="E61" s="39"/>
      <c r="F61" s="39"/>
      <c r="G61" s="39"/>
      <c r="H61" s="39"/>
      <c r="I61" s="39"/>
      <c r="J61" s="39"/>
      <c r="K61" s="39"/>
    </row>
    <row r="62" spans="3:18" x14ac:dyDescent="0.3">
      <c r="C62" s="39"/>
      <c r="D62" s="39"/>
      <c r="E62" s="39"/>
      <c r="F62" s="39"/>
      <c r="G62" s="39"/>
      <c r="H62" s="39"/>
      <c r="I62" s="39"/>
      <c r="J62" s="39"/>
      <c r="K62" s="39"/>
      <c r="L62" s="39"/>
      <c r="M62" s="39"/>
      <c r="N62" s="39"/>
    </row>
    <row r="63" spans="3:18" x14ac:dyDescent="0.3">
      <c r="C63" s="39"/>
      <c r="D63" s="39"/>
      <c r="E63" s="39"/>
      <c r="F63" s="39"/>
      <c r="G63" s="39"/>
      <c r="H63" s="39"/>
      <c r="I63" s="39"/>
      <c r="J63" s="39"/>
      <c r="K63" s="39"/>
      <c r="L63" s="39"/>
      <c r="M63" s="39"/>
      <c r="N63" s="39"/>
    </row>
    <row r="64" spans="3:18" x14ac:dyDescent="0.3">
      <c r="C64" s="39"/>
      <c r="D64" s="39"/>
      <c r="E64" s="39"/>
      <c r="F64" s="39"/>
      <c r="G64" s="39"/>
      <c r="H64" s="39"/>
      <c r="I64" s="39"/>
      <c r="J64" s="39"/>
      <c r="K64" s="39"/>
      <c r="L64" s="39"/>
      <c r="R64" s="40"/>
    </row>
    <row r="65" spans="3:18" x14ac:dyDescent="0.3">
      <c r="C65" s="39"/>
      <c r="D65" s="39"/>
      <c r="E65" s="39"/>
      <c r="F65" s="39"/>
      <c r="G65" s="39"/>
      <c r="H65" s="39"/>
      <c r="I65" s="39"/>
      <c r="J65" s="39"/>
      <c r="K65" s="39"/>
      <c r="L65" s="39"/>
      <c r="R65" s="40"/>
    </row>
    <row r="66" spans="3:18" x14ac:dyDescent="0.3">
      <c r="C66" s="39"/>
      <c r="D66" s="39"/>
      <c r="E66" s="39"/>
      <c r="F66" s="39"/>
      <c r="G66" s="39"/>
      <c r="H66" s="39"/>
      <c r="I66" s="39"/>
      <c r="J66" s="39"/>
      <c r="K66" s="39"/>
      <c r="L66" s="39"/>
      <c r="R66" s="40"/>
    </row>
    <row r="67" spans="3:18" x14ac:dyDescent="0.3">
      <c r="C67" s="39"/>
      <c r="D67" s="39"/>
      <c r="E67" s="39"/>
      <c r="F67" s="39"/>
      <c r="G67" s="39"/>
      <c r="H67" s="39"/>
      <c r="I67" s="39"/>
      <c r="J67" s="39"/>
      <c r="K67" s="39"/>
      <c r="L67" s="39"/>
      <c r="M67" s="39"/>
      <c r="N67" s="39"/>
      <c r="O67" s="39"/>
      <c r="P67" s="39"/>
      <c r="Q67" s="39"/>
      <c r="R67" s="40"/>
    </row>
    <row r="68" spans="3:18" x14ac:dyDescent="0.3">
      <c r="C68" s="39"/>
      <c r="D68" s="39"/>
      <c r="E68" s="39"/>
      <c r="F68" s="39"/>
      <c r="G68" s="39"/>
      <c r="H68" s="39"/>
      <c r="I68" s="39"/>
      <c r="J68" s="39"/>
      <c r="K68" s="39"/>
      <c r="L68" s="39"/>
      <c r="M68" s="39"/>
      <c r="N68" s="39"/>
      <c r="O68" s="39"/>
      <c r="P68" s="39"/>
      <c r="Q68" s="39"/>
      <c r="R68" s="40"/>
    </row>
    <row r="69" spans="3:18" x14ac:dyDescent="0.3">
      <c r="C69" s="39"/>
      <c r="D69" s="39"/>
      <c r="E69" s="39"/>
      <c r="F69" s="39"/>
      <c r="G69" s="39"/>
      <c r="H69" s="39"/>
      <c r="I69" s="39"/>
      <c r="J69" s="39"/>
      <c r="K69" s="39"/>
      <c r="L69" s="39"/>
      <c r="M69" s="39"/>
      <c r="N69" s="39"/>
      <c r="O69" s="39"/>
      <c r="P69" s="39"/>
      <c r="Q69" s="39"/>
      <c r="R69" s="40"/>
    </row>
    <row r="70" spans="3:18" x14ac:dyDescent="0.3">
      <c r="C70" s="39"/>
      <c r="D70" s="39"/>
      <c r="E70" s="39"/>
      <c r="F70" s="39"/>
      <c r="G70" s="39"/>
      <c r="H70" s="39"/>
      <c r="I70" s="39"/>
      <c r="J70" s="39"/>
      <c r="K70" s="39"/>
      <c r="L70" s="39"/>
      <c r="M70" s="39"/>
      <c r="N70" s="39"/>
      <c r="O70" s="39"/>
      <c r="P70" s="39"/>
      <c r="Q70" s="39"/>
      <c r="R70" s="40"/>
    </row>
    <row r="71" spans="3:18" x14ac:dyDescent="0.3">
      <c r="C71" s="39"/>
      <c r="D71" s="39"/>
      <c r="E71" s="39"/>
      <c r="F71" s="39"/>
      <c r="G71" s="39"/>
      <c r="H71" s="39"/>
      <c r="I71" s="39"/>
      <c r="J71" s="39"/>
      <c r="K71" s="39"/>
      <c r="L71" s="39"/>
      <c r="M71" s="39"/>
      <c r="N71" s="39"/>
      <c r="O71" s="39"/>
      <c r="P71" s="39"/>
    </row>
    <row r="72" spans="3:18" x14ac:dyDescent="0.3">
      <c r="C72" s="39"/>
      <c r="D72" s="36"/>
      <c r="E72" s="39"/>
      <c r="F72" s="39"/>
      <c r="G72" s="39"/>
      <c r="H72" s="39"/>
      <c r="I72" s="39"/>
      <c r="J72" s="39"/>
      <c r="K72" s="39"/>
      <c r="L72" s="39"/>
      <c r="M72" s="39"/>
      <c r="N72" s="39"/>
      <c r="O72" s="39"/>
      <c r="P72" s="39"/>
    </row>
    <row r="73" spans="3:18" x14ac:dyDescent="0.3">
      <c r="C73" s="39"/>
      <c r="D73" s="39"/>
      <c r="E73" s="39"/>
      <c r="F73" s="39"/>
      <c r="G73" s="39"/>
      <c r="H73" s="39"/>
      <c r="I73" s="39"/>
      <c r="J73" s="39"/>
      <c r="K73" s="39"/>
      <c r="L73" s="39"/>
      <c r="M73" s="39"/>
      <c r="N73" s="39"/>
      <c r="O73" s="39"/>
      <c r="P73" s="39"/>
    </row>
    <row r="74" spans="3:18" ht="24" customHeight="1" x14ac:dyDescent="0.3">
      <c r="C74" s="39"/>
      <c r="D74" s="39"/>
      <c r="E74" s="39"/>
      <c r="F74" s="39"/>
      <c r="G74" s="39"/>
      <c r="H74" s="39"/>
      <c r="I74" s="39"/>
      <c r="J74" s="39"/>
      <c r="K74" s="39"/>
      <c r="L74" s="39"/>
      <c r="M74" s="39"/>
      <c r="O74" s="153" t="s">
        <v>62</v>
      </c>
      <c r="P74" s="154"/>
      <c r="R74" s="145" t="s">
        <v>69</v>
      </c>
    </row>
    <row r="75" spans="3:18" x14ac:dyDescent="0.3">
      <c r="C75" s="39"/>
      <c r="D75" s="39"/>
      <c r="E75" s="39"/>
      <c r="F75" s="39"/>
      <c r="G75" s="39"/>
      <c r="H75" s="39"/>
      <c r="I75" s="39"/>
      <c r="J75" s="39"/>
      <c r="K75" s="39"/>
      <c r="L75" s="39"/>
      <c r="M75" s="39"/>
      <c r="N75" s="79" t="s">
        <v>35</v>
      </c>
      <c r="O75" s="116" t="s">
        <v>56</v>
      </c>
      <c r="P75" s="117" t="s">
        <v>57</v>
      </c>
      <c r="R75" s="137" t="s">
        <v>65</v>
      </c>
    </row>
    <row r="76" spans="3:18" x14ac:dyDescent="0.3">
      <c r="C76" s="39"/>
      <c r="D76" s="39"/>
      <c r="E76" s="39"/>
      <c r="F76" s="39"/>
      <c r="G76" s="39"/>
      <c r="H76" s="39"/>
      <c r="I76" s="39"/>
      <c r="J76" s="39"/>
      <c r="K76" s="39"/>
      <c r="L76" s="39"/>
      <c r="M76" s="39"/>
      <c r="N76" s="5">
        <v>3</v>
      </c>
      <c r="O76" s="118">
        <f t="shared" ref="O76:O83" si="84">H27</f>
        <v>0.19696969696969696</v>
      </c>
      <c r="P76" s="147">
        <f t="shared" ref="P76:P83" si="85">H13</f>
        <v>0.14195183776932827</v>
      </c>
      <c r="R76" s="131">
        <f t="shared" ref="R76:R83" si="86">P76/O76</f>
        <v>0.72067856098274352</v>
      </c>
    </row>
    <row r="77" spans="3:18" x14ac:dyDescent="0.3">
      <c r="C77" s="39"/>
      <c r="D77" s="39"/>
      <c r="E77" s="39"/>
      <c r="F77" s="39"/>
      <c r="G77" s="39"/>
      <c r="H77" s="39"/>
      <c r="I77" s="39"/>
      <c r="J77" s="39"/>
      <c r="K77" s="39"/>
      <c r="L77" s="39"/>
      <c r="M77" s="39"/>
      <c r="N77" s="5">
        <v>6</v>
      </c>
      <c r="O77" s="118">
        <f t="shared" si="84"/>
        <v>0.27941176470588236</v>
      </c>
      <c r="P77" s="147">
        <f t="shared" si="85"/>
        <v>0.25665101721439748</v>
      </c>
      <c r="R77" s="131">
        <f t="shared" si="86"/>
        <v>0.91854048266205413</v>
      </c>
    </row>
    <row r="78" spans="3:18" x14ac:dyDescent="0.3">
      <c r="C78" s="39"/>
      <c r="D78" s="39"/>
      <c r="E78" s="39"/>
      <c r="F78" s="39"/>
      <c r="G78" s="39"/>
      <c r="H78" s="39"/>
      <c r="I78" s="39"/>
      <c r="J78" s="39"/>
      <c r="K78" s="39"/>
      <c r="L78" s="39"/>
      <c r="M78" s="39"/>
      <c r="N78" s="5">
        <v>9</v>
      </c>
      <c r="O78" s="118">
        <f t="shared" si="84"/>
        <v>0.36182336182336183</v>
      </c>
      <c r="P78" s="147">
        <f t="shared" si="85"/>
        <v>0.28205128205128205</v>
      </c>
      <c r="R78" s="131">
        <f t="shared" si="86"/>
        <v>0.77952755905511806</v>
      </c>
    </row>
    <row r="79" spans="3:18" x14ac:dyDescent="0.3">
      <c r="C79" s="39"/>
      <c r="D79" s="39"/>
      <c r="E79" s="39"/>
      <c r="F79" s="39"/>
      <c r="G79" s="39"/>
      <c r="H79" s="39"/>
      <c r="I79" s="39"/>
      <c r="J79" s="39"/>
      <c r="K79" s="39"/>
      <c r="L79" s="39"/>
      <c r="M79" s="39"/>
      <c r="N79" s="5">
        <v>12</v>
      </c>
      <c r="O79" s="118">
        <f t="shared" si="84"/>
        <v>0.31683168316831684</v>
      </c>
      <c r="P79" s="147">
        <f t="shared" si="85"/>
        <v>0.24390243902439024</v>
      </c>
      <c r="R79" s="132">
        <f t="shared" si="86"/>
        <v>0.76981707317073167</v>
      </c>
    </row>
    <row r="80" spans="3:18" x14ac:dyDescent="0.3">
      <c r="C80" s="39"/>
      <c r="D80" s="39"/>
      <c r="E80" s="39"/>
      <c r="F80" s="39"/>
      <c r="G80" s="39"/>
      <c r="H80" s="39"/>
      <c r="I80" s="39"/>
      <c r="J80" s="39"/>
      <c r="K80" s="39"/>
      <c r="L80" s="39"/>
      <c r="M80" s="39"/>
      <c r="N80" s="5">
        <v>15</v>
      </c>
      <c r="O80" s="118">
        <f t="shared" si="84"/>
        <v>0.24166666666666667</v>
      </c>
      <c r="P80" s="147">
        <f t="shared" si="85"/>
        <v>0.18781725888324874</v>
      </c>
      <c r="R80" s="131">
        <f t="shared" si="86"/>
        <v>0.77717486434447758</v>
      </c>
    </row>
    <row r="81" spans="3:18" x14ac:dyDescent="0.3">
      <c r="C81" s="39"/>
      <c r="D81" s="39"/>
      <c r="E81" s="39"/>
      <c r="F81" s="39"/>
      <c r="G81" s="39"/>
      <c r="H81" s="39"/>
      <c r="I81" s="39"/>
      <c r="J81" s="39"/>
      <c r="K81" s="39"/>
      <c r="L81" s="39"/>
      <c r="M81" s="39"/>
      <c r="N81" s="5">
        <v>18</v>
      </c>
      <c r="O81" s="118">
        <f t="shared" si="84"/>
        <v>0.23076923076923078</v>
      </c>
      <c r="P81" s="147">
        <f t="shared" si="85"/>
        <v>0.21323529411764705</v>
      </c>
      <c r="R81" s="131">
        <f t="shared" si="86"/>
        <v>0.92401960784313719</v>
      </c>
    </row>
    <row r="82" spans="3:18" x14ac:dyDescent="0.3">
      <c r="C82" s="39"/>
      <c r="D82" s="39"/>
      <c r="E82" s="39"/>
      <c r="F82" s="39"/>
      <c r="G82" s="39"/>
      <c r="H82" s="39"/>
      <c r="I82" s="39"/>
      <c r="J82" s="39"/>
      <c r="K82" s="39"/>
      <c r="L82" s="39"/>
      <c r="M82" s="39"/>
      <c r="N82" s="5">
        <v>21</v>
      </c>
      <c r="O82" s="118">
        <f t="shared" si="84"/>
        <v>0.13157894736842105</v>
      </c>
      <c r="P82" s="147">
        <f t="shared" si="85"/>
        <v>0.14457831325301204</v>
      </c>
      <c r="R82" s="131">
        <f t="shared" si="86"/>
        <v>1.0987951807228915</v>
      </c>
    </row>
    <row r="83" spans="3:18" ht="13.5" thickBot="1" x14ac:dyDescent="0.35">
      <c r="E83" s="39"/>
      <c r="F83" s="39"/>
      <c r="N83" s="5">
        <v>24</v>
      </c>
      <c r="O83" s="118">
        <f t="shared" si="84"/>
        <v>0.14285714285714285</v>
      </c>
      <c r="P83" s="147">
        <f t="shared" si="85"/>
        <v>0.11764705882352941</v>
      </c>
      <c r="R83" s="133">
        <f t="shared" si="86"/>
        <v>0.82352941176470595</v>
      </c>
    </row>
    <row r="84" spans="3:18" ht="13.5" thickBot="1" x14ac:dyDescent="0.35">
      <c r="Q84" s="143" t="s">
        <v>40</v>
      </c>
      <c r="R84" s="142"/>
    </row>
  </sheetData>
  <mergeCells count="13">
    <mergeCell ref="O74:P74"/>
    <mergeCell ref="B2:M2"/>
    <mergeCell ref="B3:M3"/>
    <mergeCell ref="B4:M4"/>
    <mergeCell ref="B5:M5"/>
    <mergeCell ref="C40:L40"/>
    <mergeCell ref="D41:F41"/>
    <mergeCell ref="G41:I41"/>
    <mergeCell ref="J41:L41"/>
    <mergeCell ref="O37:P37"/>
    <mergeCell ref="D42:E42"/>
    <mergeCell ref="G42:H42"/>
    <mergeCell ref="J42:K4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OS, PDL1&gt;5, 2A</vt:lpstr>
      <vt:lpstr>OS, PDL1&gt;1, 2B</vt:lpstr>
      <vt:lpstr>OS, CohCom, 2C</vt:lpstr>
      <vt:lpstr>FPS, PDL1&gt;5, 3A</vt:lpstr>
      <vt:lpstr>PFS, PDL1&gt;1, 3B</vt:lpstr>
      <vt:lpstr>PFS, CohCom, 3C</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gasanchez</dc:creator>
  <cp:lastModifiedBy>Galo Agustín Sánchez Robles</cp:lastModifiedBy>
  <cp:lastPrinted>2010-10-30T06:49:05Z</cp:lastPrinted>
  <dcterms:created xsi:type="dcterms:W3CDTF">2009-06-05T06:22:51Z</dcterms:created>
  <dcterms:modified xsi:type="dcterms:W3CDTF">2021-12-07T09:33:33Z</dcterms:modified>
</cp:coreProperties>
</file>