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charts/chart2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20220804-Galo\0-Datos\10-Temas publc\20220121-VÑ IMvigor130\"/>
    </mc:Choice>
  </mc:AlternateContent>
  <xr:revisionPtr revIDLastSave="0" documentId="13_ncr:1_{283B16CD-005A-42A5-A41B-520F378B9454}" xr6:coauthVersionLast="47" xr6:coauthVersionMax="47" xr10:uidLastSave="{00000000-0000-0000-0000-000000000000}"/>
  <bookViews>
    <workbookView xWindow="-110" yWindow="-110" windowWidth="19420" windowHeight="10420" tabRatio="704" xr2:uid="{00000000-000D-0000-FFFF-FFFF00000000}"/>
  </bookViews>
  <sheets>
    <sheet name="fs-1, OS A vs C" sheetId="4" r:id="rId1"/>
    <sheet name="fs-2, pfs a vs c" sheetId="8" r:id="rId2"/>
    <sheet name="fs-3, OS B vs C" sheetId="9" r:id="rId3"/>
    <sheet name="fs-5, OS IC0-1, B vs C" sheetId="7" r:id="rId4"/>
    <sheet name="fs-4, OS, IC2-3, B vs C"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9" i="4" l="1"/>
  <c r="N29" i="4"/>
  <c r="M29" i="4"/>
  <c r="O29" i="4" s="1"/>
  <c r="L29" i="4"/>
  <c r="R28" i="4"/>
  <c r="N28" i="4"/>
  <c r="M28" i="4"/>
  <c r="O28" i="4" s="1"/>
  <c r="P28" i="4" s="1"/>
  <c r="P29" i="4" s="1"/>
  <c r="L28" i="4"/>
  <c r="Q28" i="4" s="1"/>
  <c r="R27" i="4"/>
  <c r="S27" i="4" s="1"/>
  <c r="O27" i="4"/>
  <c r="P27" i="4" s="1"/>
  <c r="N27" i="4"/>
  <c r="M27" i="4"/>
  <c r="L27" i="4"/>
  <c r="R14" i="4"/>
  <c r="N14" i="4"/>
  <c r="M14" i="4"/>
  <c r="O14" i="4" s="1"/>
  <c r="L14" i="4"/>
  <c r="R13" i="4"/>
  <c r="S13" i="4" s="1"/>
  <c r="N13" i="4"/>
  <c r="M13" i="4"/>
  <c r="O13" i="4" s="1"/>
  <c r="P13" i="4" s="1"/>
  <c r="L13" i="4"/>
  <c r="Q13" i="4" s="1"/>
  <c r="R12" i="4"/>
  <c r="S12" i="4" s="1"/>
  <c r="N12" i="4"/>
  <c r="M12" i="4"/>
  <c r="O12" i="4" s="1"/>
  <c r="P12" i="4" s="1"/>
  <c r="L12" i="4"/>
  <c r="R28" i="8"/>
  <c r="N28" i="8"/>
  <c r="M28" i="8"/>
  <c r="O28" i="8" s="1"/>
  <c r="L28" i="8"/>
  <c r="R27" i="8"/>
  <c r="N27" i="8"/>
  <c r="M27" i="8"/>
  <c r="O27" i="8" s="1"/>
  <c r="P27" i="8" s="1"/>
  <c r="P28" i="8" s="1"/>
  <c r="L27" i="8"/>
  <c r="R26" i="8"/>
  <c r="S26" i="8" s="1"/>
  <c r="N26" i="8"/>
  <c r="M26" i="8"/>
  <c r="O26" i="8" s="1"/>
  <c r="P26" i="8" s="1"/>
  <c r="L26" i="8"/>
  <c r="R14" i="8"/>
  <c r="N14" i="8"/>
  <c r="M14" i="8"/>
  <c r="O14" i="8" s="1"/>
  <c r="L14" i="8"/>
  <c r="R13" i="8"/>
  <c r="N13" i="8"/>
  <c r="M13" i="8"/>
  <c r="O13" i="8" s="1"/>
  <c r="P13" i="8" s="1"/>
  <c r="L13" i="8"/>
  <c r="R12" i="8"/>
  <c r="S12" i="8" s="1"/>
  <c r="N12" i="8"/>
  <c r="M12" i="8"/>
  <c r="O12" i="8" s="1"/>
  <c r="P12" i="8" s="1"/>
  <c r="L12" i="8"/>
  <c r="R28" i="9"/>
  <c r="N28" i="9"/>
  <c r="M28" i="9"/>
  <c r="O28" i="9" s="1"/>
  <c r="L28" i="9"/>
  <c r="R27" i="9"/>
  <c r="N27" i="9"/>
  <c r="M27" i="9"/>
  <c r="O27" i="9" s="1"/>
  <c r="P27" i="9" s="1"/>
  <c r="P28" i="9" s="1"/>
  <c r="Q28" i="9" s="1"/>
  <c r="L27" i="9"/>
  <c r="R26" i="9"/>
  <c r="S26" i="9" s="1"/>
  <c r="N26" i="9"/>
  <c r="M26" i="9"/>
  <c r="O26" i="9" s="1"/>
  <c r="P26" i="9" s="1"/>
  <c r="L26" i="9"/>
  <c r="R14" i="9"/>
  <c r="N14" i="9"/>
  <c r="M14" i="9"/>
  <c r="O14" i="9" s="1"/>
  <c r="L14" i="9"/>
  <c r="R13" i="9"/>
  <c r="N13" i="9"/>
  <c r="M13" i="9"/>
  <c r="O13" i="9" s="1"/>
  <c r="P13" i="9" s="1"/>
  <c r="L13" i="9"/>
  <c r="Q13" i="9" s="1"/>
  <c r="R12" i="9"/>
  <c r="S12" i="9" s="1"/>
  <c r="N12" i="9"/>
  <c r="M12" i="9"/>
  <c r="O12" i="9" s="1"/>
  <c r="P12" i="9" s="1"/>
  <c r="L12" i="9"/>
  <c r="R28" i="7"/>
  <c r="N28" i="7"/>
  <c r="M28" i="7"/>
  <c r="O28" i="7" s="1"/>
  <c r="L28" i="7"/>
  <c r="R27" i="7"/>
  <c r="N27" i="7"/>
  <c r="M27" i="7"/>
  <c r="O27" i="7" s="1"/>
  <c r="P27" i="7" s="1"/>
  <c r="L27" i="7"/>
  <c r="R26" i="7"/>
  <c r="S26" i="7" s="1"/>
  <c r="N26" i="7"/>
  <c r="M26" i="7"/>
  <c r="O26" i="7" s="1"/>
  <c r="P26" i="7" s="1"/>
  <c r="L26" i="7"/>
  <c r="R14" i="7"/>
  <c r="S14" i="7" s="1"/>
  <c r="N14" i="7"/>
  <c r="M14" i="7"/>
  <c r="O14" i="7" s="1"/>
  <c r="L14" i="7"/>
  <c r="R13" i="7"/>
  <c r="N13" i="7"/>
  <c r="M13" i="7"/>
  <c r="O13" i="7" s="1"/>
  <c r="P13" i="7" s="1"/>
  <c r="P14" i="7" s="1"/>
  <c r="Q14" i="7" s="1"/>
  <c r="L13" i="7"/>
  <c r="Q13" i="7" s="1"/>
  <c r="R12" i="7"/>
  <c r="S12" i="7" s="1"/>
  <c r="N12" i="7"/>
  <c r="M12" i="7"/>
  <c r="O12" i="7" s="1"/>
  <c r="P12" i="7" s="1"/>
  <c r="L12" i="7"/>
  <c r="R28" i="6"/>
  <c r="N28" i="6"/>
  <c r="M28" i="6"/>
  <c r="O28" i="6" s="1"/>
  <c r="L28" i="6"/>
  <c r="R27" i="6"/>
  <c r="N27" i="6"/>
  <c r="M27" i="6"/>
  <c r="O27" i="6" s="1"/>
  <c r="P27" i="6" s="1"/>
  <c r="L27" i="6"/>
  <c r="R26" i="6"/>
  <c r="S26" i="6" s="1"/>
  <c r="N26" i="6"/>
  <c r="M26" i="6"/>
  <c r="O26" i="6" s="1"/>
  <c r="P26" i="6" s="1"/>
  <c r="L26" i="6"/>
  <c r="Q13" i="6"/>
  <c r="U12" i="6"/>
  <c r="R154" i="6"/>
  <c r="R124" i="6"/>
  <c r="R89" i="6"/>
  <c r="M156" i="7"/>
  <c r="L156" i="7"/>
  <c r="N156" i="7" s="1"/>
  <c r="R153" i="7"/>
  <c r="M153" i="7"/>
  <c r="L153" i="7"/>
  <c r="L154" i="7" s="1"/>
  <c r="N154" i="7" s="1"/>
  <c r="M126" i="7"/>
  <c r="L126" i="7"/>
  <c r="R123" i="7"/>
  <c r="M123" i="7"/>
  <c r="L123" i="7"/>
  <c r="L124" i="7" s="1"/>
  <c r="N124" i="7" s="1"/>
  <c r="M91" i="7"/>
  <c r="L91" i="7"/>
  <c r="R88" i="7"/>
  <c r="M88" i="7"/>
  <c r="L88" i="7"/>
  <c r="L89" i="7" s="1"/>
  <c r="N89" i="7" s="1"/>
  <c r="N91" i="7"/>
  <c r="O153" i="7"/>
  <c r="O156" i="7" s="1"/>
  <c r="O123" i="7"/>
  <c r="O126" i="7" s="1"/>
  <c r="O88" i="7"/>
  <c r="O91" i="7" s="1"/>
  <c r="L81" i="7"/>
  <c r="L80" i="7"/>
  <c r="L79" i="7"/>
  <c r="L78" i="7"/>
  <c r="L77" i="7"/>
  <c r="L76" i="7"/>
  <c r="L75" i="7"/>
  <c r="L74" i="7"/>
  <c r="L73" i="7"/>
  <c r="L147" i="7"/>
  <c r="L146" i="7"/>
  <c r="L145" i="7"/>
  <c r="L144" i="7"/>
  <c r="L143" i="7"/>
  <c r="L142" i="7"/>
  <c r="L141" i="7"/>
  <c r="L140" i="7"/>
  <c r="L139" i="7"/>
  <c r="L116" i="7"/>
  <c r="L115" i="7"/>
  <c r="L114" i="7"/>
  <c r="L113" i="7"/>
  <c r="L112" i="7"/>
  <c r="L111" i="7"/>
  <c r="L110" i="7"/>
  <c r="L109" i="7"/>
  <c r="L108" i="7"/>
  <c r="M152" i="4"/>
  <c r="L152" i="4"/>
  <c r="R149" i="4"/>
  <c r="M149" i="4"/>
  <c r="L149" i="4"/>
  <c r="M121" i="4"/>
  <c r="L121" i="4"/>
  <c r="R118" i="4"/>
  <c r="M118" i="4"/>
  <c r="L118" i="4"/>
  <c r="M92" i="4"/>
  <c r="L92" i="4"/>
  <c r="R89" i="4"/>
  <c r="M89" i="4"/>
  <c r="L89" i="4"/>
  <c r="T27" i="4" l="1"/>
  <c r="U27" i="4"/>
  <c r="S28" i="4"/>
  <c r="Q29" i="4"/>
  <c r="S29" i="4"/>
  <c r="U12" i="4"/>
  <c r="T12" i="4"/>
  <c r="P14" i="4"/>
  <c r="Q14" i="4" s="1"/>
  <c r="S14" i="4" s="1"/>
  <c r="U13" i="4"/>
  <c r="T13" i="4"/>
  <c r="U26" i="8"/>
  <c r="T26" i="8"/>
  <c r="Q27" i="8"/>
  <c r="S27" i="8" s="1"/>
  <c r="Q28" i="8"/>
  <c r="S28" i="8" s="1"/>
  <c r="U12" i="8"/>
  <c r="T12" i="8"/>
  <c r="P14" i="8"/>
  <c r="Q13" i="8"/>
  <c r="S13" i="8"/>
  <c r="Q14" i="8"/>
  <c r="S14" i="8" s="1"/>
  <c r="T26" i="9"/>
  <c r="U26" i="9"/>
  <c r="Q27" i="9"/>
  <c r="S27" i="9" s="1"/>
  <c r="S28" i="9"/>
  <c r="U12" i="9"/>
  <c r="T12" i="9"/>
  <c r="P14" i="9"/>
  <c r="Q14" i="9" s="1"/>
  <c r="S14" i="9" s="1"/>
  <c r="S13" i="9"/>
  <c r="T26" i="7"/>
  <c r="U26" i="7"/>
  <c r="Q27" i="7"/>
  <c r="P28" i="7"/>
  <c r="Q28" i="7" s="1"/>
  <c r="S28" i="7" s="1"/>
  <c r="S27" i="7"/>
  <c r="U14" i="7"/>
  <c r="T14" i="7"/>
  <c r="U12" i="7"/>
  <c r="T12" i="7"/>
  <c r="S13" i="7"/>
  <c r="P28" i="6"/>
  <c r="Q27" i="6"/>
  <c r="U26" i="6"/>
  <c r="T26" i="6"/>
  <c r="S27" i="6"/>
  <c r="Q28" i="6"/>
  <c r="S28" i="6"/>
  <c r="N153" i="7"/>
  <c r="O154" i="7" s="1"/>
  <c r="O157" i="7" s="1"/>
  <c r="N157" i="7" s="1"/>
  <c r="R156" i="7" s="1"/>
  <c r="R157" i="7" s="1"/>
  <c r="N123" i="7"/>
  <c r="O124" i="7" s="1"/>
  <c r="N88" i="7"/>
  <c r="O89" i="7" s="1"/>
  <c r="O92" i="7" s="1"/>
  <c r="N92" i="7" s="1"/>
  <c r="R91" i="7" s="1"/>
  <c r="R92" i="7" s="1"/>
  <c r="N126" i="7"/>
  <c r="U29" i="4" l="1"/>
  <c r="T29" i="4"/>
  <c r="U28" i="4"/>
  <c r="T28" i="4"/>
  <c r="U14" i="4"/>
  <c r="T14" i="4"/>
  <c r="U28" i="8"/>
  <c r="T28" i="8"/>
  <c r="U27" i="8"/>
  <c r="T27" i="8"/>
  <c r="U14" i="8"/>
  <c r="T14" i="8"/>
  <c r="U13" i="8"/>
  <c r="T13" i="8"/>
  <c r="T27" i="9"/>
  <c r="U27" i="9"/>
  <c r="U28" i="9"/>
  <c r="T28" i="9"/>
  <c r="U14" i="9"/>
  <c r="T14" i="9"/>
  <c r="U13" i="9"/>
  <c r="T13" i="9"/>
  <c r="U28" i="7"/>
  <c r="T28" i="7"/>
  <c r="U27" i="7"/>
  <c r="T27" i="7"/>
  <c r="T13" i="7"/>
  <c r="U13" i="7"/>
  <c r="U28" i="6"/>
  <c r="T28" i="6"/>
  <c r="U27" i="6"/>
  <c r="T27" i="6"/>
  <c r="O127" i="7"/>
  <c r="N127" i="7" s="1"/>
  <c r="R126" i="7" s="1"/>
  <c r="R124" i="7"/>
  <c r="L120" i="7" s="1"/>
  <c r="R89" i="7"/>
  <c r="L85" i="7" s="1"/>
  <c r="T150" i="7"/>
  <c r="O150" i="7"/>
  <c r="R154" i="7"/>
  <c r="L150" i="7" s="1"/>
  <c r="T85" i="7"/>
  <c r="O85" i="7"/>
  <c r="R127" i="7" l="1"/>
  <c r="T120" i="7" s="1"/>
  <c r="O120" i="7"/>
  <c r="M154" i="8" l="1"/>
  <c r="L154" i="8"/>
  <c r="L155" i="8" s="1"/>
  <c r="N155" i="8" s="1"/>
  <c r="M157" i="8"/>
  <c r="N157" i="8" s="1"/>
  <c r="L157" i="8"/>
  <c r="R154" i="8"/>
  <c r="M124" i="8"/>
  <c r="N124" i="8" s="1"/>
  <c r="L124" i="8"/>
  <c r="M127" i="8"/>
  <c r="N127" i="8" s="1"/>
  <c r="L127" i="8"/>
  <c r="R124" i="8"/>
  <c r="M89" i="8"/>
  <c r="L89" i="8"/>
  <c r="M92" i="8"/>
  <c r="L92" i="8"/>
  <c r="R89" i="8"/>
  <c r="N89" i="8"/>
  <c r="L90" i="8"/>
  <c r="N90" i="8" s="1"/>
  <c r="O89" i="8"/>
  <c r="O92" i="8" s="1"/>
  <c r="O154" i="8"/>
  <c r="O157" i="8" s="1"/>
  <c r="L125" i="8"/>
  <c r="N125" i="8" s="1"/>
  <c r="O124" i="8"/>
  <c r="O127" i="8" s="1"/>
  <c r="L148" i="8"/>
  <c r="L147" i="8"/>
  <c r="L146" i="8"/>
  <c r="L145" i="8"/>
  <c r="L144" i="8"/>
  <c r="L143" i="8"/>
  <c r="L142" i="8"/>
  <c r="L141" i="8"/>
  <c r="L140" i="8"/>
  <c r="L117" i="8"/>
  <c r="L116" i="8"/>
  <c r="L115" i="8"/>
  <c r="L114" i="8"/>
  <c r="L113" i="8"/>
  <c r="L112" i="8"/>
  <c r="L111" i="8"/>
  <c r="L110" i="8"/>
  <c r="L109" i="8"/>
  <c r="L82" i="8"/>
  <c r="L81" i="8"/>
  <c r="L80" i="8"/>
  <c r="L79" i="8"/>
  <c r="L78" i="8"/>
  <c r="L77" i="8"/>
  <c r="L76" i="8"/>
  <c r="L75" i="8"/>
  <c r="L74" i="8"/>
  <c r="M156" i="9"/>
  <c r="L156" i="9"/>
  <c r="R153" i="9"/>
  <c r="M153" i="9"/>
  <c r="L153" i="9"/>
  <c r="L154" i="9" s="1"/>
  <c r="N154" i="9" s="1"/>
  <c r="M126" i="9"/>
  <c r="N126" i="9" s="1"/>
  <c r="L126" i="9"/>
  <c r="R123" i="9"/>
  <c r="M123" i="9"/>
  <c r="L123" i="9"/>
  <c r="M91" i="9"/>
  <c r="L91" i="9"/>
  <c r="R88" i="9"/>
  <c r="M88" i="9"/>
  <c r="L88" i="9"/>
  <c r="O153" i="9"/>
  <c r="O156" i="9" s="1"/>
  <c r="O126" i="9"/>
  <c r="N124" i="9"/>
  <c r="L124" i="9"/>
  <c r="O123" i="9"/>
  <c r="L147" i="9"/>
  <c r="L146" i="9"/>
  <c r="L145" i="9"/>
  <c r="L144" i="9"/>
  <c r="L143" i="9"/>
  <c r="L142" i="9"/>
  <c r="L141" i="9"/>
  <c r="L140" i="9"/>
  <c r="L139" i="9"/>
  <c r="L116" i="9"/>
  <c r="L115" i="9"/>
  <c r="L114" i="9"/>
  <c r="L113" i="9"/>
  <c r="L112" i="9"/>
  <c r="L111" i="9"/>
  <c r="L110" i="9"/>
  <c r="L109" i="9"/>
  <c r="L108" i="9"/>
  <c r="O88" i="9"/>
  <c r="O91" i="9" s="1"/>
  <c r="L81" i="9"/>
  <c r="L80" i="9"/>
  <c r="L79" i="9"/>
  <c r="L78" i="9"/>
  <c r="L77" i="9"/>
  <c r="L76" i="9"/>
  <c r="L75" i="9"/>
  <c r="L74" i="9"/>
  <c r="L73" i="9"/>
  <c r="L150" i="4"/>
  <c r="N150" i="4" s="1"/>
  <c r="N118" i="4"/>
  <c r="O152" i="4"/>
  <c r="O149" i="4"/>
  <c r="O118" i="4"/>
  <c r="O121" i="4" s="1"/>
  <c r="N154" i="8" l="1"/>
  <c r="O155" i="8" s="1"/>
  <c r="O158" i="8" s="1"/>
  <c r="N158" i="8" s="1"/>
  <c r="R157" i="8" s="1"/>
  <c r="R158" i="8" s="1"/>
  <c r="N92" i="8"/>
  <c r="O90" i="8"/>
  <c r="O93" i="8" s="1"/>
  <c r="O125" i="8"/>
  <c r="O128" i="8" s="1"/>
  <c r="N128" i="8" s="1"/>
  <c r="R127" i="8" s="1"/>
  <c r="N153" i="9"/>
  <c r="O154" i="9" s="1"/>
  <c r="O157" i="9" s="1"/>
  <c r="N123" i="9"/>
  <c r="O124" i="9" s="1"/>
  <c r="O127" i="9" s="1"/>
  <c r="N127" i="9" s="1"/>
  <c r="R126" i="9" s="1"/>
  <c r="N91" i="9"/>
  <c r="N88" i="9"/>
  <c r="L89" i="9"/>
  <c r="N89" i="9" s="1"/>
  <c r="N156" i="9"/>
  <c r="N121" i="4"/>
  <c r="N152" i="4"/>
  <c r="N149" i="4"/>
  <c r="O150" i="4" s="1"/>
  <c r="L119" i="4"/>
  <c r="N119" i="4" s="1"/>
  <c r="O119" i="4" s="1"/>
  <c r="N93" i="8" l="1"/>
  <c r="R92" i="8" s="1"/>
  <c r="R93" i="8" s="1"/>
  <c r="T86" i="8" s="1"/>
  <c r="R90" i="8"/>
  <c r="L86" i="8" s="1"/>
  <c r="T151" i="8"/>
  <c r="O151" i="8"/>
  <c r="R155" i="8"/>
  <c r="L151" i="8" s="1"/>
  <c r="R128" i="8"/>
  <c r="T121" i="8" s="1"/>
  <c r="O121" i="8"/>
  <c r="R125" i="8"/>
  <c r="L121" i="8" s="1"/>
  <c r="N157" i="9"/>
  <c r="R156" i="9" s="1"/>
  <c r="R154" i="9"/>
  <c r="L150" i="9" s="1"/>
  <c r="O89" i="9"/>
  <c r="O92" i="9" s="1"/>
  <c r="N92" i="9" s="1"/>
  <c r="R91" i="9" s="1"/>
  <c r="R92" i="9" s="1"/>
  <c r="T85" i="9" s="1"/>
  <c r="R124" i="9"/>
  <c r="L120" i="9" s="1"/>
  <c r="R127" i="9"/>
  <c r="T120" i="9" s="1"/>
  <c r="O120" i="9"/>
  <c r="O153" i="4"/>
  <c r="N153" i="4" s="1"/>
  <c r="R152" i="4" s="1"/>
  <c r="R150" i="4"/>
  <c r="L146" i="4" s="1"/>
  <c r="O122" i="4"/>
  <c r="N122" i="4" s="1"/>
  <c r="R121" i="4" s="1"/>
  <c r="R122" i="4" s="1"/>
  <c r="R119" i="4"/>
  <c r="L115" i="4" s="1"/>
  <c r="O86" i="8" l="1"/>
  <c r="R157" i="9"/>
  <c r="T150" i="9" s="1"/>
  <c r="O150" i="9"/>
  <c r="R89" i="9"/>
  <c r="L85" i="9" s="1"/>
  <c r="O85" i="9"/>
  <c r="R153" i="4"/>
  <c r="T146" i="4" s="1"/>
  <c r="O146" i="4"/>
  <c r="T115" i="4"/>
  <c r="O115" i="4"/>
  <c r="F88" i="7" l="1"/>
  <c r="F89" i="7"/>
  <c r="F90" i="7"/>
  <c r="F91" i="7"/>
  <c r="F92" i="7"/>
  <c r="F93" i="7"/>
  <c r="F94" i="7"/>
  <c r="F123" i="7"/>
  <c r="F124" i="7"/>
  <c r="F125" i="7"/>
  <c r="F126" i="7"/>
  <c r="F127" i="7"/>
  <c r="F128" i="7"/>
  <c r="F129" i="7"/>
  <c r="F154" i="7"/>
  <c r="F155" i="7"/>
  <c r="F156" i="7"/>
  <c r="F157" i="7"/>
  <c r="F158" i="7"/>
  <c r="F159" i="7"/>
  <c r="F160" i="7"/>
  <c r="E153" i="7"/>
  <c r="F153" i="7" s="1"/>
  <c r="E122" i="7"/>
  <c r="F122" i="7" s="1"/>
  <c r="E87" i="7"/>
  <c r="F87" i="7" s="1"/>
  <c r="F88" i="9"/>
  <c r="F89" i="9"/>
  <c r="F90" i="9"/>
  <c r="F91" i="9"/>
  <c r="F92" i="9"/>
  <c r="F93" i="9"/>
  <c r="F94" i="9"/>
  <c r="F123" i="9"/>
  <c r="F124" i="9"/>
  <c r="F125" i="9"/>
  <c r="F126" i="9"/>
  <c r="F127" i="9"/>
  <c r="F128" i="9"/>
  <c r="F129" i="9"/>
  <c r="F154" i="9"/>
  <c r="F155" i="9"/>
  <c r="F156" i="9"/>
  <c r="F157" i="9"/>
  <c r="F158" i="9"/>
  <c r="F159" i="9"/>
  <c r="F160" i="9"/>
  <c r="E153" i="9"/>
  <c r="F153" i="9" s="1"/>
  <c r="E122" i="9"/>
  <c r="F122" i="9" s="1"/>
  <c r="E87" i="9"/>
  <c r="F87" i="9" s="1"/>
  <c r="F155" i="8"/>
  <c r="F156" i="8"/>
  <c r="F157" i="8"/>
  <c r="F158" i="8"/>
  <c r="F159" i="8"/>
  <c r="F160" i="8"/>
  <c r="F161" i="8"/>
  <c r="F124" i="8"/>
  <c r="F125" i="8"/>
  <c r="F126" i="8"/>
  <c r="F127" i="8"/>
  <c r="F128" i="8"/>
  <c r="F129" i="8"/>
  <c r="F130" i="8"/>
  <c r="F95" i="8"/>
  <c r="F89" i="8"/>
  <c r="F90" i="8"/>
  <c r="F91" i="8"/>
  <c r="F92" i="8"/>
  <c r="F93" i="8"/>
  <c r="F94" i="8"/>
  <c r="E154" i="8"/>
  <c r="F154" i="8" s="1"/>
  <c r="E123" i="8"/>
  <c r="F123" i="8" s="1"/>
  <c r="E88" i="8"/>
  <c r="F88" i="8" s="1"/>
  <c r="T43" i="9" l="1"/>
  <c r="K22" i="7"/>
  <c r="K36" i="9"/>
  <c r="K22" i="9"/>
  <c r="K36" i="8"/>
  <c r="K22" i="8"/>
  <c r="AQ20" i="7" l="1"/>
  <c r="AQ19" i="7"/>
  <c r="AQ18" i="7"/>
  <c r="AQ17" i="7"/>
  <c r="AQ16" i="7"/>
  <c r="AQ15" i="7"/>
  <c r="AQ14" i="7"/>
  <c r="AQ13" i="7"/>
  <c r="AQ20" i="6"/>
  <c r="AQ19" i="6"/>
  <c r="AQ18" i="6"/>
  <c r="AQ17" i="6"/>
  <c r="AQ16" i="6"/>
  <c r="AQ15" i="6"/>
  <c r="AQ14" i="6"/>
  <c r="AQ13" i="6"/>
  <c r="Y143" i="4"/>
  <c r="Y142" i="4"/>
  <c r="Y141" i="4"/>
  <c r="Y140" i="4"/>
  <c r="Y139" i="4"/>
  <c r="Y138" i="4"/>
  <c r="Y137" i="4"/>
  <c r="Y136" i="4"/>
  <c r="Y135" i="4"/>
  <c r="AQ14" i="4"/>
  <c r="AQ15" i="4"/>
  <c r="AQ16" i="4"/>
  <c r="AQ17" i="4"/>
  <c r="AQ18" i="4"/>
  <c r="AQ19" i="4"/>
  <c r="AQ20" i="4"/>
  <c r="AQ21" i="4"/>
  <c r="AQ13" i="4"/>
  <c r="AK14" i="4"/>
  <c r="AK15" i="4"/>
  <c r="AK16" i="4"/>
  <c r="AK17" i="4"/>
  <c r="AK18" i="4"/>
  <c r="AK19" i="4"/>
  <c r="AK20" i="4"/>
  <c r="AK21" i="4"/>
  <c r="AK13" i="4"/>
  <c r="AE14" i="4"/>
  <c r="AE15" i="4"/>
  <c r="AE16" i="4"/>
  <c r="AE17" i="4"/>
  <c r="AE18" i="4"/>
  <c r="AE19" i="4"/>
  <c r="AE20" i="4"/>
  <c r="AE21" i="4"/>
  <c r="AE13" i="4"/>
  <c r="Y28" i="4"/>
  <c r="Y29" i="4"/>
  <c r="Y30" i="4"/>
  <c r="Y31" i="4"/>
  <c r="Y32" i="4"/>
  <c r="Y33" i="4"/>
  <c r="Y34" i="4"/>
  <c r="Y35" i="4"/>
  <c r="Y36" i="4"/>
  <c r="AK36" i="4"/>
  <c r="AK35" i="4"/>
  <c r="AK34" i="4"/>
  <c r="AK33" i="4"/>
  <c r="AK32" i="4"/>
  <c r="AK31" i="4"/>
  <c r="AK30" i="4"/>
  <c r="AK29" i="4"/>
  <c r="AK28" i="4"/>
  <c r="E53" i="4"/>
  <c r="F53" i="4"/>
  <c r="E52" i="4"/>
  <c r="F52" i="4"/>
  <c r="E51" i="4"/>
  <c r="F51" i="4"/>
  <c r="E45" i="8"/>
  <c r="G45" i="8" s="1"/>
  <c r="F45" i="8"/>
  <c r="E46" i="8"/>
  <c r="F46" i="8"/>
  <c r="G46" i="8"/>
  <c r="E47" i="8"/>
  <c r="F47" i="8"/>
  <c r="G47" i="8"/>
  <c r="E48" i="8"/>
  <c r="F48" i="8"/>
  <c r="G48" i="8"/>
  <c r="E49" i="8"/>
  <c r="F49" i="8"/>
  <c r="G49" i="8"/>
  <c r="E50" i="8"/>
  <c r="F50" i="8"/>
  <c r="E44" i="8"/>
  <c r="F44" i="8"/>
  <c r="E45" i="7"/>
  <c r="F45" i="7"/>
  <c r="E46" i="7"/>
  <c r="F46" i="7"/>
  <c r="G46" i="7"/>
  <c r="E47" i="7"/>
  <c r="G47" i="7" s="1"/>
  <c r="F47" i="7"/>
  <c r="E48" i="7"/>
  <c r="F48" i="7"/>
  <c r="G48" i="7" s="1"/>
  <c r="E49" i="7"/>
  <c r="G49" i="7" s="1"/>
  <c r="F49" i="7"/>
  <c r="E50" i="7"/>
  <c r="F50" i="7"/>
  <c r="G50" i="7" s="1"/>
  <c r="E44" i="7"/>
  <c r="F44" i="7"/>
  <c r="G45" i="7" l="1"/>
  <c r="G50" i="8"/>
  <c r="G51" i="4"/>
  <c r="G53" i="4"/>
  <c r="G52" i="4"/>
  <c r="G44" i="8"/>
  <c r="G44" i="7"/>
  <c r="Y147" i="7"/>
  <c r="Y146" i="7"/>
  <c r="Y145" i="7"/>
  <c r="Y144" i="7"/>
  <c r="Y143" i="7"/>
  <c r="Y142" i="7"/>
  <c r="Y141" i="7"/>
  <c r="Y140" i="7"/>
  <c r="Y116" i="7"/>
  <c r="Y115" i="7"/>
  <c r="Y114" i="7"/>
  <c r="Y113" i="7"/>
  <c r="Y112" i="7"/>
  <c r="Y111" i="7"/>
  <c r="Y110" i="7"/>
  <c r="Y109" i="7"/>
  <c r="Y81" i="7"/>
  <c r="Y80" i="7"/>
  <c r="Y79" i="7"/>
  <c r="Y78" i="7"/>
  <c r="Y77" i="7"/>
  <c r="Y76" i="7"/>
  <c r="Y75" i="7"/>
  <c r="Y74" i="7"/>
  <c r="Y148" i="6"/>
  <c r="Y147" i="6"/>
  <c r="Y146" i="6"/>
  <c r="Y145" i="6"/>
  <c r="Y144" i="6"/>
  <c r="Y143" i="6"/>
  <c r="Y142" i="6"/>
  <c r="Y141" i="6"/>
  <c r="Y117" i="6"/>
  <c r="Y116" i="6"/>
  <c r="Y115" i="6"/>
  <c r="Y114" i="6"/>
  <c r="Y113" i="6"/>
  <c r="Y112" i="6"/>
  <c r="Y111" i="6"/>
  <c r="Y110" i="6"/>
  <c r="Y82" i="6"/>
  <c r="Y81" i="6"/>
  <c r="Y80" i="6"/>
  <c r="Y79" i="6"/>
  <c r="Y78" i="6"/>
  <c r="Y77" i="6"/>
  <c r="Y76" i="6"/>
  <c r="Y75" i="6"/>
  <c r="Y147" i="9"/>
  <c r="Y146" i="9"/>
  <c r="Y145" i="9"/>
  <c r="Y144" i="9"/>
  <c r="Y143" i="9"/>
  <c r="Y142" i="9"/>
  <c r="Y141" i="9"/>
  <c r="Y140" i="9"/>
  <c r="Y116" i="9"/>
  <c r="Y115" i="9"/>
  <c r="Y114" i="9"/>
  <c r="Y113" i="9"/>
  <c r="Y112" i="9"/>
  <c r="Y111" i="9"/>
  <c r="Y110" i="9"/>
  <c r="Y109" i="9"/>
  <c r="Y81" i="9"/>
  <c r="Y80" i="9"/>
  <c r="Y79" i="9"/>
  <c r="Y78" i="9"/>
  <c r="Y77" i="9"/>
  <c r="Y76" i="9"/>
  <c r="Y75" i="9"/>
  <c r="Y74" i="9"/>
  <c r="Y117" i="8"/>
  <c r="Y116" i="8"/>
  <c r="Y115" i="8"/>
  <c r="Y114" i="8"/>
  <c r="Y113" i="8"/>
  <c r="Y112" i="8"/>
  <c r="Y111" i="8"/>
  <c r="Y110" i="8"/>
  <c r="Y82" i="8"/>
  <c r="Y81" i="8"/>
  <c r="Y80" i="8"/>
  <c r="Y79" i="8"/>
  <c r="Y78" i="8"/>
  <c r="Y77" i="8"/>
  <c r="Y76" i="8"/>
  <c r="Y75" i="8"/>
  <c r="Y112" i="4"/>
  <c r="Y111" i="4"/>
  <c r="Y110" i="4"/>
  <c r="Y109" i="4"/>
  <c r="Y108" i="4"/>
  <c r="Y107" i="4"/>
  <c r="Y106" i="4"/>
  <c r="Y105" i="4"/>
  <c r="Y104" i="4"/>
  <c r="Y83" i="4"/>
  <c r="Y82" i="4"/>
  <c r="Y81" i="4"/>
  <c r="Y80" i="4"/>
  <c r="Y79" i="4"/>
  <c r="Y78" i="4"/>
  <c r="Y77" i="4"/>
  <c r="Y76" i="4"/>
  <c r="Y75" i="4"/>
  <c r="E50" i="6" l="1"/>
  <c r="F50" i="6"/>
  <c r="G50" i="6" s="1"/>
  <c r="E49" i="6"/>
  <c r="F49" i="6"/>
  <c r="E48" i="6"/>
  <c r="F48" i="6"/>
  <c r="E47" i="6"/>
  <c r="F47" i="6"/>
  <c r="E46" i="6"/>
  <c r="F46" i="6"/>
  <c r="E45" i="6"/>
  <c r="F45" i="6"/>
  <c r="G116" i="7"/>
  <c r="F116" i="7" s="1"/>
  <c r="I116" i="7" s="1"/>
  <c r="J116" i="7" s="1"/>
  <c r="C116" i="7"/>
  <c r="H115" i="7"/>
  <c r="E129" i="7" s="1"/>
  <c r="G129" i="7" s="1"/>
  <c r="G115" i="7"/>
  <c r="C115" i="7"/>
  <c r="H114" i="7"/>
  <c r="G114" i="7"/>
  <c r="C114" i="7"/>
  <c r="H113" i="7"/>
  <c r="G113" i="7"/>
  <c r="C113" i="7"/>
  <c r="H112" i="7"/>
  <c r="G112" i="7"/>
  <c r="C112" i="7"/>
  <c r="H111" i="7"/>
  <c r="G111" i="7"/>
  <c r="C111" i="7"/>
  <c r="H110" i="7"/>
  <c r="G110" i="7"/>
  <c r="C110" i="7"/>
  <c r="H109" i="7"/>
  <c r="G109" i="7"/>
  <c r="C109" i="7"/>
  <c r="H108" i="7"/>
  <c r="B108" i="7"/>
  <c r="G81" i="7"/>
  <c r="F81" i="7" s="1"/>
  <c r="I81" i="7" s="1"/>
  <c r="J81" i="7" s="1"/>
  <c r="C81" i="7"/>
  <c r="H80" i="7"/>
  <c r="E94" i="7" s="1"/>
  <c r="G94" i="7" s="1"/>
  <c r="G80" i="7"/>
  <c r="C80" i="7"/>
  <c r="H79" i="7"/>
  <c r="G79" i="7"/>
  <c r="C79" i="7"/>
  <c r="H78" i="7"/>
  <c r="G78" i="7"/>
  <c r="C78" i="7"/>
  <c r="H77" i="7"/>
  <c r="G77" i="7"/>
  <c r="C77" i="7"/>
  <c r="H76" i="7"/>
  <c r="G76" i="7"/>
  <c r="C76" i="7"/>
  <c r="H75" i="7"/>
  <c r="G75" i="7"/>
  <c r="C75" i="7"/>
  <c r="H74" i="7"/>
  <c r="G74" i="7"/>
  <c r="C74" i="7"/>
  <c r="H73" i="7"/>
  <c r="B73" i="7"/>
  <c r="H147" i="7"/>
  <c r="H149" i="7" s="1"/>
  <c r="E147" i="7"/>
  <c r="H146" i="7" s="1"/>
  <c r="C147" i="7"/>
  <c r="A147" i="7"/>
  <c r="E146" i="7"/>
  <c r="C146" i="7"/>
  <c r="A146" i="7"/>
  <c r="E145" i="7"/>
  <c r="C145" i="7"/>
  <c r="A145" i="7"/>
  <c r="E144" i="7"/>
  <c r="H143" i="7" s="1"/>
  <c r="C144" i="7"/>
  <c r="A144" i="7"/>
  <c r="E143" i="7"/>
  <c r="H142" i="7" s="1"/>
  <c r="C143" i="7"/>
  <c r="A143" i="7"/>
  <c r="E142" i="7"/>
  <c r="C142" i="7"/>
  <c r="A142" i="7"/>
  <c r="E141" i="7"/>
  <c r="C141" i="7"/>
  <c r="A141" i="7"/>
  <c r="E140" i="7"/>
  <c r="H139" i="7" s="1"/>
  <c r="C140" i="7"/>
  <c r="A140" i="7"/>
  <c r="E139" i="7"/>
  <c r="I139" i="7" s="1"/>
  <c r="J139" i="7" s="1"/>
  <c r="K139" i="7" s="1"/>
  <c r="B139" i="7"/>
  <c r="A139" i="7"/>
  <c r="H118" i="7"/>
  <c r="H119" i="7" s="1"/>
  <c r="I108" i="7"/>
  <c r="J108" i="7" s="1"/>
  <c r="K108" i="7" s="1"/>
  <c r="H83" i="7"/>
  <c r="H84" i="7" s="1"/>
  <c r="I73" i="7"/>
  <c r="J73" i="7" s="1"/>
  <c r="K73" i="7" s="1"/>
  <c r="G117" i="6"/>
  <c r="F117" i="6" s="1"/>
  <c r="I117" i="6" s="1"/>
  <c r="J117" i="6" s="1"/>
  <c r="C117" i="6"/>
  <c r="H116" i="6"/>
  <c r="G116" i="6"/>
  <c r="C116" i="6"/>
  <c r="H115" i="6"/>
  <c r="G115" i="6"/>
  <c r="C115" i="6"/>
  <c r="H114" i="6"/>
  <c r="G114" i="6"/>
  <c r="C114" i="6"/>
  <c r="H113" i="6"/>
  <c r="L113" i="6" s="1"/>
  <c r="G113" i="6"/>
  <c r="C113" i="6"/>
  <c r="H112" i="6"/>
  <c r="L112" i="6" s="1"/>
  <c r="G112" i="6"/>
  <c r="C112" i="6"/>
  <c r="H111" i="6"/>
  <c r="L111" i="6" s="1"/>
  <c r="G111" i="6"/>
  <c r="C111" i="6"/>
  <c r="H110" i="6"/>
  <c r="G110" i="6"/>
  <c r="C110" i="6"/>
  <c r="H109" i="6"/>
  <c r="B109" i="6"/>
  <c r="G82" i="6"/>
  <c r="F82" i="6" s="1"/>
  <c r="I82" i="6" s="1"/>
  <c r="J82" i="6" s="1"/>
  <c r="C82" i="6"/>
  <c r="H81" i="6"/>
  <c r="G81" i="6"/>
  <c r="C81" i="6"/>
  <c r="H80" i="6"/>
  <c r="G80" i="6"/>
  <c r="C80" i="6"/>
  <c r="O89" i="6" s="1"/>
  <c r="O92" i="6" s="1"/>
  <c r="H79" i="6"/>
  <c r="G79" i="6"/>
  <c r="C79" i="6"/>
  <c r="H78" i="6"/>
  <c r="G78" i="6"/>
  <c r="C78" i="6"/>
  <c r="H77" i="6"/>
  <c r="G77" i="6"/>
  <c r="C77" i="6"/>
  <c r="H76" i="6"/>
  <c r="G76" i="6"/>
  <c r="C76" i="6"/>
  <c r="H75" i="6"/>
  <c r="G75" i="6"/>
  <c r="C75" i="6"/>
  <c r="H74" i="6"/>
  <c r="B74" i="6"/>
  <c r="H148" i="6"/>
  <c r="E148" i="6"/>
  <c r="C148" i="6"/>
  <c r="A148" i="6"/>
  <c r="E147" i="6"/>
  <c r="H146" i="6" s="1"/>
  <c r="C147" i="6"/>
  <c r="A147" i="6"/>
  <c r="E146" i="6"/>
  <c r="H145" i="6" s="1"/>
  <c r="C146" i="6"/>
  <c r="A146" i="6"/>
  <c r="E145" i="6"/>
  <c r="H144" i="6" s="1"/>
  <c r="C145" i="6"/>
  <c r="A145" i="6"/>
  <c r="E144" i="6"/>
  <c r="C144" i="6"/>
  <c r="A144" i="6"/>
  <c r="E143" i="6"/>
  <c r="H142" i="6" s="1"/>
  <c r="C143" i="6"/>
  <c r="A143" i="6"/>
  <c r="E142" i="6"/>
  <c r="H141" i="6" s="1"/>
  <c r="C142" i="6"/>
  <c r="A142" i="6"/>
  <c r="E141" i="6"/>
  <c r="C141" i="6"/>
  <c r="A141" i="6"/>
  <c r="E140" i="6"/>
  <c r="I140" i="6" s="1"/>
  <c r="J140" i="6" s="1"/>
  <c r="K140" i="6" s="1"/>
  <c r="B140" i="6"/>
  <c r="A140" i="6"/>
  <c r="H119" i="6"/>
  <c r="H120" i="6" s="1"/>
  <c r="I109" i="6"/>
  <c r="J109" i="6" s="1"/>
  <c r="K109" i="6" s="1"/>
  <c r="H84" i="6"/>
  <c r="H85" i="6" s="1"/>
  <c r="I74" i="6"/>
  <c r="J74" i="6" s="1"/>
  <c r="K74" i="6" s="1"/>
  <c r="E50" i="9"/>
  <c r="F50" i="9"/>
  <c r="E49" i="9"/>
  <c r="F49" i="9"/>
  <c r="E48" i="9"/>
  <c r="F48" i="9"/>
  <c r="E47" i="9"/>
  <c r="F47" i="9"/>
  <c r="E46" i="9"/>
  <c r="F46" i="9"/>
  <c r="E45" i="9"/>
  <c r="F45" i="9"/>
  <c r="E123" i="9"/>
  <c r="G123" i="9" s="1"/>
  <c r="E124" i="9"/>
  <c r="G124" i="9" s="1"/>
  <c r="E125" i="9"/>
  <c r="G125" i="9" s="1"/>
  <c r="E126" i="9"/>
  <c r="G126" i="9" s="1"/>
  <c r="E127" i="9"/>
  <c r="G127" i="9" s="1"/>
  <c r="E128" i="9"/>
  <c r="G128" i="9" s="1"/>
  <c r="E129" i="9"/>
  <c r="G129" i="9" s="1"/>
  <c r="G81" i="9"/>
  <c r="F81" i="9" s="1"/>
  <c r="I81" i="9" s="1"/>
  <c r="J81" i="9" s="1"/>
  <c r="C81" i="9"/>
  <c r="H80" i="9"/>
  <c r="G80" i="9"/>
  <c r="C80" i="9"/>
  <c r="H79" i="9"/>
  <c r="G79" i="9"/>
  <c r="C79" i="9"/>
  <c r="H78" i="9"/>
  <c r="G78" i="9"/>
  <c r="C78" i="9"/>
  <c r="H77" i="9"/>
  <c r="G77" i="9"/>
  <c r="C77" i="9"/>
  <c r="H76" i="9"/>
  <c r="G76" i="9"/>
  <c r="C76" i="9"/>
  <c r="H75" i="9"/>
  <c r="G75" i="9"/>
  <c r="C75" i="9"/>
  <c r="H74" i="9"/>
  <c r="G74" i="9"/>
  <c r="C74" i="9"/>
  <c r="H73" i="9"/>
  <c r="B73" i="9"/>
  <c r="H147" i="9"/>
  <c r="H149" i="9" s="1"/>
  <c r="E147" i="9"/>
  <c r="H146" i="9" s="1"/>
  <c r="C147" i="9"/>
  <c r="A147" i="9"/>
  <c r="E146" i="9"/>
  <c r="H145" i="9" s="1"/>
  <c r="C146" i="9"/>
  <c r="A146" i="9"/>
  <c r="E145" i="9"/>
  <c r="C145" i="9"/>
  <c r="A145" i="9"/>
  <c r="E144" i="9"/>
  <c r="H143" i="9" s="1"/>
  <c r="C144" i="9"/>
  <c r="A144" i="9"/>
  <c r="E143" i="9"/>
  <c r="H142" i="9" s="1"/>
  <c r="C143" i="9"/>
  <c r="A143" i="9"/>
  <c r="E142" i="9"/>
  <c r="C142" i="9"/>
  <c r="A142" i="9"/>
  <c r="E141" i="9"/>
  <c r="H140" i="9" s="1"/>
  <c r="C141" i="9"/>
  <c r="A141" i="9"/>
  <c r="E140" i="9"/>
  <c r="C140" i="9"/>
  <c r="A140" i="9"/>
  <c r="E139" i="9"/>
  <c r="I139" i="9" s="1"/>
  <c r="J139" i="9" s="1"/>
  <c r="K139" i="9" s="1"/>
  <c r="B139" i="9"/>
  <c r="A139" i="9"/>
  <c r="H118" i="9"/>
  <c r="H119" i="9" s="1"/>
  <c r="I116" i="9"/>
  <c r="J116" i="9" s="1"/>
  <c r="I115" i="9"/>
  <c r="J115" i="9" s="1"/>
  <c r="I114" i="9"/>
  <c r="J114" i="9" s="1"/>
  <c r="I113" i="9"/>
  <c r="J113" i="9" s="1"/>
  <c r="I112" i="9"/>
  <c r="J112" i="9" s="1"/>
  <c r="I111" i="9"/>
  <c r="J111" i="9" s="1"/>
  <c r="I110" i="9"/>
  <c r="J110" i="9" s="1"/>
  <c r="I108" i="9"/>
  <c r="J108" i="9" s="1"/>
  <c r="K108" i="9" s="1"/>
  <c r="H83" i="9"/>
  <c r="H84" i="9" s="1"/>
  <c r="I73" i="9"/>
  <c r="J73" i="9" s="1"/>
  <c r="K73" i="9" s="1"/>
  <c r="H36" i="7"/>
  <c r="H37" i="7" s="1"/>
  <c r="H22" i="7"/>
  <c r="H23" i="7" s="1"/>
  <c r="H22" i="6"/>
  <c r="H23" i="6" s="1"/>
  <c r="H36" i="6"/>
  <c r="H37" i="6" s="1"/>
  <c r="H36" i="9"/>
  <c r="H37" i="9" s="1"/>
  <c r="H22" i="9"/>
  <c r="H23" i="9" s="1"/>
  <c r="H148" i="8"/>
  <c r="H150" i="8" s="1"/>
  <c r="H84" i="8"/>
  <c r="H85" i="8" s="1"/>
  <c r="E142" i="8"/>
  <c r="H141" i="8" s="1"/>
  <c r="E143" i="8"/>
  <c r="H142" i="8" s="1"/>
  <c r="E144" i="8"/>
  <c r="H143" i="8" s="1"/>
  <c r="E145" i="8"/>
  <c r="H144" i="8" s="1"/>
  <c r="E146" i="8"/>
  <c r="H145" i="8" s="1"/>
  <c r="E147" i="8"/>
  <c r="H146" i="8" s="1"/>
  <c r="E148" i="8"/>
  <c r="H147" i="8" s="1"/>
  <c r="C147" i="8"/>
  <c r="C148" i="8"/>
  <c r="E141" i="8"/>
  <c r="H140" i="8" s="1"/>
  <c r="E140" i="8"/>
  <c r="I140" i="8" s="1"/>
  <c r="J140" i="8" s="1"/>
  <c r="K140" i="8" s="1"/>
  <c r="A141" i="8"/>
  <c r="A142" i="8"/>
  <c r="A143" i="8"/>
  <c r="A144" i="8"/>
  <c r="A145" i="8"/>
  <c r="A146" i="8"/>
  <c r="A147" i="8"/>
  <c r="A148" i="8"/>
  <c r="A140" i="8"/>
  <c r="C146" i="8"/>
  <c r="C145" i="8"/>
  <c r="C144" i="8"/>
  <c r="C143" i="8"/>
  <c r="C142" i="8"/>
  <c r="C141" i="8"/>
  <c r="B140" i="8"/>
  <c r="H119" i="8"/>
  <c r="H120" i="8" s="1"/>
  <c r="H36" i="8"/>
  <c r="H37" i="8" s="1"/>
  <c r="H22" i="8"/>
  <c r="H23" i="8" s="1"/>
  <c r="E47" i="4"/>
  <c r="F47" i="4"/>
  <c r="E48" i="4"/>
  <c r="F48" i="4"/>
  <c r="E49" i="4"/>
  <c r="F49" i="4"/>
  <c r="E50" i="4"/>
  <c r="F50" i="4"/>
  <c r="H143" i="4"/>
  <c r="E136" i="4"/>
  <c r="E137" i="4"/>
  <c r="E138" i="4"/>
  <c r="H137" i="4" s="1"/>
  <c r="E139" i="4"/>
  <c r="E140" i="4"/>
  <c r="H139" i="4" s="1"/>
  <c r="E141" i="4"/>
  <c r="H140" i="4" s="1"/>
  <c r="E142" i="4"/>
  <c r="E143" i="4"/>
  <c r="H142" i="4" s="1"/>
  <c r="H114" i="4"/>
  <c r="H115" i="4" s="1"/>
  <c r="G112" i="4"/>
  <c r="F112" i="4" s="1"/>
  <c r="I112" i="4" s="1"/>
  <c r="J112" i="4" s="1"/>
  <c r="C112" i="4"/>
  <c r="H111" i="4"/>
  <c r="G111" i="4"/>
  <c r="C111" i="4"/>
  <c r="H110" i="4"/>
  <c r="L110" i="4" s="1"/>
  <c r="G110" i="4"/>
  <c r="C110" i="4"/>
  <c r="H109" i="4"/>
  <c r="L109" i="4" s="1"/>
  <c r="G109" i="4"/>
  <c r="C109" i="4"/>
  <c r="H108" i="4"/>
  <c r="G108" i="4"/>
  <c r="C108" i="4"/>
  <c r="H107" i="4"/>
  <c r="G107" i="4"/>
  <c r="C107" i="4"/>
  <c r="H106" i="4"/>
  <c r="L106" i="4" s="1"/>
  <c r="G106" i="4"/>
  <c r="C106" i="4"/>
  <c r="H105" i="4"/>
  <c r="L105" i="4" s="1"/>
  <c r="G105" i="4"/>
  <c r="C105" i="4"/>
  <c r="H104" i="4"/>
  <c r="L104" i="4" s="1"/>
  <c r="G104" i="4"/>
  <c r="C104" i="4"/>
  <c r="H103" i="4"/>
  <c r="B103" i="4"/>
  <c r="H85" i="4"/>
  <c r="H86" i="4" s="1"/>
  <c r="G83" i="4"/>
  <c r="F83" i="4" s="1"/>
  <c r="I83" i="4" s="1"/>
  <c r="J83" i="4" s="1"/>
  <c r="C83" i="4"/>
  <c r="H82" i="4"/>
  <c r="G82" i="4"/>
  <c r="C82" i="4"/>
  <c r="H81" i="4"/>
  <c r="G81" i="4"/>
  <c r="C81" i="4"/>
  <c r="H80" i="4"/>
  <c r="G80" i="4"/>
  <c r="C80" i="4"/>
  <c r="O89" i="4" s="1"/>
  <c r="O92" i="4" s="1"/>
  <c r="H79" i="4"/>
  <c r="G79" i="4"/>
  <c r="C79" i="4"/>
  <c r="H78" i="4"/>
  <c r="G78" i="4"/>
  <c r="C78" i="4"/>
  <c r="H77" i="4"/>
  <c r="G77" i="4"/>
  <c r="C77" i="4"/>
  <c r="H76" i="4"/>
  <c r="G76" i="4"/>
  <c r="C76" i="4"/>
  <c r="H75" i="4"/>
  <c r="G75" i="4"/>
  <c r="C75" i="4"/>
  <c r="H74" i="4"/>
  <c r="B74" i="4"/>
  <c r="C143" i="4"/>
  <c r="A143" i="4"/>
  <c r="C142" i="4"/>
  <c r="A142" i="4"/>
  <c r="C141" i="4"/>
  <c r="A141" i="4"/>
  <c r="C140" i="4"/>
  <c r="A140" i="4"/>
  <c r="C139" i="4"/>
  <c r="A139" i="4"/>
  <c r="C138" i="4"/>
  <c r="A138" i="4"/>
  <c r="C137" i="4"/>
  <c r="A137" i="4"/>
  <c r="C136" i="4"/>
  <c r="A136" i="4"/>
  <c r="E135" i="4"/>
  <c r="C135" i="4"/>
  <c r="A135" i="4"/>
  <c r="E134" i="4"/>
  <c r="I134" i="4" s="1"/>
  <c r="J134" i="4" s="1"/>
  <c r="K134" i="4" s="1"/>
  <c r="B134" i="4"/>
  <c r="A134" i="4"/>
  <c r="I103" i="4"/>
  <c r="J103" i="4" s="1"/>
  <c r="K103" i="4" s="1"/>
  <c r="I74" i="4"/>
  <c r="J74" i="4" s="1"/>
  <c r="K74" i="4" s="1"/>
  <c r="O154" i="6" l="1"/>
  <c r="O157" i="6" s="1"/>
  <c r="L75" i="6"/>
  <c r="L81" i="6"/>
  <c r="L74" i="6"/>
  <c r="L82" i="6"/>
  <c r="E88" i="6"/>
  <c r="F88" i="6" s="1"/>
  <c r="L80" i="6"/>
  <c r="L76" i="6"/>
  <c r="L114" i="6"/>
  <c r="L127" i="6"/>
  <c r="N127" i="6" s="1"/>
  <c r="L77" i="6"/>
  <c r="L117" i="6"/>
  <c r="L109" i="6"/>
  <c r="E123" i="6"/>
  <c r="F123" i="6" s="1"/>
  <c r="G123" i="6" s="1"/>
  <c r="O124" i="6"/>
  <c r="O127" i="6" s="1"/>
  <c r="L79" i="6"/>
  <c r="M89" i="6" s="1"/>
  <c r="M92" i="6"/>
  <c r="L115" i="6"/>
  <c r="M127" i="6"/>
  <c r="L78" i="6"/>
  <c r="L89" i="6" s="1"/>
  <c r="L92" i="6"/>
  <c r="N92" i="6" s="1"/>
  <c r="L110" i="6"/>
  <c r="H150" i="6"/>
  <c r="M157" i="6"/>
  <c r="L148" i="6"/>
  <c r="L116" i="6"/>
  <c r="H145" i="4"/>
  <c r="L80" i="4"/>
  <c r="L83" i="4"/>
  <c r="L74" i="4"/>
  <c r="E89" i="4"/>
  <c r="F89" i="4" s="1"/>
  <c r="L81" i="4"/>
  <c r="E126" i="4"/>
  <c r="L111" i="4"/>
  <c r="L75" i="4"/>
  <c r="L76" i="4"/>
  <c r="N92" i="4"/>
  <c r="L79" i="4"/>
  <c r="L77" i="4"/>
  <c r="L107" i="4"/>
  <c r="L82" i="4"/>
  <c r="L78" i="4"/>
  <c r="L108" i="4"/>
  <c r="L103" i="4"/>
  <c r="L112" i="4"/>
  <c r="E118" i="4"/>
  <c r="F118" i="4" s="1"/>
  <c r="G118" i="4" s="1"/>
  <c r="G49" i="6"/>
  <c r="F111" i="7"/>
  <c r="I111" i="7" s="1"/>
  <c r="J111" i="7" s="1"/>
  <c r="G50" i="9"/>
  <c r="G47" i="4"/>
  <c r="G48" i="6"/>
  <c r="G50" i="4"/>
  <c r="G48" i="4"/>
  <c r="G47" i="9"/>
  <c r="G48" i="9"/>
  <c r="G49" i="4"/>
  <c r="G49" i="9"/>
  <c r="F77" i="9"/>
  <c r="I77" i="9" s="1"/>
  <c r="J77" i="9" s="1"/>
  <c r="E128" i="7"/>
  <c r="G128" i="7" s="1"/>
  <c r="G87" i="7"/>
  <c r="F115" i="7"/>
  <c r="I115" i="7" s="1"/>
  <c r="J115" i="7" s="1"/>
  <c r="E91" i="7"/>
  <c r="G91" i="7" s="1"/>
  <c r="F76" i="7"/>
  <c r="I76" i="7" s="1"/>
  <c r="J76" i="7" s="1"/>
  <c r="G140" i="7"/>
  <c r="F109" i="7"/>
  <c r="I109" i="7" s="1"/>
  <c r="J109" i="7" s="1"/>
  <c r="K109" i="7" s="1"/>
  <c r="E93" i="7"/>
  <c r="G93" i="7" s="1"/>
  <c r="F75" i="7"/>
  <c r="I75" i="7" s="1"/>
  <c r="J75" i="7" s="1"/>
  <c r="F112" i="7"/>
  <c r="I112" i="7" s="1"/>
  <c r="J112" i="7" s="1"/>
  <c r="G147" i="7"/>
  <c r="F147" i="7" s="1"/>
  <c r="I147" i="7" s="1"/>
  <c r="J147" i="7" s="1"/>
  <c r="F113" i="7"/>
  <c r="I113" i="7" s="1"/>
  <c r="J113" i="7" s="1"/>
  <c r="G144" i="7"/>
  <c r="E92" i="7"/>
  <c r="G92" i="7" s="1"/>
  <c r="F74" i="7"/>
  <c r="I74" i="7" s="1"/>
  <c r="J74" i="7" s="1"/>
  <c r="K74" i="7" s="1"/>
  <c r="AA74" i="7" s="1"/>
  <c r="G143" i="7"/>
  <c r="F143" i="7" s="1"/>
  <c r="I143" i="7" s="1"/>
  <c r="J143" i="7" s="1"/>
  <c r="E89" i="7"/>
  <c r="G89" i="7" s="1"/>
  <c r="F114" i="7"/>
  <c r="I114" i="7" s="1"/>
  <c r="J114" i="7" s="1"/>
  <c r="E127" i="7"/>
  <c r="G127" i="7" s="1"/>
  <c r="F78" i="7"/>
  <c r="I78" i="7" s="1"/>
  <c r="J78" i="7" s="1"/>
  <c r="E90" i="7"/>
  <c r="G90" i="7" s="1"/>
  <c r="E125" i="7"/>
  <c r="G125" i="7" s="1"/>
  <c r="G83" i="7"/>
  <c r="G84" i="7" s="1"/>
  <c r="F79" i="7"/>
  <c r="I79" i="7" s="1"/>
  <c r="J79" i="7" s="1"/>
  <c r="G118" i="7"/>
  <c r="G119" i="7" s="1"/>
  <c r="F80" i="7"/>
  <c r="I80" i="7" s="1"/>
  <c r="J80" i="7" s="1"/>
  <c r="G46" i="6"/>
  <c r="G47" i="6"/>
  <c r="F114" i="6"/>
  <c r="I114" i="6" s="1"/>
  <c r="J114" i="6" s="1"/>
  <c r="G45" i="6"/>
  <c r="E95" i="6"/>
  <c r="F80" i="6"/>
  <c r="I80" i="6" s="1"/>
  <c r="J80" i="6" s="1"/>
  <c r="F76" i="6"/>
  <c r="I76" i="6" s="1"/>
  <c r="J76" i="6" s="1"/>
  <c r="E91" i="6"/>
  <c r="F115" i="6"/>
  <c r="I115" i="6" s="1"/>
  <c r="J115" i="6" s="1"/>
  <c r="F79" i="6"/>
  <c r="I79" i="6" s="1"/>
  <c r="J79" i="6" s="1"/>
  <c r="F112" i="6"/>
  <c r="I112" i="6" s="1"/>
  <c r="J112" i="6" s="1"/>
  <c r="E126" i="6"/>
  <c r="F78" i="6"/>
  <c r="I78" i="6" s="1"/>
  <c r="J78" i="6" s="1"/>
  <c r="F110" i="6"/>
  <c r="B110" i="6" s="1"/>
  <c r="G84" i="6"/>
  <c r="G85" i="6" s="1"/>
  <c r="F81" i="6"/>
  <c r="I81" i="6" s="1"/>
  <c r="J81" i="6" s="1"/>
  <c r="F77" i="6"/>
  <c r="I77" i="6" s="1"/>
  <c r="J77" i="6" s="1"/>
  <c r="F113" i="6"/>
  <c r="I113" i="6" s="1"/>
  <c r="J113" i="6" s="1"/>
  <c r="E124" i="6"/>
  <c r="F75" i="6"/>
  <c r="F110" i="7"/>
  <c r="I110" i="7" s="1"/>
  <c r="J110" i="7" s="1"/>
  <c r="E123" i="7"/>
  <c r="G123" i="7" s="1"/>
  <c r="E156" i="7"/>
  <c r="G156" i="7" s="1"/>
  <c r="E124" i="7"/>
  <c r="G124" i="7" s="1"/>
  <c r="E126" i="7"/>
  <c r="G126" i="7" s="1"/>
  <c r="G145" i="7"/>
  <c r="E160" i="7"/>
  <c r="G160" i="7" s="1"/>
  <c r="G146" i="7"/>
  <c r="F146" i="7" s="1"/>
  <c r="I146" i="7" s="1"/>
  <c r="J146" i="7" s="1"/>
  <c r="F77" i="7"/>
  <c r="I77" i="7" s="1"/>
  <c r="J77" i="7" s="1"/>
  <c r="G142" i="7"/>
  <c r="F142" i="7" s="1"/>
  <c r="I142" i="7" s="1"/>
  <c r="J142" i="7" s="1"/>
  <c r="H150" i="7"/>
  <c r="H145" i="7"/>
  <c r="H140" i="7"/>
  <c r="E88" i="7"/>
  <c r="G88" i="7" s="1"/>
  <c r="G141" i="7"/>
  <c r="H141" i="7"/>
  <c r="E155" i="7" s="1"/>
  <c r="G155" i="7" s="1"/>
  <c r="H144" i="7"/>
  <c r="F111" i="6"/>
  <c r="I111" i="6" s="1"/>
  <c r="J111" i="6" s="1"/>
  <c r="G119" i="6"/>
  <c r="G120" i="6" s="1"/>
  <c r="E130" i="6"/>
  <c r="E129" i="6"/>
  <c r="F116" i="6"/>
  <c r="I116" i="6" s="1"/>
  <c r="J116" i="6" s="1"/>
  <c r="E125" i="6"/>
  <c r="E127" i="6"/>
  <c r="E128" i="6"/>
  <c r="E90" i="6"/>
  <c r="G141" i="6"/>
  <c r="F141" i="6" s="1"/>
  <c r="G147" i="6"/>
  <c r="G144" i="6"/>
  <c r="F144" i="6" s="1"/>
  <c r="I144" i="6" s="1"/>
  <c r="J144" i="6" s="1"/>
  <c r="H147" i="6"/>
  <c r="E155" i="6"/>
  <c r="H151" i="6"/>
  <c r="E158" i="6"/>
  <c r="G145" i="6"/>
  <c r="F145" i="6" s="1"/>
  <c r="I145" i="6" s="1"/>
  <c r="J145" i="6" s="1"/>
  <c r="G143" i="6"/>
  <c r="G146" i="6"/>
  <c r="F146" i="6" s="1"/>
  <c r="I146" i="6" s="1"/>
  <c r="J146" i="6" s="1"/>
  <c r="G142" i="6"/>
  <c r="F142" i="6" s="1"/>
  <c r="I142" i="6" s="1"/>
  <c r="J142" i="6" s="1"/>
  <c r="E159" i="6"/>
  <c r="H140" i="6"/>
  <c r="L145" i="6" s="1"/>
  <c r="G148" i="6"/>
  <c r="F148" i="6" s="1"/>
  <c r="I148" i="6" s="1"/>
  <c r="J148" i="6" s="1"/>
  <c r="E93" i="6"/>
  <c r="E92" i="6"/>
  <c r="H143" i="6"/>
  <c r="L143" i="6" s="1"/>
  <c r="E89" i="6"/>
  <c r="E94" i="6"/>
  <c r="E90" i="9"/>
  <c r="G90" i="9" s="1"/>
  <c r="G45" i="9"/>
  <c r="G46" i="9"/>
  <c r="F75" i="9"/>
  <c r="I75" i="9" s="1"/>
  <c r="J75" i="9" s="1"/>
  <c r="F79" i="9"/>
  <c r="I79" i="9" s="1"/>
  <c r="J79" i="9" s="1"/>
  <c r="F74" i="9"/>
  <c r="B74" i="9" s="1"/>
  <c r="G142" i="9"/>
  <c r="F142" i="9" s="1"/>
  <c r="I142" i="9" s="1"/>
  <c r="J142" i="9" s="1"/>
  <c r="F78" i="9"/>
  <c r="I78" i="9" s="1"/>
  <c r="J78" i="9" s="1"/>
  <c r="F80" i="9"/>
  <c r="I80" i="9" s="1"/>
  <c r="J80" i="9" s="1"/>
  <c r="F76" i="9"/>
  <c r="I76" i="9" s="1"/>
  <c r="J76" i="9" s="1"/>
  <c r="F130" i="9"/>
  <c r="G122" i="9"/>
  <c r="G130" i="9" s="1"/>
  <c r="G143" i="9"/>
  <c r="F143" i="9" s="1"/>
  <c r="I143" i="9" s="1"/>
  <c r="J143" i="9" s="1"/>
  <c r="H139" i="9"/>
  <c r="G146" i="9"/>
  <c r="F146" i="9" s="1"/>
  <c r="I146" i="9" s="1"/>
  <c r="J146" i="9" s="1"/>
  <c r="G140" i="9"/>
  <c r="F140" i="9" s="1"/>
  <c r="I109" i="9"/>
  <c r="J109" i="9" s="1"/>
  <c r="K109" i="9" s="1"/>
  <c r="H144" i="9"/>
  <c r="G147" i="9"/>
  <c r="F147" i="9" s="1"/>
  <c r="I147" i="9" s="1"/>
  <c r="J147" i="9" s="1"/>
  <c r="G118" i="9"/>
  <c r="G119" i="9" s="1"/>
  <c r="G83" i="9"/>
  <c r="G84" i="9" s="1"/>
  <c r="H150" i="9"/>
  <c r="G87" i="9"/>
  <c r="G145" i="9"/>
  <c r="F145" i="9" s="1"/>
  <c r="I145" i="9" s="1"/>
  <c r="J145" i="9" s="1"/>
  <c r="G144" i="9"/>
  <c r="E92" i="9"/>
  <c r="G92" i="9" s="1"/>
  <c r="E91" i="9"/>
  <c r="G91" i="9" s="1"/>
  <c r="E93" i="9"/>
  <c r="G93" i="9" s="1"/>
  <c r="E156" i="9"/>
  <c r="G156" i="9" s="1"/>
  <c r="E89" i="9"/>
  <c r="G89" i="9" s="1"/>
  <c r="E88" i="9"/>
  <c r="G88" i="9" s="1"/>
  <c r="F118" i="9"/>
  <c r="F119" i="9" s="1"/>
  <c r="E94" i="9"/>
  <c r="G94" i="9" s="1"/>
  <c r="G141" i="9"/>
  <c r="E159" i="9"/>
  <c r="G159" i="9" s="1"/>
  <c r="H141" i="9"/>
  <c r="E160" i="9"/>
  <c r="G160" i="9" s="1"/>
  <c r="G141" i="8"/>
  <c r="F141" i="8" s="1"/>
  <c r="B141" i="8" s="1"/>
  <c r="G146" i="8"/>
  <c r="F146" i="8" s="1"/>
  <c r="I146" i="8" s="1"/>
  <c r="J146" i="8" s="1"/>
  <c r="G145" i="8"/>
  <c r="F145" i="8" s="1"/>
  <c r="I145" i="8" s="1"/>
  <c r="J145" i="8" s="1"/>
  <c r="G144" i="8"/>
  <c r="F144" i="8" s="1"/>
  <c r="I144" i="8" s="1"/>
  <c r="J144" i="8" s="1"/>
  <c r="G147" i="8"/>
  <c r="F147" i="8" s="1"/>
  <c r="I147" i="8" s="1"/>
  <c r="J147" i="8" s="1"/>
  <c r="G148" i="8"/>
  <c r="F148" i="8" s="1"/>
  <c r="I148" i="8" s="1"/>
  <c r="J148" i="8" s="1"/>
  <c r="G142" i="8"/>
  <c r="F142" i="8" s="1"/>
  <c r="I142" i="8" s="1"/>
  <c r="J142" i="8" s="1"/>
  <c r="E158" i="8"/>
  <c r="G158" i="8" s="1"/>
  <c r="E161" i="8"/>
  <c r="G161" i="8" s="1"/>
  <c r="E155" i="8"/>
  <c r="G155" i="8" s="1"/>
  <c r="E156" i="8"/>
  <c r="G156" i="8" s="1"/>
  <c r="E159" i="8"/>
  <c r="G159" i="8" s="1"/>
  <c r="G143" i="8"/>
  <c r="E157" i="8"/>
  <c r="G157" i="8" s="1"/>
  <c r="E160" i="8"/>
  <c r="G160" i="8" s="1"/>
  <c r="H151" i="8"/>
  <c r="G139" i="4"/>
  <c r="F139" i="4" s="1"/>
  <c r="I139" i="4" s="1"/>
  <c r="J139" i="4" s="1"/>
  <c r="F109" i="4"/>
  <c r="I109" i="4" s="1"/>
  <c r="J109" i="4" s="1"/>
  <c r="F104" i="4"/>
  <c r="I104" i="4" s="1"/>
  <c r="J104" i="4" s="1"/>
  <c r="K104" i="4" s="1"/>
  <c r="H146" i="4"/>
  <c r="E97" i="4"/>
  <c r="F107" i="4"/>
  <c r="I107" i="4" s="1"/>
  <c r="J107" i="4" s="1"/>
  <c r="F108" i="4"/>
  <c r="I108" i="4" s="1"/>
  <c r="J108" i="4" s="1"/>
  <c r="F105" i="4"/>
  <c r="I105" i="4" s="1"/>
  <c r="J105" i="4" s="1"/>
  <c r="F110" i="4"/>
  <c r="I110" i="4" s="1"/>
  <c r="J110" i="4" s="1"/>
  <c r="F106" i="4"/>
  <c r="I106" i="4" s="1"/>
  <c r="J106" i="4" s="1"/>
  <c r="F80" i="4"/>
  <c r="I80" i="4" s="1"/>
  <c r="J80" i="4" s="1"/>
  <c r="G114" i="4"/>
  <c r="G115" i="4" s="1"/>
  <c r="G85" i="4"/>
  <c r="G86" i="4" s="1"/>
  <c r="F75" i="4"/>
  <c r="B75" i="4" s="1"/>
  <c r="F111" i="4"/>
  <c r="I111" i="4" s="1"/>
  <c r="J111" i="4" s="1"/>
  <c r="F78" i="4"/>
  <c r="I78" i="4" s="1"/>
  <c r="J78" i="4" s="1"/>
  <c r="F79" i="4"/>
  <c r="I79" i="4" s="1"/>
  <c r="J79" i="4" s="1"/>
  <c r="E154" i="4"/>
  <c r="F76" i="4"/>
  <c r="I76" i="4" s="1"/>
  <c r="J76" i="4" s="1"/>
  <c r="G137" i="4"/>
  <c r="F137" i="4" s="1"/>
  <c r="I137" i="4" s="1"/>
  <c r="J137" i="4" s="1"/>
  <c r="G141" i="4"/>
  <c r="F77" i="4"/>
  <c r="I77" i="4" s="1"/>
  <c r="J77" i="4" s="1"/>
  <c r="F81" i="4"/>
  <c r="I81" i="4" s="1"/>
  <c r="J81" i="4" s="1"/>
  <c r="F82" i="4"/>
  <c r="I82" i="4" s="1"/>
  <c r="J82" i="4" s="1"/>
  <c r="G136" i="4"/>
  <c r="G135" i="4"/>
  <c r="E125" i="4"/>
  <c r="E91" i="4"/>
  <c r="G142" i="4"/>
  <c r="G89" i="4"/>
  <c r="H136" i="4"/>
  <c r="E96" i="4"/>
  <c r="G140" i="4"/>
  <c r="F140" i="4" s="1"/>
  <c r="I140" i="4" s="1"/>
  <c r="J140" i="4" s="1"/>
  <c r="G143" i="4"/>
  <c r="F143" i="4" s="1"/>
  <c r="E93" i="4"/>
  <c r="G138" i="4"/>
  <c r="H138" i="4"/>
  <c r="H141" i="4"/>
  <c r="E122" i="4"/>
  <c r="E119" i="4"/>
  <c r="H135" i="4"/>
  <c r="L135" i="4" s="1"/>
  <c r="E90" i="4"/>
  <c r="E120" i="4"/>
  <c r="E123" i="4"/>
  <c r="E92" i="4"/>
  <c r="E121" i="4"/>
  <c r="E95" i="4"/>
  <c r="E124" i="4"/>
  <c r="H134" i="4"/>
  <c r="L139" i="4" s="1"/>
  <c r="E94" i="4"/>
  <c r="F155" i="6" l="1"/>
  <c r="G155" i="6" s="1"/>
  <c r="L157" i="6"/>
  <c r="L147" i="6"/>
  <c r="F124" i="6"/>
  <c r="G124" i="6" s="1"/>
  <c r="L142" i="6"/>
  <c r="L90" i="6"/>
  <c r="N90" i="6" s="1"/>
  <c r="O90" i="6" s="1"/>
  <c r="N89" i="6"/>
  <c r="F128" i="6"/>
  <c r="G128" i="6" s="1"/>
  <c r="N157" i="6"/>
  <c r="F89" i="6"/>
  <c r="F96" i="6" s="1"/>
  <c r="F92" i="6"/>
  <c r="G92" i="6" s="1"/>
  <c r="F127" i="6"/>
  <c r="G127" i="6" s="1"/>
  <c r="F93" i="6"/>
  <c r="G93" i="6" s="1"/>
  <c r="L140" i="6"/>
  <c r="E154" i="6"/>
  <c r="F154" i="6" s="1"/>
  <c r="F125" i="6"/>
  <c r="F131" i="6" s="1"/>
  <c r="F126" i="6"/>
  <c r="G126" i="6" s="1"/>
  <c r="L141" i="6"/>
  <c r="F94" i="6"/>
  <c r="G94" i="6" s="1"/>
  <c r="F90" i="6"/>
  <c r="G90" i="6" s="1"/>
  <c r="G159" i="6"/>
  <c r="F159" i="6"/>
  <c r="L146" i="6"/>
  <c r="F95" i="6"/>
  <c r="G95" i="6" s="1"/>
  <c r="F129" i="6"/>
  <c r="G129" i="6" s="1"/>
  <c r="L144" i="6"/>
  <c r="G158" i="6"/>
  <c r="F158" i="6"/>
  <c r="F130" i="6"/>
  <c r="G130" i="6" s="1"/>
  <c r="F91" i="6"/>
  <c r="G91" i="6" s="1"/>
  <c r="F119" i="4"/>
  <c r="G119" i="4" s="1"/>
  <c r="G122" i="4"/>
  <c r="F122" i="4"/>
  <c r="L140" i="4"/>
  <c r="E153" i="4"/>
  <c r="L138" i="4"/>
  <c r="F126" i="4"/>
  <c r="G126" i="4" s="1"/>
  <c r="F94" i="4"/>
  <c r="G94" i="4" s="1"/>
  <c r="E156" i="4"/>
  <c r="L141" i="4"/>
  <c r="F93" i="4"/>
  <c r="F98" i="4" s="1"/>
  <c r="G97" i="4"/>
  <c r="F97" i="4"/>
  <c r="L134" i="4"/>
  <c r="E149" i="4"/>
  <c r="F149" i="4" s="1"/>
  <c r="F124" i="4"/>
  <c r="G124" i="4" s="1"/>
  <c r="G154" i="4"/>
  <c r="F154" i="4"/>
  <c r="F90" i="4"/>
  <c r="G90" i="4" s="1"/>
  <c r="F121" i="4"/>
  <c r="G121" i="4" s="1"/>
  <c r="F96" i="4"/>
  <c r="G96" i="4" s="1"/>
  <c r="E151" i="4"/>
  <c r="L136" i="4"/>
  <c r="G125" i="4"/>
  <c r="F125" i="4"/>
  <c r="L142" i="4"/>
  <c r="L143" i="4"/>
  <c r="F91" i="4"/>
  <c r="G91" i="4" s="1"/>
  <c r="G95" i="4"/>
  <c r="F95" i="4"/>
  <c r="F92" i="4"/>
  <c r="G92" i="4" s="1"/>
  <c r="F123" i="4"/>
  <c r="G123" i="4" s="1"/>
  <c r="F120" i="4"/>
  <c r="G120" i="4" s="1"/>
  <c r="L137" i="4"/>
  <c r="K110" i="9"/>
  <c r="AA110" i="9"/>
  <c r="Z109" i="9"/>
  <c r="AA109" i="9"/>
  <c r="Z104" i="4"/>
  <c r="AA104" i="4"/>
  <c r="Z74" i="7"/>
  <c r="AB74" i="7" s="1"/>
  <c r="AC74" i="7" s="1"/>
  <c r="Z109" i="7"/>
  <c r="AA109" i="7"/>
  <c r="B75" i="9"/>
  <c r="B76" i="9" s="1"/>
  <c r="B77" i="9" s="1"/>
  <c r="B78" i="9" s="1"/>
  <c r="B79" i="9" s="1"/>
  <c r="B80" i="9" s="1"/>
  <c r="B81" i="9" s="1"/>
  <c r="K110" i="7"/>
  <c r="AA110" i="7" s="1"/>
  <c r="B109" i="7"/>
  <c r="B110" i="7" s="1"/>
  <c r="B111" i="7" s="1"/>
  <c r="B112" i="7" s="1"/>
  <c r="B113" i="7" s="1"/>
  <c r="B114" i="7" s="1"/>
  <c r="B115" i="7" s="1"/>
  <c r="B116" i="7" s="1"/>
  <c r="F118" i="7"/>
  <c r="F119" i="7" s="1"/>
  <c r="K75" i="7"/>
  <c r="B74" i="7"/>
  <c r="B75" i="7" s="1"/>
  <c r="B76" i="7" s="1"/>
  <c r="B77" i="7" s="1"/>
  <c r="B78" i="7" s="1"/>
  <c r="B79" i="7" s="1"/>
  <c r="B80" i="7" s="1"/>
  <c r="B81" i="7" s="1"/>
  <c r="E157" i="7"/>
  <c r="G157" i="7" s="1"/>
  <c r="I110" i="6"/>
  <c r="J110" i="6" s="1"/>
  <c r="K110" i="6" s="1"/>
  <c r="F84" i="6"/>
  <c r="F85" i="6" s="1"/>
  <c r="I75" i="6"/>
  <c r="J75" i="6" s="1"/>
  <c r="K75" i="6" s="1"/>
  <c r="E161" i="6"/>
  <c r="B75" i="6"/>
  <c r="B76" i="6" s="1"/>
  <c r="B77" i="6" s="1"/>
  <c r="B78" i="6" s="1"/>
  <c r="B79" i="6" s="1"/>
  <c r="B80" i="6" s="1"/>
  <c r="B81" i="6" s="1"/>
  <c r="B82" i="6" s="1"/>
  <c r="F119" i="6"/>
  <c r="F120" i="6" s="1"/>
  <c r="F145" i="7"/>
  <c r="I145" i="7" s="1"/>
  <c r="J145" i="7" s="1"/>
  <c r="F141" i="7"/>
  <c r="I141" i="7" s="1"/>
  <c r="J141" i="7" s="1"/>
  <c r="F144" i="7"/>
  <c r="I144" i="7" s="1"/>
  <c r="J144" i="7" s="1"/>
  <c r="E158" i="7"/>
  <c r="G158" i="7" s="1"/>
  <c r="E154" i="7"/>
  <c r="G154" i="7" s="1"/>
  <c r="F140" i="7"/>
  <c r="G95" i="7"/>
  <c r="F83" i="7"/>
  <c r="F84" i="7" s="1"/>
  <c r="F95" i="7"/>
  <c r="G149" i="7"/>
  <c r="G150" i="7" s="1"/>
  <c r="E159" i="7"/>
  <c r="G159" i="7" s="1"/>
  <c r="F130" i="7"/>
  <c r="G122" i="7"/>
  <c r="G130" i="7" s="1"/>
  <c r="B111" i="6"/>
  <c r="B112" i="6" s="1"/>
  <c r="B113" i="6" s="1"/>
  <c r="B114" i="6" s="1"/>
  <c r="B115" i="6" s="1"/>
  <c r="B116" i="6" s="1"/>
  <c r="B117" i="6" s="1"/>
  <c r="F147" i="6"/>
  <c r="I147" i="6" s="1"/>
  <c r="J147" i="6" s="1"/>
  <c r="E160" i="6"/>
  <c r="G150" i="6"/>
  <c r="G151" i="6" s="1"/>
  <c r="G88" i="6"/>
  <c r="I141" i="6"/>
  <c r="J141" i="6" s="1"/>
  <c r="K141" i="6" s="1"/>
  <c r="E156" i="6"/>
  <c r="E157" i="6"/>
  <c r="F143" i="6"/>
  <c r="I143" i="6" s="1"/>
  <c r="J143" i="6" s="1"/>
  <c r="B141" i="6"/>
  <c r="B142" i="6" s="1"/>
  <c r="G153" i="9"/>
  <c r="F144" i="9"/>
  <c r="I144" i="9" s="1"/>
  <c r="J144" i="9" s="1"/>
  <c r="G149" i="9"/>
  <c r="G150" i="9" s="1"/>
  <c r="E158" i="9"/>
  <c r="G158" i="9" s="1"/>
  <c r="G95" i="9"/>
  <c r="F95" i="9"/>
  <c r="E157" i="9"/>
  <c r="G157" i="9" s="1"/>
  <c r="F141" i="9"/>
  <c r="I141" i="9" s="1"/>
  <c r="J141" i="9" s="1"/>
  <c r="E155" i="9"/>
  <c r="G155" i="9" s="1"/>
  <c r="I140" i="9"/>
  <c r="J140" i="9" s="1"/>
  <c r="K140" i="9" s="1"/>
  <c r="B140" i="9"/>
  <c r="F83" i="9"/>
  <c r="F84" i="9" s="1"/>
  <c r="I74" i="9"/>
  <c r="J74" i="9" s="1"/>
  <c r="K74" i="9" s="1"/>
  <c r="E154" i="9"/>
  <c r="G154" i="9" s="1"/>
  <c r="K111" i="9"/>
  <c r="B142" i="8"/>
  <c r="G150" i="8"/>
  <c r="G151" i="8" s="1"/>
  <c r="I141" i="8"/>
  <c r="J141" i="8" s="1"/>
  <c r="K141" i="8" s="1"/>
  <c r="F143" i="8"/>
  <c r="F162" i="8"/>
  <c r="G154" i="8"/>
  <c r="G162" i="8" s="1"/>
  <c r="B104" i="4"/>
  <c r="B105" i="4" s="1"/>
  <c r="B106" i="4" s="1"/>
  <c r="B107" i="4" s="1"/>
  <c r="B108" i="4" s="1"/>
  <c r="B109" i="4" s="1"/>
  <c r="B110" i="4" s="1"/>
  <c r="B111" i="4" s="1"/>
  <c r="B112" i="4" s="1"/>
  <c r="F114" i="4"/>
  <c r="F115" i="4" s="1"/>
  <c r="G145" i="4"/>
  <c r="G146" i="4" s="1"/>
  <c r="F142" i="4"/>
  <c r="I142" i="4" s="1"/>
  <c r="J142" i="4" s="1"/>
  <c r="I75" i="4"/>
  <c r="J75" i="4" s="1"/>
  <c r="K75" i="4" s="1"/>
  <c r="B76" i="4"/>
  <c r="B77" i="4" s="1"/>
  <c r="B78" i="4" s="1"/>
  <c r="B79" i="4" s="1"/>
  <c r="B80" i="4" s="1"/>
  <c r="B81" i="4" s="1"/>
  <c r="B82" i="4" s="1"/>
  <c r="B83" i="4" s="1"/>
  <c r="F85" i="4"/>
  <c r="F86" i="4" s="1"/>
  <c r="F136" i="4"/>
  <c r="I136" i="4" s="1"/>
  <c r="J136" i="4" s="1"/>
  <c r="E155" i="4"/>
  <c r="E157" i="4"/>
  <c r="F141" i="4"/>
  <c r="I141" i="4" s="1"/>
  <c r="J141" i="4" s="1"/>
  <c r="E152" i="4"/>
  <c r="F138" i="4"/>
  <c r="I138" i="4" s="1"/>
  <c r="J138" i="4" s="1"/>
  <c r="I143" i="4"/>
  <c r="J143" i="4" s="1"/>
  <c r="E150" i="4"/>
  <c r="K105" i="4"/>
  <c r="F135" i="4"/>
  <c r="G89" i="6" l="1"/>
  <c r="F157" i="6"/>
  <c r="G157" i="6" s="1"/>
  <c r="G96" i="6"/>
  <c r="F156" i="6"/>
  <c r="G156" i="6" s="1"/>
  <c r="O93" i="6"/>
  <c r="N93" i="6" s="1"/>
  <c r="R92" i="6" s="1"/>
  <c r="R90" i="6"/>
  <c r="L86" i="6" s="1"/>
  <c r="G125" i="6"/>
  <c r="G131" i="6" s="1"/>
  <c r="F160" i="6"/>
  <c r="G160" i="6" s="1"/>
  <c r="F161" i="6"/>
  <c r="G161" i="6" s="1"/>
  <c r="G127" i="4"/>
  <c r="G151" i="4"/>
  <c r="F151" i="4"/>
  <c r="G93" i="4"/>
  <c r="G98" i="4" s="1"/>
  <c r="F156" i="4"/>
  <c r="G156" i="4" s="1"/>
  <c r="F155" i="4"/>
  <c r="G155" i="4" s="1"/>
  <c r="F153" i="4"/>
  <c r="G153" i="4" s="1"/>
  <c r="F127" i="4"/>
  <c r="F152" i="4"/>
  <c r="F158" i="4" s="1"/>
  <c r="F157" i="4"/>
  <c r="G157" i="4" s="1"/>
  <c r="F150" i="4"/>
  <c r="G150" i="4" s="1"/>
  <c r="Z75" i="6"/>
  <c r="AA75" i="6"/>
  <c r="Z141" i="6"/>
  <c r="AA141" i="6"/>
  <c r="Z110" i="6"/>
  <c r="AB110" i="6" s="1"/>
  <c r="AC110" i="6" s="1"/>
  <c r="AA110" i="6"/>
  <c r="Z111" i="9"/>
  <c r="Z74" i="9"/>
  <c r="AA74" i="9"/>
  <c r="Z140" i="9"/>
  <c r="AA140" i="9"/>
  <c r="AB109" i="9"/>
  <c r="AC109" i="9" s="1"/>
  <c r="Z110" i="9"/>
  <c r="AB110" i="9" s="1"/>
  <c r="AA111" i="9"/>
  <c r="Z105" i="4"/>
  <c r="Z75" i="4"/>
  <c r="AA75" i="4"/>
  <c r="AB104" i="4"/>
  <c r="AC104" i="4" s="1"/>
  <c r="AA105" i="4"/>
  <c r="Z75" i="7"/>
  <c r="AB109" i="7"/>
  <c r="AC109" i="7" s="1"/>
  <c r="K111" i="7"/>
  <c r="AA111" i="7" s="1"/>
  <c r="Z110" i="7"/>
  <c r="AB110" i="7" s="1"/>
  <c r="AA75" i="7"/>
  <c r="F149" i="9"/>
  <c r="F150" i="9" s="1"/>
  <c r="K76" i="7"/>
  <c r="K111" i="6"/>
  <c r="K76" i="6"/>
  <c r="F149" i="7"/>
  <c r="F150" i="7" s="1"/>
  <c r="I140" i="7"/>
  <c r="J140" i="7" s="1"/>
  <c r="K140" i="7" s="1"/>
  <c r="B140" i="7"/>
  <c r="B141" i="7" s="1"/>
  <c r="B142" i="7" s="1"/>
  <c r="B143" i="7" s="1"/>
  <c r="B144" i="7" s="1"/>
  <c r="B145" i="7" s="1"/>
  <c r="B146" i="7" s="1"/>
  <c r="B147" i="7" s="1"/>
  <c r="F161" i="7"/>
  <c r="G153" i="7"/>
  <c r="G161" i="7" s="1"/>
  <c r="G154" i="6"/>
  <c r="F150" i="6"/>
  <c r="F151" i="6" s="1"/>
  <c r="B143" i="6"/>
  <c r="B144" i="6" s="1"/>
  <c r="B145" i="6" s="1"/>
  <c r="B146" i="6" s="1"/>
  <c r="B147" i="6" s="1"/>
  <c r="B148" i="6" s="1"/>
  <c r="K142" i="6"/>
  <c r="B141" i="9"/>
  <c r="B142" i="9" s="1"/>
  <c r="B143" i="9" s="1"/>
  <c r="B144" i="9" s="1"/>
  <c r="B145" i="9" s="1"/>
  <c r="B146" i="9" s="1"/>
  <c r="B147" i="9" s="1"/>
  <c r="G161" i="9"/>
  <c r="K141" i="9"/>
  <c r="K75" i="9"/>
  <c r="F161" i="9"/>
  <c r="K112" i="9"/>
  <c r="B143" i="8"/>
  <c r="B144" i="8" s="1"/>
  <c r="B145" i="8" s="1"/>
  <c r="B146" i="8" s="1"/>
  <c r="B147" i="8" s="1"/>
  <c r="B148" i="8" s="1"/>
  <c r="K142" i="8"/>
  <c r="I143" i="8"/>
  <c r="J143" i="8" s="1"/>
  <c r="F150" i="8"/>
  <c r="F151" i="8" s="1"/>
  <c r="K76" i="4"/>
  <c r="AA76" i="4" s="1"/>
  <c r="F145" i="4"/>
  <c r="F146" i="4" s="1"/>
  <c r="K106" i="4"/>
  <c r="G149" i="4"/>
  <c r="I135" i="4"/>
  <c r="J135" i="4" s="1"/>
  <c r="K135" i="4" s="1"/>
  <c r="B135" i="4"/>
  <c r="B136" i="4" s="1"/>
  <c r="B137" i="4" s="1"/>
  <c r="B138" i="4" s="1"/>
  <c r="B139" i="4" s="1"/>
  <c r="B140" i="4" s="1"/>
  <c r="B141" i="4" s="1"/>
  <c r="B142" i="4" s="1"/>
  <c r="B143" i="4" s="1"/>
  <c r="F162" i="6" l="1"/>
  <c r="G162" i="6"/>
  <c r="AB141" i="6"/>
  <c r="AC141" i="6" s="1"/>
  <c r="R93" i="6"/>
  <c r="T86" i="6" s="1"/>
  <c r="O86" i="6"/>
  <c r="G152" i="4"/>
  <c r="G158" i="4"/>
  <c r="Z135" i="4"/>
  <c r="AA135" i="4"/>
  <c r="AC110" i="9"/>
  <c r="Z111" i="6"/>
  <c r="AA111" i="6"/>
  <c r="Z142" i="6"/>
  <c r="AA77" i="6"/>
  <c r="Z76" i="6"/>
  <c r="AA142" i="6"/>
  <c r="AB75" i="6"/>
  <c r="AC75" i="6" s="1"/>
  <c r="AA76" i="6"/>
  <c r="Z112" i="9"/>
  <c r="AA113" i="9"/>
  <c r="Z141" i="9"/>
  <c r="AB140" i="9"/>
  <c r="AC140" i="9" s="1"/>
  <c r="Z75" i="9"/>
  <c r="AA141" i="9"/>
  <c r="AB74" i="9"/>
  <c r="AC74" i="9" s="1"/>
  <c r="AA75" i="9"/>
  <c r="AB111" i="9"/>
  <c r="AC111" i="9" s="1"/>
  <c r="AA112" i="9"/>
  <c r="AB105" i="4"/>
  <c r="AC105" i="4" s="1"/>
  <c r="Z106" i="4"/>
  <c r="Z76" i="4"/>
  <c r="AB76" i="4" s="1"/>
  <c r="AB75" i="4"/>
  <c r="AC75" i="4" s="1"/>
  <c r="AA106" i="4"/>
  <c r="AC110" i="7"/>
  <c r="Z140" i="7"/>
  <c r="AA140" i="7"/>
  <c r="Z76" i="7"/>
  <c r="K112" i="7"/>
  <c r="AA112" i="7" s="1"/>
  <c r="Z111" i="7"/>
  <c r="AB111" i="7" s="1"/>
  <c r="AB75" i="7"/>
  <c r="AC75" i="7" s="1"/>
  <c r="AA76" i="7"/>
  <c r="K77" i="7"/>
  <c r="AA77" i="7" s="1"/>
  <c r="K112" i="6"/>
  <c r="K77" i="6"/>
  <c r="K141" i="7"/>
  <c r="K143" i="6"/>
  <c r="AA143" i="6" s="1"/>
  <c r="K76" i="9"/>
  <c r="K113" i="9"/>
  <c r="K142" i="9"/>
  <c r="AA142" i="9" s="1"/>
  <c r="K143" i="8"/>
  <c r="K77" i="4"/>
  <c r="K136" i="4"/>
  <c r="K107" i="4"/>
  <c r="Z136" i="4" l="1"/>
  <c r="AA136" i="4"/>
  <c r="AB135" i="4"/>
  <c r="AC135" i="4" s="1"/>
  <c r="AB76" i="6"/>
  <c r="AC76" i="6" s="1"/>
  <c r="Z77" i="6"/>
  <c r="AB77" i="6" s="1"/>
  <c r="AC77" i="6" s="1"/>
  <c r="Z143" i="6"/>
  <c r="AB143" i="6" s="1"/>
  <c r="Z112" i="6"/>
  <c r="AB142" i="6"/>
  <c r="AC142" i="6" s="1"/>
  <c r="AB111" i="6"/>
  <c r="AC111" i="6" s="1"/>
  <c r="AA112" i="6"/>
  <c r="AB141" i="9"/>
  <c r="AC141" i="9" s="1"/>
  <c r="Z76" i="9"/>
  <c r="AB76" i="9" s="1"/>
  <c r="AC76" i="9" s="1"/>
  <c r="AB75" i="9"/>
  <c r="AC75" i="9" s="1"/>
  <c r="AA76" i="9"/>
  <c r="AA143" i="9"/>
  <c r="Z142" i="9"/>
  <c r="AB142" i="9" s="1"/>
  <c r="AB112" i="9"/>
  <c r="AC112" i="9" s="1"/>
  <c r="AC113" i="9" s="1"/>
  <c r="AA114" i="9"/>
  <c r="Z113" i="9"/>
  <c r="AB113" i="9" s="1"/>
  <c r="K78" i="4"/>
  <c r="AA78" i="4" s="1"/>
  <c r="Z77" i="4"/>
  <c r="Z107" i="4"/>
  <c r="AC76" i="4"/>
  <c r="AA77" i="4"/>
  <c r="AB106" i="4"/>
  <c r="AC106" i="4" s="1"/>
  <c r="AA107" i="4"/>
  <c r="AC111" i="7"/>
  <c r="AB76" i="7"/>
  <c r="AC76" i="7" s="1"/>
  <c r="Z77" i="7"/>
  <c r="AB77" i="7" s="1"/>
  <c r="AB140" i="7"/>
  <c r="AC140" i="7" s="1"/>
  <c r="K113" i="7"/>
  <c r="AA113" i="7" s="1"/>
  <c r="Z112" i="7"/>
  <c r="AB112" i="7" s="1"/>
  <c r="Z141" i="7"/>
  <c r="AA141" i="7"/>
  <c r="K78" i="7"/>
  <c r="K79" i="7" s="1"/>
  <c r="K113" i="6"/>
  <c r="K78" i="6"/>
  <c r="K142" i="7"/>
  <c r="AA142" i="7" s="1"/>
  <c r="K144" i="6"/>
  <c r="K114" i="9"/>
  <c r="K143" i="9"/>
  <c r="K77" i="9"/>
  <c r="K144" i="8"/>
  <c r="K137" i="4"/>
  <c r="K108" i="4"/>
  <c r="AA108" i="4" s="1"/>
  <c r="AC143" i="6" l="1"/>
  <c r="AB136" i="4"/>
  <c r="AC136" i="4" s="1"/>
  <c r="Z137" i="4"/>
  <c r="AA137" i="4"/>
  <c r="AC142" i="9"/>
  <c r="Z144" i="6"/>
  <c r="Z78" i="6"/>
  <c r="AA114" i="6"/>
  <c r="Z113" i="6"/>
  <c r="AB112" i="6"/>
  <c r="AC112" i="6" s="1"/>
  <c r="AA113" i="6"/>
  <c r="AA144" i="6"/>
  <c r="AA78" i="6"/>
  <c r="Z77" i="9"/>
  <c r="Z143" i="9"/>
  <c r="AB143" i="9" s="1"/>
  <c r="AC143" i="9" s="1"/>
  <c r="Z114" i="9"/>
  <c r="AB114" i="9" s="1"/>
  <c r="AC114" i="9" s="1"/>
  <c r="AA77" i="9"/>
  <c r="AB107" i="4"/>
  <c r="AC107" i="4" s="1"/>
  <c r="Z108" i="4"/>
  <c r="AB108" i="4" s="1"/>
  <c r="AB77" i="4"/>
  <c r="AC77" i="4" s="1"/>
  <c r="K79" i="4"/>
  <c r="Z78" i="4"/>
  <c r="AB78" i="4" s="1"/>
  <c r="AC112" i="7"/>
  <c r="Z79" i="7"/>
  <c r="AB141" i="7"/>
  <c r="AC141" i="7" s="1"/>
  <c r="Z142" i="7"/>
  <c r="AB142" i="7" s="1"/>
  <c r="Z78" i="7"/>
  <c r="AA79" i="7"/>
  <c r="Z113" i="7"/>
  <c r="AB113" i="7" s="1"/>
  <c r="K114" i="7"/>
  <c r="AA78" i="7"/>
  <c r="AC77" i="7"/>
  <c r="K114" i="6"/>
  <c r="L124" i="6" s="1"/>
  <c r="K79" i="6"/>
  <c r="K143" i="7"/>
  <c r="AA143" i="7" s="1"/>
  <c r="K80" i="7"/>
  <c r="K145" i="6"/>
  <c r="AA145" i="6" s="1"/>
  <c r="K78" i="9"/>
  <c r="K115" i="9"/>
  <c r="K144" i="9"/>
  <c r="K145" i="8"/>
  <c r="K138" i="4"/>
  <c r="K109" i="4"/>
  <c r="AB144" i="6" l="1"/>
  <c r="AC144" i="6" s="1"/>
  <c r="L125" i="6"/>
  <c r="N125" i="6" s="1"/>
  <c r="AA79" i="4"/>
  <c r="AC78" i="4"/>
  <c r="AB137" i="4"/>
  <c r="Z138" i="4"/>
  <c r="AA138" i="4"/>
  <c r="AC137" i="4"/>
  <c r="AB113" i="6"/>
  <c r="AC113" i="6" s="1"/>
  <c r="Z79" i="6"/>
  <c r="Z114" i="6"/>
  <c r="AB114" i="6" s="1"/>
  <c r="AB78" i="6"/>
  <c r="AC78" i="6" s="1"/>
  <c r="AA79" i="6"/>
  <c r="AA146" i="6"/>
  <c r="Z145" i="6"/>
  <c r="AB145" i="6" s="1"/>
  <c r="AC145" i="6" s="1"/>
  <c r="AA145" i="9"/>
  <c r="Z144" i="9"/>
  <c r="Z78" i="9"/>
  <c r="Z115" i="9"/>
  <c r="AA144" i="9"/>
  <c r="AB77" i="9"/>
  <c r="AC77" i="9" s="1"/>
  <c r="AA115" i="9"/>
  <c r="AA78" i="9"/>
  <c r="AC108" i="4"/>
  <c r="Z109" i="4"/>
  <c r="Z79" i="4"/>
  <c r="AB79" i="4" s="1"/>
  <c r="AC79" i="4" s="1"/>
  <c r="K80" i="4"/>
  <c r="AA109" i="4"/>
  <c r="AC142" i="7"/>
  <c r="AC113" i="7"/>
  <c r="AB78" i="7"/>
  <c r="AB79" i="7"/>
  <c r="AC78" i="7"/>
  <c r="Z114" i="7"/>
  <c r="K115" i="7"/>
  <c r="AA114" i="7"/>
  <c r="Z80" i="7"/>
  <c r="Z143" i="7"/>
  <c r="AB143" i="7" s="1"/>
  <c r="AA80" i="7"/>
  <c r="K115" i="6"/>
  <c r="K80" i="6"/>
  <c r="K81" i="7"/>
  <c r="Z81" i="7" s="1"/>
  <c r="K144" i="7"/>
  <c r="AA144" i="7" s="1"/>
  <c r="K146" i="6"/>
  <c r="K116" i="9"/>
  <c r="Z116" i="9" s="1"/>
  <c r="K79" i="9"/>
  <c r="AA79" i="9" s="1"/>
  <c r="K145" i="9"/>
  <c r="K146" i="8"/>
  <c r="K110" i="4"/>
  <c r="K139" i="4"/>
  <c r="AA115" i="6" l="1"/>
  <c r="M124" i="6"/>
  <c r="N124" i="6" s="1"/>
  <c r="O125" i="6" s="1"/>
  <c r="L90" i="4"/>
  <c r="N90" i="4" s="1"/>
  <c r="N89" i="4"/>
  <c r="Z139" i="4"/>
  <c r="AA139" i="4"/>
  <c r="AB139" i="4" s="1"/>
  <c r="AB138" i="4"/>
  <c r="AC138" i="4" s="1"/>
  <c r="AC114" i="6"/>
  <c r="AC143" i="7"/>
  <c r="AA81" i="7"/>
  <c r="Z80" i="6"/>
  <c r="AB79" i="6"/>
  <c r="AC79" i="6" s="1"/>
  <c r="AA80" i="6"/>
  <c r="Z115" i="6"/>
  <c r="AB115" i="6" s="1"/>
  <c r="AC115" i="6" s="1"/>
  <c r="AA116" i="6"/>
  <c r="Z146" i="6"/>
  <c r="AB146" i="6" s="1"/>
  <c r="AC146" i="6" s="1"/>
  <c r="Z79" i="9"/>
  <c r="AB79" i="9" s="1"/>
  <c r="AB78" i="9"/>
  <c r="AC78" i="9" s="1"/>
  <c r="AC79" i="9" s="1"/>
  <c r="AA116" i="9"/>
  <c r="AB144" i="9"/>
  <c r="AC144" i="9" s="1"/>
  <c r="AB116" i="9"/>
  <c r="AB115" i="9"/>
  <c r="AC115" i="9" s="1"/>
  <c r="AC116" i="9" s="1"/>
  <c r="Z145" i="9"/>
  <c r="AB145" i="9" s="1"/>
  <c r="AB109" i="4"/>
  <c r="AC109" i="4" s="1"/>
  <c r="Z110" i="4"/>
  <c r="AA110" i="4"/>
  <c r="Z80" i="4"/>
  <c r="K81" i="4"/>
  <c r="AA81" i="4" s="1"/>
  <c r="AA80" i="4"/>
  <c r="AB80" i="7"/>
  <c r="AC79" i="7"/>
  <c r="Z144" i="7"/>
  <c r="AB144" i="7" s="1"/>
  <c r="AC144" i="7" s="1"/>
  <c r="Z115" i="7"/>
  <c r="K116" i="7"/>
  <c r="Z116" i="7" s="1"/>
  <c r="AB114" i="7"/>
  <c r="AC114" i="7" s="1"/>
  <c r="AB81" i="7"/>
  <c r="AA115" i="7"/>
  <c r="K116" i="6"/>
  <c r="K81" i="6"/>
  <c r="K145" i="7"/>
  <c r="AA145" i="7" s="1"/>
  <c r="K147" i="6"/>
  <c r="L154" i="6" s="1"/>
  <c r="K80" i="9"/>
  <c r="K146" i="9"/>
  <c r="K147" i="8"/>
  <c r="K148" i="8" s="1"/>
  <c r="K140" i="4"/>
  <c r="K111" i="4"/>
  <c r="L155" i="6" l="1"/>
  <c r="N155" i="6" s="1"/>
  <c r="R125" i="6"/>
  <c r="L121" i="6" s="1"/>
  <c r="O128" i="6"/>
  <c r="N128" i="6" s="1"/>
  <c r="R127" i="6" s="1"/>
  <c r="AB80" i="6"/>
  <c r="AC80" i="6" s="1"/>
  <c r="O90" i="4"/>
  <c r="R90" i="4" s="1"/>
  <c r="L86" i="4" s="1"/>
  <c r="AC139" i="4"/>
  <c r="Z140" i="4"/>
  <c r="AA140" i="4"/>
  <c r="Z147" i="6"/>
  <c r="AA147" i="6"/>
  <c r="AA82" i="6"/>
  <c r="Z81" i="6"/>
  <c r="AB81" i="6" s="1"/>
  <c r="AA117" i="6"/>
  <c r="Z116" i="6"/>
  <c r="AB116" i="6" s="1"/>
  <c r="AC116" i="6" s="1"/>
  <c r="AA81" i="6"/>
  <c r="Z80" i="9"/>
  <c r="AA147" i="9"/>
  <c r="Z146" i="9"/>
  <c r="AB146" i="9" s="1"/>
  <c r="AC145" i="9"/>
  <c r="AA146" i="9"/>
  <c r="AA80" i="9"/>
  <c r="Z111" i="4"/>
  <c r="Z81" i="4"/>
  <c r="AB81" i="4" s="1"/>
  <c r="K82" i="4"/>
  <c r="AA82" i="4" s="1"/>
  <c r="AB110" i="4"/>
  <c r="AC110" i="4" s="1"/>
  <c r="AB80" i="4"/>
  <c r="AC80" i="4" s="1"/>
  <c r="AC81" i="4" s="1"/>
  <c r="AA111" i="4"/>
  <c r="AC80" i="7"/>
  <c r="AC81" i="7" s="1"/>
  <c r="AB115" i="7"/>
  <c r="AC115" i="7" s="1"/>
  <c r="AA116" i="7"/>
  <c r="AB116" i="7" s="1"/>
  <c r="Z145" i="7"/>
  <c r="AB145" i="7" s="1"/>
  <c r="AC145" i="7" s="1"/>
  <c r="K117" i="6"/>
  <c r="Z117" i="6" s="1"/>
  <c r="K82" i="6"/>
  <c r="Z82" i="6" s="1"/>
  <c r="K146" i="7"/>
  <c r="AA146" i="7" s="1"/>
  <c r="K148" i="6"/>
  <c r="K81" i="9"/>
  <c r="Z81" i="9" s="1"/>
  <c r="K147" i="9"/>
  <c r="Z147" i="9" s="1"/>
  <c r="K112" i="4"/>
  <c r="Z112" i="4" s="1"/>
  <c r="K141" i="4"/>
  <c r="AA141" i="4" s="1"/>
  <c r="R128" i="6" l="1"/>
  <c r="T121" i="6" s="1"/>
  <c r="O121" i="6"/>
  <c r="AC81" i="6"/>
  <c r="AA148" i="6"/>
  <c r="M154" i="6"/>
  <c r="N154" i="6" s="1"/>
  <c r="O155" i="6" s="1"/>
  <c r="O93" i="4"/>
  <c r="N93" i="4" s="1"/>
  <c r="R92" i="4" s="1"/>
  <c r="R93" i="4" s="1"/>
  <c r="T86" i="4" s="1"/>
  <c r="AB140" i="4"/>
  <c r="AC140" i="4" s="1"/>
  <c r="Z141" i="4"/>
  <c r="AB141" i="4" s="1"/>
  <c r="Z148" i="6"/>
  <c r="AB148" i="6" s="1"/>
  <c r="AB147" i="6"/>
  <c r="AC147" i="6" s="1"/>
  <c r="AC148" i="6" s="1"/>
  <c r="AB82" i="6"/>
  <c r="AC82" i="6" s="1"/>
  <c r="AB117" i="6"/>
  <c r="AC117" i="6" s="1"/>
  <c r="AA81" i="9"/>
  <c r="AB81" i="9" s="1"/>
  <c r="AC146" i="9"/>
  <c r="AB80" i="9"/>
  <c r="AC80" i="9" s="1"/>
  <c r="AB147" i="9"/>
  <c r="Z82" i="4"/>
  <c r="AB82" i="4" s="1"/>
  <c r="AC82" i="4" s="1"/>
  <c r="K83" i="4"/>
  <c r="Z83" i="4" s="1"/>
  <c r="AB111" i="4"/>
  <c r="AC111" i="4" s="1"/>
  <c r="AA112" i="4"/>
  <c r="AB112" i="4" s="1"/>
  <c r="Z146" i="7"/>
  <c r="AB146" i="7" s="1"/>
  <c r="AC146" i="7" s="1"/>
  <c r="AC116" i="7"/>
  <c r="K147" i="7"/>
  <c r="Z147" i="7" s="1"/>
  <c r="K142" i="4"/>
  <c r="O158" i="6" l="1"/>
  <c r="N158" i="6" s="1"/>
  <c r="R157" i="6" s="1"/>
  <c r="R155" i="6"/>
  <c r="L151" i="6" s="1"/>
  <c r="O86" i="4"/>
  <c r="AC141" i="4"/>
  <c r="Z142" i="4"/>
  <c r="AA142" i="4"/>
  <c r="AC147" i="9"/>
  <c r="AC81" i="9"/>
  <c r="AC112" i="4"/>
  <c r="AA83" i="4"/>
  <c r="AB83" i="4" s="1"/>
  <c r="AC83" i="4" s="1"/>
  <c r="AA147" i="7"/>
  <c r="AB147" i="7" s="1"/>
  <c r="AC147" i="7" s="1"/>
  <c r="K143" i="4"/>
  <c r="Z143" i="4" s="1"/>
  <c r="R158" i="6" l="1"/>
  <c r="T151" i="6" s="1"/>
  <c r="O151" i="6"/>
  <c r="AB142" i="4"/>
  <c r="AC142" i="4" s="1"/>
  <c r="AA143" i="4"/>
  <c r="AB143" i="4" s="1"/>
  <c r="AC143" i="4" l="1"/>
  <c r="F46" i="4" l="1"/>
  <c r="E46" i="4"/>
  <c r="H38" i="4"/>
  <c r="H39" i="4" s="1"/>
  <c r="R35" i="4"/>
  <c r="H32" i="4"/>
  <c r="H33" i="4"/>
  <c r="H34" i="4"/>
  <c r="H35" i="4"/>
  <c r="M35" i="4" s="1"/>
  <c r="G34" i="4"/>
  <c r="G35" i="4"/>
  <c r="G36" i="4"/>
  <c r="F36" i="4" s="1"/>
  <c r="I53" i="4" s="1"/>
  <c r="C32" i="4"/>
  <c r="C33" i="4"/>
  <c r="C34" i="4"/>
  <c r="C35" i="4"/>
  <c r="C36" i="4"/>
  <c r="H23" i="4"/>
  <c r="H24" i="4" s="1"/>
  <c r="Y20" i="4"/>
  <c r="Y21" i="4"/>
  <c r="R20" i="4"/>
  <c r="M21" i="4"/>
  <c r="N21" i="4"/>
  <c r="R21" i="4"/>
  <c r="H19" i="4"/>
  <c r="H20" i="4"/>
  <c r="M20" i="4" s="1"/>
  <c r="G19" i="4"/>
  <c r="G20" i="4"/>
  <c r="G21" i="4"/>
  <c r="G14" i="4"/>
  <c r="G15" i="4"/>
  <c r="G16" i="4"/>
  <c r="G17" i="4"/>
  <c r="G18" i="4"/>
  <c r="C15" i="4"/>
  <c r="C16" i="4"/>
  <c r="C17" i="4"/>
  <c r="C18" i="4"/>
  <c r="C19" i="4"/>
  <c r="C20" i="4"/>
  <c r="C21" i="4"/>
  <c r="F34" i="4" l="1"/>
  <c r="I51" i="4" s="1"/>
  <c r="N35" i="4"/>
  <c r="O35" i="4" s="1"/>
  <c r="F35" i="4"/>
  <c r="I52" i="4" s="1"/>
  <c r="N20" i="4"/>
  <c r="O20" i="4" s="1"/>
  <c r="O21" i="4"/>
  <c r="F19" i="4"/>
  <c r="H51" i="4" s="1"/>
  <c r="F21" i="4"/>
  <c r="H53" i="4" s="1"/>
  <c r="J53" i="4" s="1"/>
  <c r="F20" i="4"/>
  <c r="H52" i="4" s="1"/>
  <c r="J52" i="4" s="1"/>
  <c r="K53" i="4" l="1"/>
  <c r="L53" i="4"/>
  <c r="K52" i="4"/>
  <c r="L52" i="4"/>
  <c r="J51" i="4"/>
  <c r="K51" i="4" s="1"/>
  <c r="I35" i="4"/>
  <c r="J35" i="4" s="1"/>
  <c r="I20" i="4"/>
  <c r="J20" i="4" s="1"/>
  <c r="I21" i="4"/>
  <c r="J21" i="4" s="1"/>
  <c r="L51" i="4" l="1"/>
  <c r="M51" i="4" s="1"/>
  <c r="M53" i="4"/>
  <c r="M52" i="4"/>
  <c r="G117" i="8"/>
  <c r="F117" i="8" s="1"/>
  <c r="I117" i="8" s="1"/>
  <c r="J117" i="8" s="1"/>
  <c r="C117" i="8"/>
  <c r="H116" i="8"/>
  <c r="E130" i="8" s="1"/>
  <c r="G130" i="8" s="1"/>
  <c r="G116" i="8"/>
  <c r="C116" i="8"/>
  <c r="H115" i="8"/>
  <c r="G115" i="8"/>
  <c r="C115" i="8"/>
  <c r="H114" i="8"/>
  <c r="G114" i="8"/>
  <c r="C114" i="8"/>
  <c r="H113" i="8"/>
  <c r="G113" i="8"/>
  <c r="C113" i="8"/>
  <c r="H112" i="8"/>
  <c r="G112" i="8"/>
  <c r="C112" i="8"/>
  <c r="H111" i="8"/>
  <c r="G111" i="8"/>
  <c r="C111" i="8"/>
  <c r="H110" i="8"/>
  <c r="G110" i="8"/>
  <c r="C110" i="8"/>
  <c r="I109" i="8"/>
  <c r="J109" i="8" s="1"/>
  <c r="K109" i="8" s="1"/>
  <c r="H109" i="8"/>
  <c r="B109" i="8"/>
  <c r="G82" i="8"/>
  <c r="F82" i="8" s="1"/>
  <c r="I82" i="8" s="1"/>
  <c r="J82" i="8" s="1"/>
  <c r="C82" i="8"/>
  <c r="H81" i="8"/>
  <c r="E95" i="8" s="1"/>
  <c r="G81" i="8"/>
  <c r="C81" i="8"/>
  <c r="H80" i="8"/>
  <c r="G80" i="8"/>
  <c r="C80" i="8"/>
  <c r="H79" i="8"/>
  <c r="G79" i="8"/>
  <c r="C79" i="8"/>
  <c r="H78" i="8"/>
  <c r="G78" i="8"/>
  <c r="C78" i="8"/>
  <c r="H77" i="8"/>
  <c r="G77" i="8"/>
  <c r="C77" i="8"/>
  <c r="H76" i="8"/>
  <c r="G76" i="8"/>
  <c r="C76" i="8"/>
  <c r="H75" i="8"/>
  <c r="G75" i="8"/>
  <c r="C75" i="8"/>
  <c r="I74" i="8"/>
  <c r="J74" i="8" s="1"/>
  <c r="K74" i="8" s="1"/>
  <c r="H74" i="8"/>
  <c r="B74" i="8"/>
  <c r="B26" i="7"/>
  <c r="B12" i="7"/>
  <c r="B26" i="6"/>
  <c r="B12" i="6"/>
  <c r="B26" i="9"/>
  <c r="B12" i="9"/>
  <c r="B26" i="8"/>
  <c r="B12" i="8"/>
  <c r="B27" i="4"/>
  <c r="B12" i="4"/>
  <c r="E92" i="8" l="1"/>
  <c r="G92" i="8" s="1"/>
  <c r="E89" i="8"/>
  <c r="G89" i="8" s="1"/>
  <c r="E93" i="8"/>
  <c r="E94" i="8"/>
  <c r="G94" i="8" s="1"/>
  <c r="E91" i="8"/>
  <c r="G91" i="8" s="1"/>
  <c r="E90" i="8"/>
  <c r="G90" i="8" s="1"/>
  <c r="F113" i="8"/>
  <c r="I113" i="8" s="1"/>
  <c r="J113" i="8" s="1"/>
  <c r="G84" i="8"/>
  <c r="G85" i="8" s="1"/>
  <c r="F110" i="8"/>
  <c r="I110" i="8" s="1"/>
  <c r="J110" i="8" s="1"/>
  <c r="K110" i="8" s="1"/>
  <c r="F111" i="8"/>
  <c r="I111" i="8" s="1"/>
  <c r="J111" i="8" s="1"/>
  <c r="F75" i="8"/>
  <c r="I75" i="8" s="1"/>
  <c r="J75" i="8" s="1"/>
  <c r="K75" i="8" s="1"/>
  <c r="F76" i="8"/>
  <c r="I76" i="8" s="1"/>
  <c r="J76" i="8" s="1"/>
  <c r="F80" i="8"/>
  <c r="I80" i="8" s="1"/>
  <c r="J80" i="8" s="1"/>
  <c r="G119" i="8"/>
  <c r="G120" i="8" s="1"/>
  <c r="F114" i="8"/>
  <c r="I114" i="8" s="1"/>
  <c r="J114" i="8" s="1"/>
  <c r="G88" i="8"/>
  <c r="F78" i="8"/>
  <c r="I78" i="8" s="1"/>
  <c r="J78" i="8" s="1"/>
  <c r="F115" i="8"/>
  <c r="I115" i="8" s="1"/>
  <c r="J115" i="8" s="1"/>
  <c r="F112" i="8"/>
  <c r="I112" i="8" s="1"/>
  <c r="J112" i="8" s="1"/>
  <c r="F77" i="8"/>
  <c r="I77" i="8" s="1"/>
  <c r="J77" i="8" s="1"/>
  <c r="E125" i="8"/>
  <c r="G125" i="8" s="1"/>
  <c r="G93" i="8"/>
  <c r="E127" i="8"/>
  <c r="G127" i="8" s="1"/>
  <c r="F116" i="8"/>
  <c r="I116" i="8" s="1"/>
  <c r="J116" i="8" s="1"/>
  <c r="F81" i="8"/>
  <c r="I81" i="8" s="1"/>
  <c r="J81" i="8" s="1"/>
  <c r="E128" i="8"/>
  <c r="G128" i="8" s="1"/>
  <c r="F79" i="8"/>
  <c r="I79" i="8" s="1"/>
  <c r="J79" i="8" s="1"/>
  <c r="G95" i="8"/>
  <c r="E124" i="8"/>
  <c r="G124" i="8" s="1"/>
  <c r="E129" i="8"/>
  <c r="G129" i="8" s="1"/>
  <c r="E126" i="8"/>
  <c r="G126" i="8" s="1"/>
  <c r="Z110" i="8" l="1"/>
  <c r="AA110" i="8"/>
  <c r="Z75" i="8"/>
  <c r="AA75" i="8"/>
  <c r="B110" i="8"/>
  <c r="B111" i="8" s="1"/>
  <c r="B112" i="8" s="1"/>
  <c r="B113" i="8" s="1"/>
  <c r="B114" i="8" s="1"/>
  <c r="B115" i="8" s="1"/>
  <c r="B116" i="8" s="1"/>
  <c r="B117" i="8" s="1"/>
  <c r="K111" i="8"/>
  <c r="B75" i="8"/>
  <c r="B76" i="8" s="1"/>
  <c r="B77" i="8" s="1"/>
  <c r="B78" i="8" s="1"/>
  <c r="B79" i="8" s="1"/>
  <c r="B80" i="8" s="1"/>
  <c r="B81" i="8" s="1"/>
  <c r="B82" i="8" s="1"/>
  <c r="K76" i="8"/>
  <c r="AA76" i="8" s="1"/>
  <c r="F84" i="8"/>
  <c r="F85" i="8" s="1"/>
  <c r="F119" i="8"/>
  <c r="F120" i="8" s="1"/>
  <c r="F131" i="8"/>
  <c r="G123" i="8"/>
  <c r="G131" i="8" s="1"/>
  <c r="F96" i="8"/>
  <c r="G96" i="8"/>
  <c r="AB110" i="8" l="1"/>
  <c r="AC110" i="8" s="1"/>
  <c r="Z76" i="8"/>
  <c r="AB76" i="8" s="1"/>
  <c r="AB75" i="8"/>
  <c r="AC75" i="8" s="1"/>
  <c r="Z111" i="8"/>
  <c r="AA111" i="8"/>
  <c r="K112" i="8"/>
  <c r="K77" i="8"/>
  <c r="AB111" i="8" l="1"/>
  <c r="AC111" i="8" s="1"/>
  <c r="Z77" i="8"/>
  <c r="Z112" i="8"/>
  <c r="AA112" i="8"/>
  <c r="AA77" i="8"/>
  <c r="AC76" i="8"/>
  <c r="K113" i="8"/>
  <c r="K78" i="8"/>
  <c r="Z78" i="8" l="1"/>
  <c r="AB112" i="8"/>
  <c r="AC112" i="8" s="1"/>
  <c r="AA78" i="8"/>
  <c r="Z113" i="8"/>
  <c r="AA113" i="8"/>
  <c r="AB77" i="8"/>
  <c r="AC77" i="8" s="1"/>
  <c r="K114" i="8"/>
  <c r="AA114" i="8" s="1"/>
  <c r="K79" i="8"/>
  <c r="K115" i="8"/>
  <c r="N19" i="4"/>
  <c r="H18" i="4"/>
  <c r="N18" i="4" s="1"/>
  <c r="H17" i="4"/>
  <c r="N17" i="4" s="1"/>
  <c r="H16" i="4"/>
  <c r="M16" i="4" s="1"/>
  <c r="H15" i="4"/>
  <c r="N15" i="4" s="1"/>
  <c r="H14" i="4"/>
  <c r="C14" i="4"/>
  <c r="H13" i="4"/>
  <c r="G13" i="4"/>
  <c r="C13" i="4"/>
  <c r="H12" i="4"/>
  <c r="M33" i="4"/>
  <c r="G33" i="4"/>
  <c r="F33" i="4" s="1"/>
  <c r="I50" i="4" s="1"/>
  <c r="N32" i="4"/>
  <c r="G32" i="4"/>
  <c r="F32" i="4" s="1"/>
  <c r="I49" i="4" s="1"/>
  <c r="H31" i="4"/>
  <c r="G31" i="4"/>
  <c r="C31" i="4"/>
  <c r="H30" i="4"/>
  <c r="N30" i="4" s="1"/>
  <c r="G30" i="4"/>
  <c r="C30" i="4"/>
  <c r="H29" i="4"/>
  <c r="G29" i="4"/>
  <c r="C29" i="4"/>
  <c r="H28" i="4"/>
  <c r="K25" i="4" s="1"/>
  <c r="G28" i="4"/>
  <c r="C28" i="4"/>
  <c r="H27" i="4"/>
  <c r="AK34" i="9"/>
  <c r="AE34" i="9"/>
  <c r="Y34" i="9"/>
  <c r="R34" i="9"/>
  <c r="N34" i="9"/>
  <c r="M34" i="9"/>
  <c r="G34" i="9"/>
  <c r="F34" i="9" s="1"/>
  <c r="I50" i="9" s="1"/>
  <c r="C34" i="9"/>
  <c r="AK33" i="9"/>
  <c r="AE33" i="9"/>
  <c r="Y33" i="9"/>
  <c r="R33" i="9"/>
  <c r="H33" i="9"/>
  <c r="N33" i="9" s="1"/>
  <c r="G33" i="9"/>
  <c r="C33" i="9"/>
  <c r="AK32" i="9"/>
  <c r="AE32" i="9"/>
  <c r="Y32" i="9"/>
  <c r="R32" i="9"/>
  <c r="H32" i="9"/>
  <c r="N32" i="9" s="1"/>
  <c r="G32" i="9"/>
  <c r="C32" i="9"/>
  <c r="AK31" i="9"/>
  <c r="AE31" i="9"/>
  <c r="Y31" i="9"/>
  <c r="R31" i="9"/>
  <c r="H31" i="9"/>
  <c r="N31" i="9" s="1"/>
  <c r="G31" i="9"/>
  <c r="C31" i="9"/>
  <c r="AK30" i="9"/>
  <c r="AE30" i="9"/>
  <c r="Y30" i="9"/>
  <c r="R30" i="9"/>
  <c r="H30" i="9"/>
  <c r="N30" i="9" s="1"/>
  <c r="G30" i="9"/>
  <c r="C30" i="9"/>
  <c r="AK29" i="9"/>
  <c r="AE29" i="9"/>
  <c r="Y29" i="9"/>
  <c r="R29" i="9"/>
  <c r="H29" i="9"/>
  <c r="N29" i="9" s="1"/>
  <c r="G29" i="9"/>
  <c r="C29" i="9"/>
  <c r="AK28" i="9"/>
  <c r="AE28" i="9"/>
  <c r="Y28" i="9"/>
  <c r="H28" i="9"/>
  <c r="G28" i="9"/>
  <c r="C28" i="9"/>
  <c r="AK27" i="9"/>
  <c r="AE27" i="9"/>
  <c r="Y27" i="9"/>
  <c r="H27" i="9"/>
  <c r="G27" i="9"/>
  <c r="C27" i="9"/>
  <c r="I26" i="9"/>
  <c r="J26" i="9" s="1"/>
  <c r="K26" i="9" s="1"/>
  <c r="H26" i="9"/>
  <c r="AK20" i="9"/>
  <c r="AE20" i="9"/>
  <c r="Y20" i="9"/>
  <c r="R20" i="9"/>
  <c r="N20" i="9"/>
  <c r="M20" i="9"/>
  <c r="G20" i="9"/>
  <c r="F20" i="9" s="1"/>
  <c r="H50" i="9" s="1"/>
  <c r="C20" i="9"/>
  <c r="AK19" i="9"/>
  <c r="AE19" i="9"/>
  <c r="Y19" i="9"/>
  <c r="R19" i="9"/>
  <c r="H19" i="9"/>
  <c r="N19" i="9" s="1"/>
  <c r="G19" i="9"/>
  <c r="C19" i="9"/>
  <c r="AK18" i="9"/>
  <c r="AE18" i="9"/>
  <c r="Y18" i="9"/>
  <c r="R18" i="9"/>
  <c r="H18" i="9"/>
  <c r="G18" i="9"/>
  <c r="C18" i="9"/>
  <c r="AK17" i="9"/>
  <c r="AE17" i="9"/>
  <c r="Y17" i="9"/>
  <c r="R17" i="9"/>
  <c r="H17" i="9"/>
  <c r="M17" i="9" s="1"/>
  <c r="G17" i="9"/>
  <c r="C17" i="9"/>
  <c r="AK16" i="9"/>
  <c r="AE16" i="9"/>
  <c r="Y16" i="9"/>
  <c r="R16" i="9"/>
  <c r="H16" i="9"/>
  <c r="N16" i="9" s="1"/>
  <c r="G16" i="9"/>
  <c r="C16" i="9"/>
  <c r="AK15" i="9"/>
  <c r="AE15" i="9"/>
  <c r="Y15" i="9"/>
  <c r="R15" i="9"/>
  <c r="H15" i="9"/>
  <c r="N15" i="9" s="1"/>
  <c r="G15" i="9"/>
  <c r="C15" i="9"/>
  <c r="AK14" i="9"/>
  <c r="AE14" i="9"/>
  <c r="Y14" i="9"/>
  <c r="H14" i="9"/>
  <c r="G14" i="9"/>
  <c r="C14" i="9"/>
  <c r="AK13" i="9"/>
  <c r="AE13" i="9"/>
  <c r="Y13" i="9"/>
  <c r="H13" i="9"/>
  <c r="G13" i="9"/>
  <c r="C13" i="9"/>
  <c r="I12" i="9"/>
  <c r="J12" i="9" s="1"/>
  <c r="K12" i="9" s="1"/>
  <c r="H12" i="9"/>
  <c r="F44" i="9"/>
  <c r="E44" i="9"/>
  <c r="F43" i="9"/>
  <c r="E43" i="9"/>
  <c r="AQ20" i="9"/>
  <c r="AQ19" i="9"/>
  <c r="AQ18" i="9"/>
  <c r="AQ17" i="9"/>
  <c r="AQ16" i="9"/>
  <c r="AQ15" i="9"/>
  <c r="AQ14" i="9"/>
  <c r="AQ13" i="9"/>
  <c r="F43" i="8"/>
  <c r="E43" i="8"/>
  <c r="AK34" i="8"/>
  <c r="AE34" i="8"/>
  <c r="Y34" i="8"/>
  <c r="R34" i="8"/>
  <c r="N34" i="8"/>
  <c r="M34" i="8"/>
  <c r="G34" i="8"/>
  <c r="F34" i="8" s="1"/>
  <c r="I50" i="8" s="1"/>
  <c r="C34" i="8"/>
  <c r="AK33" i="8"/>
  <c r="AE33" i="8"/>
  <c r="Y33" i="8"/>
  <c r="R33" i="8"/>
  <c r="H33" i="8"/>
  <c r="N33" i="8" s="1"/>
  <c r="G33" i="8"/>
  <c r="C33" i="8"/>
  <c r="AK32" i="8"/>
  <c r="AE32" i="8"/>
  <c r="Y32" i="8"/>
  <c r="R32" i="8"/>
  <c r="H32" i="8"/>
  <c r="N32" i="8" s="1"/>
  <c r="G32" i="8"/>
  <c r="C32" i="8"/>
  <c r="AK31" i="8"/>
  <c r="AE31" i="8"/>
  <c r="Y31" i="8"/>
  <c r="R31" i="8"/>
  <c r="H31" i="8"/>
  <c r="N31" i="8" s="1"/>
  <c r="G31" i="8"/>
  <c r="C31" i="8"/>
  <c r="AK30" i="8"/>
  <c r="AE30" i="8"/>
  <c r="Y30" i="8"/>
  <c r="R30" i="8"/>
  <c r="H30" i="8"/>
  <c r="N30" i="8" s="1"/>
  <c r="G30" i="8"/>
  <c r="C30" i="8"/>
  <c r="AK29" i="8"/>
  <c r="AE29" i="8"/>
  <c r="Y29" i="8"/>
  <c r="R29" i="8"/>
  <c r="H29" i="8"/>
  <c r="N29" i="8" s="1"/>
  <c r="G29" i="8"/>
  <c r="C29" i="8"/>
  <c r="AK28" i="8"/>
  <c r="AE28" i="8"/>
  <c r="Y28" i="8"/>
  <c r="H28" i="8"/>
  <c r="G28" i="8"/>
  <c r="C28" i="8"/>
  <c r="AK27" i="8"/>
  <c r="AE27" i="8"/>
  <c r="Y27" i="8"/>
  <c r="H27" i="8"/>
  <c r="G27" i="8"/>
  <c r="C27" i="8"/>
  <c r="I26" i="8"/>
  <c r="J26" i="8" s="1"/>
  <c r="K26" i="8" s="1"/>
  <c r="H26" i="8"/>
  <c r="AQ20" i="8"/>
  <c r="AK20" i="8"/>
  <c r="AE20" i="8"/>
  <c r="Y20" i="8"/>
  <c r="R20" i="8"/>
  <c r="N20" i="8"/>
  <c r="M20" i="8"/>
  <c r="G20" i="8"/>
  <c r="F20" i="8" s="1"/>
  <c r="H50" i="8" s="1"/>
  <c r="C20" i="8"/>
  <c r="AQ19" i="8"/>
  <c r="AK19" i="8"/>
  <c r="AE19" i="8"/>
  <c r="Y19" i="8"/>
  <c r="R19" i="8"/>
  <c r="H19" i="8"/>
  <c r="M19" i="8" s="1"/>
  <c r="G19" i="8"/>
  <c r="C19" i="8"/>
  <c r="AQ18" i="8"/>
  <c r="AK18" i="8"/>
  <c r="AE18" i="8"/>
  <c r="Y18" i="8"/>
  <c r="R18" i="8"/>
  <c r="H18" i="8"/>
  <c r="M18" i="8" s="1"/>
  <c r="G18" i="8"/>
  <c r="C18" i="8"/>
  <c r="AQ17" i="8"/>
  <c r="AK17" i="8"/>
  <c r="AE17" i="8"/>
  <c r="Y17" i="8"/>
  <c r="R17" i="8"/>
  <c r="H17" i="8"/>
  <c r="N17" i="8" s="1"/>
  <c r="G17" i="8"/>
  <c r="C17" i="8"/>
  <c r="AQ16" i="8"/>
  <c r="AK16" i="8"/>
  <c r="AE16" i="8"/>
  <c r="Y16" i="8"/>
  <c r="R16" i="8"/>
  <c r="H16" i="8"/>
  <c r="N16" i="8" s="1"/>
  <c r="G16" i="8"/>
  <c r="C16" i="8"/>
  <c r="AQ15" i="8"/>
  <c r="AK15" i="8"/>
  <c r="AE15" i="8"/>
  <c r="Y15" i="8"/>
  <c r="R15" i="8"/>
  <c r="H15" i="8"/>
  <c r="M15" i="8" s="1"/>
  <c r="G15" i="8"/>
  <c r="C15" i="8"/>
  <c r="AQ14" i="8"/>
  <c r="AK14" i="8"/>
  <c r="AE14" i="8"/>
  <c r="Y14" i="8"/>
  <c r="H14" i="8"/>
  <c r="G14" i="8"/>
  <c r="C14" i="8"/>
  <c r="AQ13" i="8"/>
  <c r="AK13" i="8"/>
  <c r="AE13" i="8"/>
  <c r="Y13" i="8"/>
  <c r="H13" i="8"/>
  <c r="G13" i="8"/>
  <c r="C13" i="8"/>
  <c r="I12" i="8"/>
  <c r="J12" i="8" s="1"/>
  <c r="K12" i="8" s="1"/>
  <c r="H12" i="8"/>
  <c r="F43" i="7"/>
  <c r="E43" i="7"/>
  <c r="AK34" i="7"/>
  <c r="AE34" i="7"/>
  <c r="Y34" i="7"/>
  <c r="R34" i="7"/>
  <c r="N34" i="7"/>
  <c r="M34" i="7"/>
  <c r="G34" i="7"/>
  <c r="F34" i="7" s="1"/>
  <c r="I50" i="7" s="1"/>
  <c r="C34" i="7"/>
  <c r="AK33" i="7"/>
  <c r="AE33" i="7"/>
  <c r="Y33" i="7"/>
  <c r="R33" i="7"/>
  <c r="H33" i="7"/>
  <c r="N33" i="7" s="1"/>
  <c r="G33" i="7"/>
  <c r="C33" i="7"/>
  <c r="AK32" i="7"/>
  <c r="AE32" i="7"/>
  <c r="Y32" i="7"/>
  <c r="R32" i="7"/>
  <c r="H32" i="7"/>
  <c r="N32" i="7" s="1"/>
  <c r="G32" i="7"/>
  <c r="C32" i="7"/>
  <c r="AK31" i="7"/>
  <c r="AE31" i="7"/>
  <c r="Y31" i="7"/>
  <c r="R31" i="7"/>
  <c r="H31" i="7"/>
  <c r="M31" i="7" s="1"/>
  <c r="G31" i="7"/>
  <c r="C31" i="7"/>
  <c r="AK30" i="7"/>
  <c r="AE30" i="7"/>
  <c r="Y30" i="7"/>
  <c r="R30" i="7"/>
  <c r="H30" i="7"/>
  <c r="M30" i="7" s="1"/>
  <c r="G30" i="7"/>
  <c r="C30" i="7"/>
  <c r="AK29" i="7"/>
  <c r="AE29" i="7"/>
  <c r="Y29" i="7"/>
  <c r="R29" i="7"/>
  <c r="H29" i="7"/>
  <c r="N29" i="7" s="1"/>
  <c r="G29" i="7"/>
  <c r="C29" i="7"/>
  <c r="AK28" i="7"/>
  <c r="AE28" i="7"/>
  <c r="Y28" i="7"/>
  <c r="H28" i="7"/>
  <c r="G28" i="7"/>
  <c r="C28" i="7"/>
  <c r="AK27" i="7"/>
  <c r="AE27" i="7"/>
  <c r="Y27" i="7"/>
  <c r="H27" i="7"/>
  <c r="G27" i="7"/>
  <c r="C27" i="7"/>
  <c r="I26" i="7"/>
  <c r="H26" i="7"/>
  <c r="AK20" i="7"/>
  <c r="AE20" i="7"/>
  <c r="Y20" i="7"/>
  <c r="R20" i="7"/>
  <c r="N20" i="7"/>
  <c r="M20" i="7"/>
  <c r="G20" i="7"/>
  <c r="F20" i="7" s="1"/>
  <c r="H50" i="7" s="1"/>
  <c r="J50" i="7" s="1"/>
  <c r="C20" i="7"/>
  <c r="AK19" i="7"/>
  <c r="AE19" i="7"/>
  <c r="Y19" i="7"/>
  <c r="R19" i="7"/>
  <c r="H19" i="7"/>
  <c r="M19" i="7" s="1"/>
  <c r="G19" i="7"/>
  <c r="C19" i="7"/>
  <c r="AK18" i="7"/>
  <c r="AE18" i="7"/>
  <c r="Y18" i="7"/>
  <c r="R18" i="7"/>
  <c r="H18" i="7"/>
  <c r="N18" i="7" s="1"/>
  <c r="G18" i="7"/>
  <c r="C18" i="7"/>
  <c r="AK17" i="7"/>
  <c r="AE17" i="7"/>
  <c r="Y17" i="7"/>
  <c r="R17" i="7"/>
  <c r="H17" i="7"/>
  <c r="N17" i="7" s="1"/>
  <c r="G17" i="7"/>
  <c r="C17" i="7"/>
  <c r="AK16" i="7"/>
  <c r="AE16" i="7"/>
  <c r="Y16" i="7"/>
  <c r="R16" i="7"/>
  <c r="H16" i="7"/>
  <c r="N16" i="7" s="1"/>
  <c r="G16" i="7"/>
  <c r="C16" i="7"/>
  <c r="AK15" i="7"/>
  <c r="AE15" i="7"/>
  <c r="Y15" i="7"/>
  <c r="R15" i="7"/>
  <c r="H15" i="7"/>
  <c r="N15" i="7" s="1"/>
  <c r="G15" i="7"/>
  <c r="C15" i="7"/>
  <c r="AK14" i="7"/>
  <c r="AE14" i="7"/>
  <c r="Y14" i="7"/>
  <c r="H14" i="7"/>
  <c r="G14" i="7"/>
  <c r="C14" i="7"/>
  <c r="AK13" i="7"/>
  <c r="AE13" i="7"/>
  <c r="Y13" i="7"/>
  <c r="H13" i="7"/>
  <c r="G13" i="7"/>
  <c r="C13" i="7"/>
  <c r="I12" i="7"/>
  <c r="H12" i="7"/>
  <c r="Y19" i="4"/>
  <c r="Y18" i="4"/>
  <c r="Y17" i="4"/>
  <c r="Y16" i="4"/>
  <c r="Y15" i="4"/>
  <c r="Y14" i="4"/>
  <c r="Y13" i="4"/>
  <c r="G34" i="6"/>
  <c r="F34" i="6" s="1"/>
  <c r="I50" i="6" s="1"/>
  <c r="C34" i="6"/>
  <c r="H33" i="6"/>
  <c r="M33" i="6" s="1"/>
  <c r="G33" i="6"/>
  <c r="C33" i="6"/>
  <c r="H32" i="6"/>
  <c r="M32" i="6" s="1"/>
  <c r="G32" i="6"/>
  <c r="C32" i="6"/>
  <c r="H31" i="6"/>
  <c r="M31" i="6" s="1"/>
  <c r="G31" i="6"/>
  <c r="C31" i="6"/>
  <c r="H30" i="6"/>
  <c r="N30" i="6" s="1"/>
  <c r="G30" i="6"/>
  <c r="C30" i="6"/>
  <c r="H29" i="6"/>
  <c r="N29" i="6" s="1"/>
  <c r="G29" i="6"/>
  <c r="C29" i="6"/>
  <c r="H28" i="6"/>
  <c r="G28" i="6"/>
  <c r="C28" i="6"/>
  <c r="H27" i="6"/>
  <c r="G27" i="6"/>
  <c r="C27" i="6"/>
  <c r="H26" i="6"/>
  <c r="G20" i="6"/>
  <c r="F20" i="6" s="1"/>
  <c r="H50" i="6" s="1"/>
  <c r="C20" i="6"/>
  <c r="H19" i="6"/>
  <c r="N19" i="6" s="1"/>
  <c r="G19" i="6"/>
  <c r="C19" i="6"/>
  <c r="H18" i="6"/>
  <c r="M18" i="6" s="1"/>
  <c r="G18" i="6"/>
  <c r="C18" i="6"/>
  <c r="H17" i="6"/>
  <c r="M17" i="6" s="1"/>
  <c r="G17" i="6"/>
  <c r="C17" i="6"/>
  <c r="H16" i="6"/>
  <c r="N16" i="6" s="1"/>
  <c r="G16" i="6"/>
  <c r="C16" i="6"/>
  <c r="H15" i="6"/>
  <c r="M15" i="6" s="1"/>
  <c r="G15" i="6"/>
  <c r="C15" i="6"/>
  <c r="H14" i="6"/>
  <c r="N14" i="6" s="1"/>
  <c r="G14" i="6"/>
  <c r="C14" i="6"/>
  <c r="H13" i="6"/>
  <c r="N13" i="6" s="1"/>
  <c r="G13" i="6"/>
  <c r="C13" i="6"/>
  <c r="H12" i="6"/>
  <c r="M12" i="6" s="1"/>
  <c r="I12" i="4"/>
  <c r="J12" i="4" s="1"/>
  <c r="K12" i="4" s="1"/>
  <c r="AK34" i="6"/>
  <c r="AE34" i="6"/>
  <c r="Y34" i="6"/>
  <c r="AK33" i="6"/>
  <c r="AE33" i="6"/>
  <c r="Y33" i="6"/>
  <c r="AK32" i="6"/>
  <c r="AE32" i="6"/>
  <c r="Y32" i="6"/>
  <c r="AK31" i="6"/>
  <c r="AE31" i="6"/>
  <c r="Y31" i="6"/>
  <c r="AK30" i="6"/>
  <c r="AE30" i="6"/>
  <c r="Y30" i="6"/>
  <c r="AK29" i="6"/>
  <c r="AE29" i="6"/>
  <c r="Y29" i="6"/>
  <c r="AK28" i="6"/>
  <c r="AE28" i="6"/>
  <c r="Y28" i="6"/>
  <c r="AK27" i="6"/>
  <c r="AE27" i="6"/>
  <c r="Y27" i="6"/>
  <c r="AK20" i="6"/>
  <c r="AK19" i="6"/>
  <c r="AK18" i="6"/>
  <c r="AK17" i="6"/>
  <c r="AK16" i="6"/>
  <c r="AK15" i="6"/>
  <c r="AK14" i="6"/>
  <c r="AK13" i="6"/>
  <c r="AE20" i="6"/>
  <c r="AE19" i="6"/>
  <c r="AE18" i="6"/>
  <c r="AE17" i="6"/>
  <c r="AE16" i="6"/>
  <c r="AE15" i="6"/>
  <c r="AE14" i="6"/>
  <c r="AE13" i="6"/>
  <c r="Y20" i="6"/>
  <c r="Y19" i="6"/>
  <c r="Y18" i="6"/>
  <c r="Y17" i="6"/>
  <c r="Y16" i="6"/>
  <c r="Y15" i="6"/>
  <c r="Y14" i="6"/>
  <c r="Y13" i="6"/>
  <c r="I27" i="4"/>
  <c r="J27" i="4" s="1"/>
  <c r="K27" i="4" s="1"/>
  <c r="I26" i="6"/>
  <c r="J26" i="6" s="1"/>
  <c r="K26" i="6" s="1"/>
  <c r="R12" i="6"/>
  <c r="S12" i="6" s="1"/>
  <c r="T12" i="6" s="1"/>
  <c r="I12" i="6"/>
  <c r="J12" i="6" s="1"/>
  <c r="K12" i="6" s="1"/>
  <c r="F43" i="6"/>
  <c r="E43" i="6"/>
  <c r="R34" i="6"/>
  <c r="R33" i="6"/>
  <c r="R32" i="6"/>
  <c r="R31" i="6"/>
  <c r="R30" i="6"/>
  <c r="R29" i="6"/>
  <c r="R20" i="6"/>
  <c r="R19" i="6"/>
  <c r="R18" i="6"/>
  <c r="R17" i="6"/>
  <c r="R16" i="6"/>
  <c r="R15" i="6"/>
  <c r="R14" i="6"/>
  <c r="R13" i="6"/>
  <c r="S13" i="6" s="1"/>
  <c r="E45" i="4"/>
  <c r="F45" i="4"/>
  <c r="R36" i="4"/>
  <c r="N36" i="4"/>
  <c r="M36" i="4"/>
  <c r="R34" i="4"/>
  <c r="M34" i="4"/>
  <c r="R33" i="4"/>
  <c r="R32" i="4"/>
  <c r="R31" i="4"/>
  <c r="R30" i="4"/>
  <c r="R19" i="4"/>
  <c r="R18" i="4"/>
  <c r="R17" i="4"/>
  <c r="R16" i="4"/>
  <c r="R15" i="4"/>
  <c r="F44" i="6"/>
  <c r="E44" i="6"/>
  <c r="N34" i="6"/>
  <c r="M34" i="6"/>
  <c r="N20" i="6"/>
  <c r="M20" i="6"/>
  <c r="M33" i="7"/>
  <c r="T13" i="6" l="1"/>
  <c r="U13" i="6"/>
  <c r="N17" i="6"/>
  <c r="K10" i="4"/>
  <c r="J50" i="8"/>
  <c r="Z115" i="8"/>
  <c r="AB113" i="8"/>
  <c r="AC113" i="8" s="1"/>
  <c r="Z79" i="8"/>
  <c r="AA115" i="8"/>
  <c r="Z114" i="8"/>
  <c r="AB114" i="8" s="1"/>
  <c r="AB78" i="8"/>
  <c r="AC78" i="8" s="1"/>
  <c r="AA79" i="8"/>
  <c r="K50" i="7"/>
  <c r="L50" i="7"/>
  <c r="F29" i="7"/>
  <c r="I45" i="7" s="1"/>
  <c r="O20" i="9"/>
  <c r="M30" i="4"/>
  <c r="O30" i="4" s="1"/>
  <c r="F15" i="9"/>
  <c r="H45" i="9" s="1"/>
  <c r="N16" i="4"/>
  <c r="O16" i="4" s="1"/>
  <c r="O34" i="9"/>
  <c r="F18" i="7"/>
  <c r="H48" i="7" s="1"/>
  <c r="O33" i="7"/>
  <c r="F33" i="7"/>
  <c r="I49" i="7" s="1"/>
  <c r="M17" i="7"/>
  <c r="O17" i="7" s="1"/>
  <c r="F16" i="7"/>
  <c r="H46" i="7" s="1"/>
  <c r="J46" i="7" s="1"/>
  <c r="J50" i="6"/>
  <c r="N32" i="6"/>
  <c r="O32" i="6" s="1"/>
  <c r="M16" i="6"/>
  <c r="O16" i="6" s="1"/>
  <c r="F19" i="6"/>
  <c r="N15" i="6"/>
  <c r="O15" i="6" s="1"/>
  <c r="M14" i="6"/>
  <c r="O14" i="6" s="1"/>
  <c r="O20" i="6"/>
  <c r="N31" i="6"/>
  <c r="O31" i="6" s="1"/>
  <c r="M19" i="6"/>
  <c r="O19" i="6" s="1"/>
  <c r="G36" i="6"/>
  <c r="G37" i="6" s="1"/>
  <c r="M29" i="6"/>
  <c r="O29" i="6" s="1"/>
  <c r="W26" i="6"/>
  <c r="G22" i="6"/>
  <c r="G23" i="6" s="1"/>
  <c r="N19" i="7"/>
  <c r="O19" i="7" s="1"/>
  <c r="G36" i="7"/>
  <c r="G37" i="7" s="1"/>
  <c r="O20" i="7"/>
  <c r="G22" i="7"/>
  <c r="G23" i="7" s="1"/>
  <c r="J50" i="9"/>
  <c r="G43" i="9"/>
  <c r="G22" i="9"/>
  <c r="G23" i="9" s="1"/>
  <c r="F18" i="9"/>
  <c r="G36" i="9"/>
  <c r="G37" i="9" s="1"/>
  <c r="G43" i="7"/>
  <c r="F31" i="9"/>
  <c r="I47" i="9" s="1"/>
  <c r="G44" i="9"/>
  <c r="F27" i="9"/>
  <c r="M31" i="9"/>
  <c r="O31" i="9" s="1"/>
  <c r="M33" i="9"/>
  <c r="O33" i="9" s="1"/>
  <c r="F30" i="9"/>
  <c r="F17" i="9"/>
  <c r="F13" i="9"/>
  <c r="H43" i="9" s="1"/>
  <c r="N15" i="8"/>
  <c r="O15" i="8" s="1"/>
  <c r="M29" i="8"/>
  <c r="O29" i="8" s="1"/>
  <c r="O20" i="8"/>
  <c r="F30" i="8"/>
  <c r="I46" i="8" s="1"/>
  <c r="M16" i="8"/>
  <c r="O16" i="8" s="1"/>
  <c r="G22" i="8"/>
  <c r="G23" i="8" s="1"/>
  <c r="K80" i="8"/>
  <c r="AA80" i="8" s="1"/>
  <c r="G36" i="8"/>
  <c r="G37" i="8" s="1"/>
  <c r="M30" i="8"/>
  <c r="O30" i="8" s="1"/>
  <c r="G38" i="4"/>
  <c r="G39" i="4" s="1"/>
  <c r="M32" i="4"/>
  <c r="O32" i="4" s="1"/>
  <c r="F29" i="8"/>
  <c r="I45" i="8" s="1"/>
  <c r="F18" i="8"/>
  <c r="H48" i="8" s="1"/>
  <c r="J48" i="8" s="1"/>
  <c r="N18" i="8"/>
  <c r="O18" i="8" s="1"/>
  <c r="F27" i="8"/>
  <c r="I43" i="8" s="1"/>
  <c r="K116" i="8"/>
  <c r="J26" i="7"/>
  <c r="K26" i="7" s="1"/>
  <c r="P42" i="7" s="1"/>
  <c r="M18" i="7"/>
  <c r="O18" i="7" s="1"/>
  <c r="M15" i="7"/>
  <c r="O15" i="7" s="1"/>
  <c r="F13" i="7"/>
  <c r="I13" i="7" s="1"/>
  <c r="J12" i="7"/>
  <c r="K12" i="7" s="1"/>
  <c r="Q42" i="7" s="1"/>
  <c r="N31" i="7"/>
  <c r="O31" i="7" s="1"/>
  <c r="W12" i="6"/>
  <c r="O34" i="6"/>
  <c r="F16" i="6"/>
  <c r="H46" i="6" s="1"/>
  <c r="F27" i="6"/>
  <c r="V12" i="9"/>
  <c r="W12" i="9"/>
  <c r="N17" i="9"/>
  <c r="O17" i="9" s="1"/>
  <c r="M15" i="9"/>
  <c r="O15" i="9" s="1"/>
  <c r="M19" i="9"/>
  <c r="O19" i="9" s="1"/>
  <c r="M18" i="9"/>
  <c r="F16" i="8"/>
  <c r="H46" i="8" s="1"/>
  <c r="F19" i="8"/>
  <c r="H49" i="8" s="1"/>
  <c r="F13" i="8"/>
  <c r="M17" i="8"/>
  <c r="O17" i="8" s="1"/>
  <c r="M32" i="8"/>
  <c r="O32" i="8" s="1"/>
  <c r="M18" i="4"/>
  <c r="O18" i="4" s="1"/>
  <c r="M19" i="4"/>
  <c r="O19" i="4" s="1"/>
  <c r="N33" i="4"/>
  <c r="O33" i="4" s="1"/>
  <c r="F28" i="4"/>
  <c r="I32" i="4"/>
  <c r="F14" i="4"/>
  <c r="H46" i="4" s="1"/>
  <c r="F29" i="4"/>
  <c r="W12" i="4"/>
  <c r="V12" i="4"/>
  <c r="W27" i="4"/>
  <c r="V27" i="4"/>
  <c r="F16" i="4"/>
  <c r="H48" i="4" s="1"/>
  <c r="F30" i="4"/>
  <c r="I47" i="4" s="1"/>
  <c r="O36" i="4"/>
  <c r="F15" i="4"/>
  <c r="H47" i="4" s="1"/>
  <c r="F31" i="4"/>
  <c r="I48" i="4" s="1"/>
  <c r="F18" i="4"/>
  <c r="H50" i="4" s="1"/>
  <c r="J50" i="4" s="1"/>
  <c r="M15" i="4"/>
  <c r="O15" i="4" s="1"/>
  <c r="G23" i="4"/>
  <c r="G24" i="4" s="1"/>
  <c r="O34" i="7"/>
  <c r="F32" i="7"/>
  <c r="I48" i="7" s="1"/>
  <c r="M32" i="7"/>
  <c r="O32" i="7" s="1"/>
  <c r="F31" i="7"/>
  <c r="I47" i="7" s="1"/>
  <c r="F30" i="7"/>
  <c r="I46" i="7" s="1"/>
  <c r="N30" i="7"/>
  <c r="O30" i="7" s="1"/>
  <c r="M29" i="7"/>
  <c r="O29" i="7" s="1"/>
  <c r="F28" i="7"/>
  <c r="I44" i="7" s="1"/>
  <c r="F27" i="7"/>
  <c r="I34" i="7"/>
  <c r="I29" i="7"/>
  <c r="I20" i="7"/>
  <c r="F19" i="7"/>
  <c r="H49" i="7" s="1"/>
  <c r="F17" i="7"/>
  <c r="H47" i="7" s="1"/>
  <c r="M16" i="7"/>
  <c r="O16" i="7" s="1"/>
  <c r="F15" i="7"/>
  <c r="H45" i="7" s="1"/>
  <c r="F14" i="7"/>
  <c r="H44" i="7" s="1"/>
  <c r="G43" i="6"/>
  <c r="F28" i="6"/>
  <c r="I44" i="6" s="1"/>
  <c r="F18" i="6"/>
  <c r="O17" i="6"/>
  <c r="Q44" i="4"/>
  <c r="M17" i="4"/>
  <c r="O17" i="4" s="1"/>
  <c r="F13" i="4"/>
  <c r="B13" i="4" s="1"/>
  <c r="F17" i="4"/>
  <c r="H49" i="4" s="1"/>
  <c r="J49" i="4" s="1"/>
  <c r="G46" i="4"/>
  <c r="G45" i="4"/>
  <c r="I36" i="4"/>
  <c r="P44" i="4"/>
  <c r="N34" i="4"/>
  <c r="O34" i="4" s="1"/>
  <c r="M31" i="4"/>
  <c r="N31" i="4"/>
  <c r="O34" i="8"/>
  <c r="F33" i="8"/>
  <c r="I49" i="8" s="1"/>
  <c r="M33" i="8"/>
  <c r="O33" i="8" s="1"/>
  <c r="F32" i="8"/>
  <c r="I48" i="8" s="1"/>
  <c r="F28" i="8"/>
  <c r="I44" i="8" s="1"/>
  <c r="P42" i="8"/>
  <c r="N19" i="8"/>
  <c r="O19" i="8" s="1"/>
  <c r="F15" i="8"/>
  <c r="H45" i="8" s="1"/>
  <c r="G43" i="8"/>
  <c r="W12" i="8"/>
  <c r="V12" i="8"/>
  <c r="I34" i="8"/>
  <c r="Q42" i="8"/>
  <c r="F14" i="8"/>
  <c r="H44" i="8" s="1"/>
  <c r="W26" i="8"/>
  <c r="V26" i="8"/>
  <c r="F17" i="8"/>
  <c r="H47" i="8" s="1"/>
  <c r="M31" i="8"/>
  <c r="O31" i="8" s="1"/>
  <c r="I20" i="8"/>
  <c r="F31" i="8"/>
  <c r="I47" i="8" s="1"/>
  <c r="F33" i="9"/>
  <c r="I49" i="9" s="1"/>
  <c r="F28" i="9"/>
  <c r="I28" i="9" s="1"/>
  <c r="I34" i="9"/>
  <c r="F32" i="9"/>
  <c r="I48" i="9" s="1"/>
  <c r="F19" i="9"/>
  <c r="H49" i="9" s="1"/>
  <c r="M16" i="9"/>
  <c r="O16" i="9" s="1"/>
  <c r="I20" i="9"/>
  <c r="P42" i="9"/>
  <c r="W26" i="9"/>
  <c r="V26" i="9"/>
  <c r="M32" i="9"/>
  <c r="O32" i="9" s="1"/>
  <c r="F14" i="9"/>
  <c r="N18" i="9"/>
  <c r="F29" i="9"/>
  <c r="I45" i="9" s="1"/>
  <c r="F16" i="9"/>
  <c r="H46" i="9" s="1"/>
  <c r="Q42" i="9"/>
  <c r="M29" i="9"/>
  <c r="O29" i="9" s="1"/>
  <c r="M30" i="9"/>
  <c r="O30" i="9" s="1"/>
  <c r="N33" i="6"/>
  <c r="O33" i="6" s="1"/>
  <c r="F33" i="6"/>
  <c r="F32" i="6"/>
  <c r="F31" i="6"/>
  <c r="M30" i="6"/>
  <c r="O30" i="6" s="1"/>
  <c r="F30" i="6"/>
  <c r="I46" i="6" s="1"/>
  <c r="G44" i="6"/>
  <c r="V26" i="6"/>
  <c r="P42" i="6"/>
  <c r="I34" i="6"/>
  <c r="F29" i="6"/>
  <c r="I45" i="6" s="1"/>
  <c r="N18" i="6"/>
  <c r="O18" i="6" s="1"/>
  <c r="F17" i="6"/>
  <c r="H47" i="6" s="1"/>
  <c r="F15" i="6"/>
  <c r="H45" i="6" s="1"/>
  <c r="F14" i="6"/>
  <c r="I14" i="6" s="1"/>
  <c r="M13" i="6"/>
  <c r="O13" i="6" s="1"/>
  <c r="P13" i="6" s="1"/>
  <c r="F13" i="6"/>
  <c r="N12" i="6"/>
  <c r="O12" i="6" s="1"/>
  <c r="P12" i="6" s="1"/>
  <c r="L12" i="6"/>
  <c r="Q42" i="6"/>
  <c r="V12" i="6"/>
  <c r="I20" i="6"/>
  <c r="J47" i="7" l="1"/>
  <c r="J45" i="7"/>
  <c r="J45" i="8"/>
  <c r="J44" i="8"/>
  <c r="L48" i="8"/>
  <c r="K48" i="8"/>
  <c r="J47" i="8"/>
  <c r="J49" i="8"/>
  <c r="K45" i="8"/>
  <c r="L45" i="8"/>
  <c r="J46" i="8"/>
  <c r="L50" i="8"/>
  <c r="K50" i="8"/>
  <c r="M50" i="8" s="1"/>
  <c r="AC114" i="8"/>
  <c r="K44" i="8"/>
  <c r="L44" i="8"/>
  <c r="Z116" i="8"/>
  <c r="AB79" i="8"/>
  <c r="AC79" i="8" s="1"/>
  <c r="Z80" i="8"/>
  <c r="AB80" i="8" s="1"/>
  <c r="AA116" i="8"/>
  <c r="AB115" i="8"/>
  <c r="J48" i="7"/>
  <c r="J49" i="7"/>
  <c r="K47" i="7"/>
  <c r="L47" i="7"/>
  <c r="K45" i="7"/>
  <c r="L45" i="7"/>
  <c r="J44" i="7"/>
  <c r="K44" i="7" s="1"/>
  <c r="M44" i="7" s="1"/>
  <c r="K46" i="7"/>
  <c r="L46" i="7"/>
  <c r="M50" i="7"/>
  <c r="L44" i="7"/>
  <c r="I15" i="9"/>
  <c r="J15" i="9" s="1"/>
  <c r="J49" i="9"/>
  <c r="L49" i="9" s="1"/>
  <c r="J45" i="9"/>
  <c r="J45" i="6"/>
  <c r="I13" i="9"/>
  <c r="J13" i="9" s="1"/>
  <c r="K13" i="9" s="1"/>
  <c r="S42" i="7"/>
  <c r="J48" i="4"/>
  <c r="K48" i="4" s="1"/>
  <c r="I33" i="7"/>
  <c r="J33" i="7" s="1"/>
  <c r="I19" i="7"/>
  <c r="J19" i="7" s="1"/>
  <c r="I18" i="7"/>
  <c r="I32" i="7"/>
  <c r="I30" i="7"/>
  <c r="W26" i="7"/>
  <c r="I28" i="7"/>
  <c r="I16" i="7"/>
  <c r="V26" i="7"/>
  <c r="K50" i="6"/>
  <c r="L50" i="6"/>
  <c r="I33" i="6"/>
  <c r="I49" i="6"/>
  <c r="I19" i="6"/>
  <c r="H49" i="6"/>
  <c r="J49" i="6" s="1"/>
  <c r="I18" i="6"/>
  <c r="H48" i="6"/>
  <c r="I32" i="6"/>
  <c r="I48" i="6"/>
  <c r="I31" i="6"/>
  <c r="I47" i="6"/>
  <c r="J47" i="6" s="1"/>
  <c r="J46" i="6"/>
  <c r="K45" i="6"/>
  <c r="L45" i="6"/>
  <c r="I16" i="6"/>
  <c r="F22" i="6"/>
  <c r="F23" i="6" s="1"/>
  <c r="B27" i="6"/>
  <c r="B28" i="6" s="1"/>
  <c r="B29" i="6" s="1"/>
  <c r="B30" i="6" s="1"/>
  <c r="B31" i="6" s="1"/>
  <c r="B32" i="6" s="1"/>
  <c r="B33" i="6" s="1"/>
  <c r="B34" i="6" s="1"/>
  <c r="F36" i="6"/>
  <c r="F37" i="6" s="1"/>
  <c r="B27" i="7"/>
  <c r="B28" i="7" s="1"/>
  <c r="B29" i="7" s="1"/>
  <c r="B30" i="7" s="1"/>
  <c r="B31" i="7" s="1"/>
  <c r="B32" i="7" s="1"/>
  <c r="B33" i="7" s="1"/>
  <c r="B34" i="7" s="1"/>
  <c r="F36" i="7"/>
  <c r="F37" i="7" s="1"/>
  <c r="F22" i="7"/>
  <c r="F23" i="7" s="1"/>
  <c r="L50" i="9"/>
  <c r="K50" i="9"/>
  <c r="K49" i="9"/>
  <c r="I18" i="9"/>
  <c r="J18" i="9" s="1"/>
  <c r="H48" i="9"/>
  <c r="J48" i="9" s="1"/>
  <c r="I44" i="9"/>
  <c r="I17" i="9"/>
  <c r="J17" i="9" s="1"/>
  <c r="H47" i="9"/>
  <c r="J47" i="9" s="1"/>
  <c r="I30" i="9"/>
  <c r="I46" i="9"/>
  <c r="J46" i="9" s="1"/>
  <c r="L45" i="9"/>
  <c r="K45" i="9"/>
  <c r="I19" i="9"/>
  <c r="B27" i="9"/>
  <c r="B28" i="9" s="1"/>
  <c r="B29" i="9" s="1"/>
  <c r="B30" i="9" s="1"/>
  <c r="B31" i="9" s="1"/>
  <c r="B32" i="9" s="1"/>
  <c r="B33" i="9" s="1"/>
  <c r="B34" i="9" s="1"/>
  <c r="F36" i="9"/>
  <c r="F37" i="9" s="1"/>
  <c r="I27" i="9"/>
  <c r="I32" i="9"/>
  <c r="I43" i="9"/>
  <c r="J43" i="9" s="1"/>
  <c r="B13" i="9"/>
  <c r="B14" i="9" s="1"/>
  <c r="B15" i="9" s="1"/>
  <c r="B16" i="9" s="1"/>
  <c r="B17" i="9" s="1"/>
  <c r="B18" i="9" s="1"/>
  <c r="B19" i="9" s="1"/>
  <c r="B20" i="9" s="1"/>
  <c r="F22" i="9"/>
  <c r="F23" i="9" s="1"/>
  <c r="I31" i="9"/>
  <c r="H43" i="7"/>
  <c r="B13" i="7"/>
  <c r="B14" i="7" s="1"/>
  <c r="B15" i="7" s="1"/>
  <c r="B16" i="7" s="1"/>
  <c r="B17" i="7" s="1"/>
  <c r="B18" i="7" s="1"/>
  <c r="B19" i="7" s="1"/>
  <c r="B20" i="7" s="1"/>
  <c r="I27" i="6"/>
  <c r="J27" i="6" s="1"/>
  <c r="K27" i="6" s="1"/>
  <c r="P43" i="6" s="1"/>
  <c r="I43" i="6"/>
  <c r="I13" i="6"/>
  <c r="B13" i="6"/>
  <c r="B14" i="6" s="1"/>
  <c r="B15" i="6" s="1"/>
  <c r="B16" i="6" s="1"/>
  <c r="B17" i="6" s="1"/>
  <c r="B18" i="6" s="1"/>
  <c r="B19" i="6" s="1"/>
  <c r="B20" i="6" s="1"/>
  <c r="P29" i="9"/>
  <c r="P30" i="9" s="1"/>
  <c r="P31" i="9" s="1"/>
  <c r="P32" i="9" s="1"/>
  <c r="P33" i="9" s="1"/>
  <c r="P34" i="9" s="1"/>
  <c r="O18" i="9"/>
  <c r="I19" i="8"/>
  <c r="J19" i="8" s="1"/>
  <c r="I32" i="8"/>
  <c r="I18" i="8"/>
  <c r="J18" i="8" s="1"/>
  <c r="I16" i="8"/>
  <c r="I30" i="8"/>
  <c r="J30" i="8" s="1"/>
  <c r="I29" i="8"/>
  <c r="J29" i="8" s="1"/>
  <c r="P29" i="8"/>
  <c r="P30" i="8" s="1"/>
  <c r="P31" i="8" s="1"/>
  <c r="P32" i="8" s="1"/>
  <c r="P33" i="8" s="1"/>
  <c r="P34" i="8" s="1"/>
  <c r="I13" i="8"/>
  <c r="J13" i="8" s="1"/>
  <c r="K13" i="8" s="1"/>
  <c r="F22" i="8"/>
  <c r="F23" i="8" s="1"/>
  <c r="K81" i="8"/>
  <c r="AA81" i="8" s="1"/>
  <c r="B27" i="8"/>
  <c r="B28" i="8" s="1"/>
  <c r="B29" i="8" s="1"/>
  <c r="B30" i="8" s="1"/>
  <c r="B31" i="8" s="1"/>
  <c r="B32" i="8" s="1"/>
  <c r="B33" i="8" s="1"/>
  <c r="B34" i="8" s="1"/>
  <c r="F36" i="8"/>
  <c r="F37" i="8" s="1"/>
  <c r="I27" i="8"/>
  <c r="K49" i="4"/>
  <c r="L49" i="4"/>
  <c r="K50" i="4"/>
  <c r="L50" i="4"/>
  <c r="J47" i="4"/>
  <c r="B14" i="4"/>
  <c r="B15" i="4" s="1"/>
  <c r="B16" i="4" s="1"/>
  <c r="B17" i="4" s="1"/>
  <c r="B18" i="4" s="1"/>
  <c r="B19" i="4" s="1"/>
  <c r="B20" i="4" s="1"/>
  <c r="B21" i="4" s="1"/>
  <c r="P15" i="4"/>
  <c r="P16" i="4" s="1"/>
  <c r="P17" i="4" s="1"/>
  <c r="P18" i="4" s="1"/>
  <c r="P19" i="4" s="1"/>
  <c r="P20" i="4" s="1"/>
  <c r="P21" i="4" s="1"/>
  <c r="I15" i="4"/>
  <c r="I29" i="4"/>
  <c r="J29" i="4" s="1"/>
  <c r="I46" i="4"/>
  <c r="J46" i="4" s="1"/>
  <c r="K46" i="4" s="1"/>
  <c r="F38" i="4"/>
  <c r="F39" i="4" s="1"/>
  <c r="I16" i="4"/>
  <c r="I34" i="4"/>
  <c r="I33" i="4"/>
  <c r="I19" i="4"/>
  <c r="I28" i="4"/>
  <c r="J28" i="4" s="1"/>
  <c r="K28" i="4" s="1"/>
  <c r="W28" i="4" s="1"/>
  <c r="B28" i="4"/>
  <c r="B29" i="4" s="1"/>
  <c r="B30" i="4" s="1"/>
  <c r="B31" i="4" s="1"/>
  <c r="B32" i="4" s="1"/>
  <c r="B33" i="4" s="1"/>
  <c r="B34" i="4" s="1"/>
  <c r="B35" i="4" s="1"/>
  <c r="B36" i="4" s="1"/>
  <c r="H43" i="8"/>
  <c r="J43" i="8" s="1"/>
  <c r="B13" i="8"/>
  <c r="B14" i="8" s="1"/>
  <c r="B15" i="8" s="1"/>
  <c r="B16" i="8" s="1"/>
  <c r="B17" i="8" s="1"/>
  <c r="B18" i="8" s="1"/>
  <c r="B19" i="8" s="1"/>
  <c r="B20" i="8" s="1"/>
  <c r="K117" i="8"/>
  <c r="Z117" i="8" s="1"/>
  <c r="J20" i="7"/>
  <c r="I17" i="7"/>
  <c r="W12" i="7"/>
  <c r="V12" i="7"/>
  <c r="P29" i="7"/>
  <c r="P30" i="7" s="1"/>
  <c r="P31" i="7" s="1"/>
  <c r="P32" i="7" s="1"/>
  <c r="P33" i="7" s="1"/>
  <c r="P34" i="7" s="1"/>
  <c r="I33" i="9"/>
  <c r="P15" i="8"/>
  <c r="P16" i="8" s="1"/>
  <c r="P17" i="8" s="1"/>
  <c r="P18" i="8" s="1"/>
  <c r="P19" i="8" s="1"/>
  <c r="P20" i="8" s="1"/>
  <c r="I33" i="8"/>
  <c r="J33" i="8" s="1"/>
  <c r="S42" i="8"/>
  <c r="J32" i="4"/>
  <c r="I14" i="4"/>
  <c r="I18" i="4"/>
  <c r="I45" i="4"/>
  <c r="I31" i="4"/>
  <c r="I30" i="4"/>
  <c r="S44" i="4"/>
  <c r="P30" i="4"/>
  <c r="I31" i="7"/>
  <c r="I43" i="7"/>
  <c r="I27" i="7"/>
  <c r="J34" i="7"/>
  <c r="J29" i="7"/>
  <c r="I15" i="7"/>
  <c r="P15" i="7"/>
  <c r="P16" i="7" s="1"/>
  <c r="P17" i="7" s="1"/>
  <c r="P18" i="7" s="1"/>
  <c r="P19" i="7" s="1"/>
  <c r="P20" i="7" s="1"/>
  <c r="I14" i="7"/>
  <c r="J13" i="7"/>
  <c r="K13" i="7" s="1"/>
  <c r="I28" i="6"/>
  <c r="I17" i="6"/>
  <c r="I17" i="4"/>
  <c r="H45" i="4"/>
  <c r="F23" i="4"/>
  <c r="F24" i="4" s="1"/>
  <c r="I13" i="4"/>
  <c r="O31" i="4"/>
  <c r="J36" i="4"/>
  <c r="I28" i="8"/>
  <c r="I15" i="8"/>
  <c r="I17" i="8"/>
  <c r="J34" i="8"/>
  <c r="I14" i="8"/>
  <c r="I31" i="8"/>
  <c r="J20" i="8"/>
  <c r="J34" i="9"/>
  <c r="J28" i="9"/>
  <c r="P15" i="9"/>
  <c r="P16" i="9" s="1"/>
  <c r="P17" i="9" s="1"/>
  <c r="S42" i="9"/>
  <c r="I16" i="9"/>
  <c r="H44" i="9"/>
  <c r="I14" i="9"/>
  <c r="J20" i="9"/>
  <c r="I29" i="9"/>
  <c r="H44" i="6"/>
  <c r="J44" i="6" s="1"/>
  <c r="K44" i="6" s="1"/>
  <c r="I30" i="6"/>
  <c r="P29" i="6"/>
  <c r="P30" i="6" s="1"/>
  <c r="P31" i="6" s="1"/>
  <c r="P32" i="6" s="1"/>
  <c r="P33" i="6" s="1"/>
  <c r="P34" i="6" s="1"/>
  <c r="S42" i="6"/>
  <c r="J34" i="6"/>
  <c r="J33" i="6"/>
  <c r="I29" i="6"/>
  <c r="I15" i="6"/>
  <c r="P14" i="6"/>
  <c r="P15" i="6" s="1"/>
  <c r="P16" i="6" s="1"/>
  <c r="P17" i="6" s="1"/>
  <c r="P18" i="6" s="1"/>
  <c r="P19" i="6" s="1"/>
  <c r="P20" i="6" s="1"/>
  <c r="H43" i="6"/>
  <c r="J20" i="6"/>
  <c r="J14" i="6"/>
  <c r="M45" i="8" l="1"/>
  <c r="L46" i="8"/>
  <c r="K46" i="8"/>
  <c r="K49" i="8"/>
  <c r="L49" i="8"/>
  <c r="K47" i="8"/>
  <c r="M47" i="8" s="1"/>
  <c r="L47" i="8"/>
  <c r="AC115" i="8"/>
  <c r="M48" i="8"/>
  <c r="M44" i="8"/>
  <c r="AC80" i="8"/>
  <c r="AB116" i="8"/>
  <c r="AC116" i="8" s="1"/>
  <c r="Z81" i="8"/>
  <c r="AB81" i="8" s="1"/>
  <c r="AC81" i="8" s="1"/>
  <c r="AA117" i="8"/>
  <c r="AB117" i="8" s="1"/>
  <c r="M45" i="7"/>
  <c r="M46" i="7"/>
  <c r="M47" i="7"/>
  <c r="K49" i="7"/>
  <c r="L49" i="7"/>
  <c r="L48" i="7"/>
  <c r="K48" i="7"/>
  <c r="M48" i="7" s="1"/>
  <c r="M50" i="6"/>
  <c r="L48" i="4"/>
  <c r="M48" i="4" s="1"/>
  <c r="J32" i="7"/>
  <c r="J19" i="6"/>
  <c r="M49" i="4"/>
  <c r="J44" i="9"/>
  <c r="L44" i="9" s="1"/>
  <c r="J30" i="9"/>
  <c r="M45" i="9"/>
  <c r="J30" i="7"/>
  <c r="J18" i="7"/>
  <c r="J16" i="7"/>
  <c r="J28" i="7"/>
  <c r="K49" i="6"/>
  <c r="L49" i="6"/>
  <c r="J32" i="6"/>
  <c r="J18" i="6"/>
  <c r="J43" i="6"/>
  <c r="J48" i="6"/>
  <c r="J31" i="6"/>
  <c r="K47" i="6"/>
  <c r="L47" i="6"/>
  <c r="L46" i="6"/>
  <c r="K46" i="6"/>
  <c r="M45" i="6"/>
  <c r="J13" i="6"/>
  <c r="K13" i="6" s="1"/>
  <c r="K14" i="6" s="1"/>
  <c r="AA14" i="6" s="1"/>
  <c r="J16" i="6"/>
  <c r="J17" i="7"/>
  <c r="M50" i="9"/>
  <c r="J19" i="9"/>
  <c r="M49" i="9"/>
  <c r="L48" i="9"/>
  <c r="K48" i="9"/>
  <c r="K47" i="9"/>
  <c r="L47" i="9"/>
  <c r="P18" i="9"/>
  <c r="P19" i="9" s="1"/>
  <c r="P20" i="9" s="1"/>
  <c r="K46" i="9"/>
  <c r="L46" i="9"/>
  <c r="J32" i="9"/>
  <c r="J27" i="9"/>
  <c r="K27" i="9" s="1"/>
  <c r="K28" i="9" s="1"/>
  <c r="AA28" i="9" s="1"/>
  <c r="J31" i="9"/>
  <c r="J43" i="7"/>
  <c r="K43" i="7" s="1"/>
  <c r="J17" i="6"/>
  <c r="J16" i="8"/>
  <c r="J32" i="8"/>
  <c r="I51" i="8"/>
  <c r="J51" i="8"/>
  <c r="J27" i="8"/>
  <c r="K27" i="8" s="1"/>
  <c r="V27" i="8" s="1"/>
  <c r="K82" i="8"/>
  <c r="Z82" i="8" s="1"/>
  <c r="M50" i="4"/>
  <c r="K47" i="4"/>
  <c r="L47" i="4"/>
  <c r="J15" i="4"/>
  <c r="J16" i="4"/>
  <c r="P45" i="4"/>
  <c r="J34" i="4"/>
  <c r="J19" i="4"/>
  <c r="J14" i="4"/>
  <c r="V28" i="4"/>
  <c r="AG28" i="4" s="1"/>
  <c r="J33" i="4"/>
  <c r="K29" i="4"/>
  <c r="AA29" i="4" s="1"/>
  <c r="J31" i="4"/>
  <c r="AA28" i="4"/>
  <c r="Z28" i="4"/>
  <c r="I54" i="4"/>
  <c r="P31" i="4"/>
  <c r="P32" i="4" s="1"/>
  <c r="P33" i="4" s="1"/>
  <c r="P34" i="4" s="1"/>
  <c r="J15" i="8"/>
  <c r="I51" i="7"/>
  <c r="J14" i="7"/>
  <c r="K14" i="7" s="1"/>
  <c r="H51" i="7"/>
  <c r="J33" i="9"/>
  <c r="J30" i="4"/>
  <c r="L46" i="4"/>
  <c r="M46" i="4" s="1"/>
  <c r="J18" i="4"/>
  <c r="J31" i="7"/>
  <c r="J27" i="7"/>
  <c r="K27" i="7" s="1"/>
  <c r="J15" i="7"/>
  <c r="Z13" i="7"/>
  <c r="Q43" i="7"/>
  <c r="W13" i="7"/>
  <c r="AA13" i="7"/>
  <c r="V13" i="7"/>
  <c r="J28" i="6"/>
  <c r="K28" i="6" s="1"/>
  <c r="Z27" i="6"/>
  <c r="W27" i="6"/>
  <c r="AM27" i="6" s="1"/>
  <c r="AA27" i="6"/>
  <c r="V27" i="6"/>
  <c r="AF27" i="6" s="1"/>
  <c r="J15" i="6"/>
  <c r="L44" i="6"/>
  <c r="M44" i="6" s="1"/>
  <c r="H51" i="6"/>
  <c r="H54" i="4"/>
  <c r="J17" i="4"/>
  <c r="J45" i="4"/>
  <c r="L45" i="4" s="1"/>
  <c r="J13" i="4"/>
  <c r="K13" i="4" s="1"/>
  <c r="AL28" i="4"/>
  <c r="AM28" i="4"/>
  <c r="J28" i="8"/>
  <c r="H51" i="8"/>
  <c r="J14" i="8"/>
  <c r="K14" i="8" s="1"/>
  <c r="Q44" i="8" s="1"/>
  <c r="W13" i="8"/>
  <c r="Q43" i="8"/>
  <c r="V13" i="8"/>
  <c r="Z13" i="8"/>
  <c r="AA13" i="8"/>
  <c r="L43" i="8"/>
  <c r="K43" i="8"/>
  <c r="J17" i="8"/>
  <c r="J31" i="8"/>
  <c r="I51" i="9"/>
  <c r="H51" i="9"/>
  <c r="K43" i="9"/>
  <c r="L43" i="9"/>
  <c r="Q43" i="9"/>
  <c r="Z13" i="9"/>
  <c r="W13" i="9"/>
  <c r="V13" i="9"/>
  <c r="AA13" i="9"/>
  <c r="J29" i="9"/>
  <c r="J14" i="9"/>
  <c r="K14" i="9" s="1"/>
  <c r="J16" i="9"/>
  <c r="J30" i="6"/>
  <c r="I51" i="6"/>
  <c r="J29" i="6"/>
  <c r="M49" i="7" l="1"/>
  <c r="J51" i="9"/>
  <c r="M49" i="8"/>
  <c r="M46" i="8"/>
  <c r="AC117" i="8"/>
  <c r="AA82" i="8"/>
  <c r="AB82" i="8"/>
  <c r="AC82" i="8" s="1"/>
  <c r="Z14" i="7"/>
  <c r="Q44" i="7"/>
  <c r="K44" i="9"/>
  <c r="K51" i="9" s="1"/>
  <c r="M47" i="4"/>
  <c r="M48" i="9"/>
  <c r="K28" i="7"/>
  <c r="AA28" i="7" s="1"/>
  <c r="K51" i="7"/>
  <c r="L43" i="7"/>
  <c r="M43" i="7" s="1"/>
  <c r="J51" i="7"/>
  <c r="J51" i="6"/>
  <c r="Q43" i="6"/>
  <c r="S43" i="6" s="1"/>
  <c r="L43" i="6"/>
  <c r="K43" i="6"/>
  <c r="M49" i="6"/>
  <c r="Z13" i="6"/>
  <c r="L13" i="6"/>
  <c r="L48" i="6"/>
  <c r="K48" i="6"/>
  <c r="AA13" i="6"/>
  <c r="W13" i="6"/>
  <c r="AM13" i="6" s="1"/>
  <c r="V13" i="6"/>
  <c r="AF13" i="6" s="1"/>
  <c r="M47" i="6"/>
  <c r="M46" i="6"/>
  <c r="K15" i="7"/>
  <c r="V14" i="7"/>
  <c r="AG14" i="7" s="1"/>
  <c r="AA14" i="7"/>
  <c r="W27" i="9"/>
  <c r="AM27" i="9" s="1"/>
  <c r="Z27" i="9"/>
  <c r="P43" i="9"/>
  <c r="S43" i="9" s="1"/>
  <c r="M47" i="9"/>
  <c r="M46" i="9"/>
  <c r="V27" i="9"/>
  <c r="AG27" i="9" s="1"/>
  <c r="AA27" i="9"/>
  <c r="K29" i="9"/>
  <c r="AA29" i="9" s="1"/>
  <c r="P44" i="9"/>
  <c r="Z28" i="9"/>
  <c r="AB28" i="9" s="1"/>
  <c r="V28" i="9"/>
  <c r="Z27" i="8"/>
  <c r="W27" i="8"/>
  <c r="AL27" i="8" s="1"/>
  <c r="K28" i="8"/>
  <c r="P43" i="8"/>
  <c r="S43" i="8" s="1"/>
  <c r="AA27" i="8"/>
  <c r="L51" i="8"/>
  <c r="G53" i="8" s="1"/>
  <c r="K15" i="8"/>
  <c r="P46" i="4"/>
  <c r="K30" i="4"/>
  <c r="AA30" i="4" s="1"/>
  <c r="AF28" i="4"/>
  <c r="AH28" i="4" s="1"/>
  <c r="AI28" i="4" s="1"/>
  <c r="P36" i="4"/>
  <c r="P35" i="4"/>
  <c r="Z29" i="4"/>
  <c r="AB29" i="4" s="1"/>
  <c r="V29" i="4"/>
  <c r="L54" i="4"/>
  <c r="G56" i="4" s="1"/>
  <c r="AB28" i="4"/>
  <c r="AC28" i="4" s="1"/>
  <c r="Z28" i="6"/>
  <c r="V28" i="6"/>
  <c r="AA28" i="6"/>
  <c r="P44" i="6"/>
  <c r="W27" i="7"/>
  <c r="V27" i="7"/>
  <c r="AA27" i="7"/>
  <c r="Z27" i="7"/>
  <c r="P43" i="7"/>
  <c r="S43" i="7" s="1"/>
  <c r="AB13" i="7"/>
  <c r="AC13" i="7" s="1"/>
  <c r="AF13" i="7"/>
  <c r="AG13" i="7"/>
  <c r="AL13" i="7"/>
  <c r="AM13" i="7"/>
  <c r="AB27" i="6"/>
  <c r="AC27" i="6" s="1"/>
  <c r="K29" i="6"/>
  <c r="L29" i="6" s="1"/>
  <c r="Q29" i="6" s="1"/>
  <c r="S29" i="6" s="1"/>
  <c r="AL27" i="6"/>
  <c r="AN27" i="6" s="1"/>
  <c r="AO27" i="6" s="1"/>
  <c r="AG27" i="6"/>
  <c r="AH27" i="6" s="1"/>
  <c r="AI27" i="6" s="1"/>
  <c r="V13" i="4"/>
  <c r="W13" i="4"/>
  <c r="Q45" i="4"/>
  <c r="T45" i="4" s="1"/>
  <c r="Z13" i="4"/>
  <c r="AA13" i="4"/>
  <c r="K14" i="4"/>
  <c r="K45" i="4"/>
  <c r="M45" i="4" s="1"/>
  <c r="J54" i="4"/>
  <c r="AN28" i="4"/>
  <c r="AO28" i="4" s="1"/>
  <c r="AL13" i="8"/>
  <c r="AM13" i="8"/>
  <c r="AF27" i="8"/>
  <c r="AG27" i="8"/>
  <c r="Z14" i="8"/>
  <c r="M43" i="8"/>
  <c r="AA14" i="8"/>
  <c r="AB13" i="8"/>
  <c r="AC13" i="8" s="1"/>
  <c r="AF13" i="8"/>
  <c r="AG13" i="8"/>
  <c r="Q44" i="9"/>
  <c r="Z14" i="9"/>
  <c r="K15" i="9"/>
  <c r="AA15" i="9" s="1"/>
  <c r="AL13" i="9"/>
  <c r="AM13" i="9"/>
  <c r="AB13" i="9"/>
  <c r="AC13" i="9" s="1"/>
  <c r="AA14" i="9"/>
  <c r="AF13" i="9"/>
  <c r="AG13" i="9"/>
  <c r="L51" i="9"/>
  <c r="G53" i="9" s="1"/>
  <c r="M43" i="9"/>
  <c r="Z14" i="6"/>
  <c r="AB14" i="6" s="1"/>
  <c r="L14" i="6"/>
  <c r="Q14" i="6" s="1"/>
  <c r="S14" i="6" s="1"/>
  <c r="K15" i="6"/>
  <c r="AA15" i="6" s="1"/>
  <c r="Q44" i="6"/>
  <c r="AB13" i="6" l="1"/>
  <c r="AC13" i="6" s="1"/>
  <c r="L51" i="6"/>
  <c r="G53" i="6" s="1"/>
  <c r="AB14" i="7"/>
  <c r="T43" i="7"/>
  <c r="M43" i="6"/>
  <c r="M44" i="9"/>
  <c r="AB27" i="8"/>
  <c r="AC27" i="8" s="1"/>
  <c r="T43" i="8"/>
  <c r="K16" i="8"/>
  <c r="Q45" i="8"/>
  <c r="AA28" i="8"/>
  <c r="P44" i="8"/>
  <c r="AA15" i="7"/>
  <c r="Q45" i="7"/>
  <c r="W28" i="7"/>
  <c r="AM28" i="7" s="1"/>
  <c r="P44" i="7"/>
  <c r="S44" i="7" s="1"/>
  <c r="Z28" i="7"/>
  <c r="AB28" i="7" s="1"/>
  <c r="K29" i="7"/>
  <c r="L29" i="7" s="1"/>
  <c r="Q29" i="7" s="1"/>
  <c r="S29" i="7" s="1"/>
  <c r="U29" i="7" s="1"/>
  <c r="W29" i="7" s="1"/>
  <c r="AL13" i="6"/>
  <c r="AN13" i="6" s="1"/>
  <c r="AO13" i="6" s="1"/>
  <c r="AS13" i="6" s="1"/>
  <c r="K29" i="8"/>
  <c r="Z28" i="8"/>
  <c r="AB28" i="8" s="1"/>
  <c r="AC28" i="8" s="1"/>
  <c r="W28" i="8"/>
  <c r="AM28" i="8" s="1"/>
  <c r="L30" i="4"/>
  <c r="Q30" i="4" s="1"/>
  <c r="S30" i="4" s="1"/>
  <c r="U30" i="4" s="1"/>
  <c r="W30" i="4" s="1"/>
  <c r="S44" i="9"/>
  <c r="T44" i="9"/>
  <c r="AG28" i="9"/>
  <c r="AF27" i="9"/>
  <c r="AH27" i="9" s="1"/>
  <c r="AI27" i="9" s="1"/>
  <c r="AB27" i="9"/>
  <c r="AC27" i="9" s="1"/>
  <c r="AR13" i="9" s="1"/>
  <c r="W14" i="7"/>
  <c r="AM14" i="7" s="1"/>
  <c r="L51" i="7"/>
  <c r="G53" i="7" s="1"/>
  <c r="AB27" i="7"/>
  <c r="AC27" i="7" s="1"/>
  <c r="AR13" i="7" s="1"/>
  <c r="Z15" i="7"/>
  <c r="AB15" i="7" s="1"/>
  <c r="L15" i="7"/>
  <c r="Q15" i="7" s="1"/>
  <c r="S15" i="7" s="1"/>
  <c r="U15" i="7" s="1"/>
  <c r="W15" i="7" s="1"/>
  <c r="K16" i="7"/>
  <c r="AG13" i="6"/>
  <c r="AH13" i="6" s="1"/>
  <c r="AI13" i="6" s="1"/>
  <c r="AT13" i="6" s="1"/>
  <c r="AB28" i="6"/>
  <c r="AC28" i="6" s="1"/>
  <c r="M48" i="6"/>
  <c r="S44" i="6"/>
  <c r="T44" i="6"/>
  <c r="W28" i="6"/>
  <c r="AL28" i="6" s="1"/>
  <c r="AR13" i="6"/>
  <c r="AL27" i="9"/>
  <c r="AN27" i="9" s="1"/>
  <c r="AO27" i="9" s="1"/>
  <c r="W28" i="9"/>
  <c r="AL28" i="9" s="1"/>
  <c r="P45" i="9"/>
  <c r="L29" i="9"/>
  <c r="Q29" i="9" s="1"/>
  <c r="S29" i="9" s="1"/>
  <c r="U29" i="9" s="1"/>
  <c r="W29" i="9" s="1"/>
  <c r="K30" i="9"/>
  <c r="AA30" i="9" s="1"/>
  <c r="Z29" i="9"/>
  <c r="AB29" i="9" s="1"/>
  <c r="AM27" i="8"/>
  <c r="AN27" i="8" s="1"/>
  <c r="AO27" i="8" s="1"/>
  <c r="K17" i="8"/>
  <c r="AA16" i="8"/>
  <c r="AA15" i="8"/>
  <c r="Z15" i="8"/>
  <c r="Z16" i="8"/>
  <c r="L15" i="8"/>
  <c r="Q15" i="8" s="1"/>
  <c r="S15" i="8" s="1"/>
  <c r="U15" i="8" s="1"/>
  <c r="W15" i="8" s="1"/>
  <c r="W29" i="4"/>
  <c r="AL29" i="4" s="1"/>
  <c r="AC29" i="4"/>
  <c r="K54" i="4"/>
  <c r="L58" i="4" s="1"/>
  <c r="K31" i="4"/>
  <c r="P48" i="4" s="1"/>
  <c r="Z30" i="4"/>
  <c r="AB30" i="4" s="1"/>
  <c r="P47" i="4"/>
  <c r="AC14" i="7"/>
  <c r="P45" i="6"/>
  <c r="K30" i="6"/>
  <c r="AA30" i="6" s="1"/>
  <c r="Z29" i="6"/>
  <c r="AB13" i="4"/>
  <c r="AC13" i="4" s="1"/>
  <c r="AR13" i="4" s="1"/>
  <c r="S45" i="4"/>
  <c r="AG27" i="7"/>
  <c r="AF27" i="7"/>
  <c r="AM27" i="7"/>
  <c r="AL27" i="7"/>
  <c r="E53" i="7"/>
  <c r="AN13" i="7"/>
  <c r="AO13" i="7" s="1"/>
  <c r="AH13" i="7"/>
  <c r="AI13" i="7" s="1"/>
  <c r="AF14" i="7"/>
  <c r="AH14" i="7" s="1"/>
  <c r="AA29" i="6"/>
  <c r="AC14" i="6"/>
  <c r="Q46" i="4"/>
  <c r="Z14" i="4"/>
  <c r="K15" i="4"/>
  <c r="AA15" i="4" s="1"/>
  <c r="AL13" i="4"/>
  <c r="AM13" i="4"/>
  <c r="AF13" i="4"/>
  <c r="AG13" i="4"/>
  <c r="AA14" i="4"/>
  <c r="AF29" i="4"/>
  <c r="AG29" i="4"/>
  <c r="AB14" i="8"/>
  <c r="AC14" i="8" s="1"/>
  <c r="AN13" i="8"/>
  <c r="AO13" i="8" s="1"/>
  <c r="W14" i="8"/>
  <c r="V14" i="8"/>
  <c r="AH27" i="8"/>
  <c r="AI27" i="8" s="1"/>
  <c r="AH13" i="8"/>
  <c r="AI13" i="8" s="1"/>
  <c r="K18" i="8"/>
  <c r="K51" i="8"/>
  <c r="AR13" i="8"/>
  <c r="AB14" i="9"/>
  <c r="AC14" i="9" s="1"/>
  <c r="AN13" i="9"/>
  <c r="AO13" i="9" s="1"/>
  <c r="M51" i="9"/>
  <c r="E53" i="9"/>
  <c r="I53" i="9" s="1"/>
  <c r="M53" i="9" s="1"/>
  <c r="L55" i="9"/>
  <c r="AH13" i="9"/>
  <c r="AI13" i="9" s="1"/>
  <c r="L15" i="9"/>
  <c r="Q15" i="9" s="1"/>
  <c r="S15" i="9" s="1"/>
  <c r="Z15" i="9"/>
  <c r="AB15" i="9" s="1"/>
  <c r="Q45" i="9"/>
  <c r="W14" i="9"/>
  <c r="V14" i="9"/>
  <c r="AF28" i="9"/>
  <c r="K16" i="9"/>
  <c r="AA16" i="9" s="1"/>
  <c r="K51" i="6"/>
  <c r="L55" i="6" s="1"/>
  <c r="AF28" i="6"/>
  <c r="AG28" i="6"/>
  <c r="T29" i="6"/>
  <c r="V29" i="6" s="1"/>
  <c r="U29" i="6"/>
  <c r="W29" i="6" s="1"/>
  <c r="U14" i="6"/>
  <c r="W14" i="6" s="1"/>
  <c r="T14" i="6"/>
  <c r="V14" i="6" s="1"/>
  <c r="Z15" i="6"/>
  <c r="AB15" i="6" s="1"/>
  <c r="L15" i="6"/>
  <c r="Q15" i="6" s="1"/>
  <c r="S15" i="6" s="1"/>
  <c r="K16" i="6"/>
  <c r="AA16" i="6" s="1"/>
  <c r="Q45" i="6"/>
  <c r="AL28" i="7" l="1"/>
  <c r="AN28" i="7" s="1"/>
  <c r="AA18" i="8"/>
  <c r="Q48" i="8"/>
  <c r="AA29" i="8"/>
  <c r="P45" i="8"/>
  <c r="S45" i="8" s="1"/>
  <c r="T45" i="8"/>
  <c r="AA17" i="8"/>
  <c r="Q47" i="8"/>
  <c r="L16" i="8"/>
  <c r="Q16" i="8" s="1"/>
  <c r="S16" i="8" s="1"/>
  <c r="Q46" i="8"/>
  <c r="S44" i="8"/>
  <c r="T44" i="8"/>
  <c r="L29" i="8"/>
  <c r="Q29" i="8" s="1"/>
  <c r="S29" i="8" s="1"/>
  <c r="U29" i="8" s="1"/>
  <c r="W29" i="8" s="1"/>
  <c r="AM29" i="8" s="1"/>
  <c r="K30" i="8"/>
  <c r="V28" i="8"/>
  <c r="AG28" i="8" s="1"/>
  <c r="T44" i="7"/>
  <c r="Z29" i="7"/>
  <c r="P45" i="7"/>
  <c r="S45" i="7" s="1"/>
  <c r="K30" i="7"/>
  <c r="L30" i="7" s="1"/>
  <c r="Q30" i="7" s="1"/>
  <c r="S30" i="7" s="1"/>
  <c r="U30" i="7" s="1"/>
  <c r="W30" i="7" s="1"/>
  <c r="T45" i="7"/>
  <c r="AA16" i="7"/>
  <c r="Q46" i="7"/>
  <c r="AA29" i="7"/>
  <c r="V28" i="7"/>
  <c r="AF28" i="7" s="1"/>
  <c r="AH28" i="9"/>
  <c r="AI28" i="9" s="1"/>
  <c r="L17" i="8"/>
  <c r="Q17" i="8" s="1"/>
  <c r="S17" i="8" s="1"/>
  <c r="T17" i="8" s="1"/>
  <c r="V17" i="8" s="1"/>
  <c r="Z17" i="8"/>
  <c r="AB17" i="8" s="1"/>
  <c r="T30" i="4"/>
  <c r="V30" i="4" s="1"/>
  <c r="AG30" i="4" s="1"/>
  <c r="Z29" i="8"/>
  <c r="AB29" i="8" s="1"/>
  <c r="AC29" i="8" s="1"/>
  <c r="AC28" i="9"/>
  <c r="AR14" i="9" s="1"/>
  <c r="AC29" i="9"/>
  <c r="I53" i="7"/>
  <c r="M53" i="7" s="1"/>
  <c r="AM15" i="7"/>
  <c r="AB15" i="8"/>
  <c r="AC15" i="8" s="1"/>
  <c r="AL28" i="8"/>
  <c r="AN28" i="8" s="1"/>
  <c r="AO28" i="8" s="1"/>
  <c r="S45" i="9"/>
  <c r="T45" i="9"/>
  <c r="T29" i="9"/>
  <c r="V29" i="9" s="1"/>
  <c r="AG29" i="9" s="1"/>
  <c r="AM28" i="9"/>
  <c r="AN28" i="9" s="1"/>
  <c r="AO28" i="9" s="1"/>
  <c r="L55" i="7"/>
  <c r="M51" i="7"/>
  <c r="AC28" i="7"/>
  <c r="AR14" i="7" s="1"/>
  <c r="AL14" i="7"/>
  <c r="AN14" i="7" s="1"/>
  <c r="AO14" i="7" s="1"/>
  <c r="T15" i="7"/>
  <c r="V15" i="7" s="1"/>
  <c r="AG15" i="7" s="1"/>
  <c r="L16" i="7"/>
  <c r="Q16" i="7" s="1"/>
  <c r="S16" i="7" s="1"/>
  <c r="U16" i="7" s="1"/>
  <c r="W16" i="7" s="1"/>
  <c r="AM16" i="7" s="1"/>
  <c r="AC15" i="7"/>
  <c r="Z16" i="7"/>
  <c r="AB16" i="7" s="1"/>
  <c r="K17" i="7"/>
  <c r="AB29" i="6"/>
  <c r="AC29" i="6" s="1"/>
  <c r="Z30" i="6"/>
  <c r="AB30" i="6" s="1"/>
  <c r="K31" i="6"/>
  <c r="AA31" i="6" s="1"/>
  <c r="L30" i="6"/>
  <c r="Q30" i="6" s="1"/>
  <c r="S30" i="6" s="1"/>
  <c r="T30" i="6" s="1"/>
  <c r="V30" i="6" s="1"/>
  <c r="AG30" i="6" s="1"/>
  <c r="P46" i="6"/>
  <c r="AM29" i="6"/>
  <c r="AM28" i="6"/>
  <c r="AN28" i="6" s="1"/>
  <c r="AO28" i="6" s="1"/>
  <c r="AR14" i="6"/>
  <c r="S45" i="6"/>
  <c r="T45" i="6"/>
  <c r="Z30" i="7"/>
  <c r="AI14" i="7"/>
  <c r="K31" i="9"/>
  <c r="AA31" i="9" s="1"/>
  <c r="P46" i="9"/>
  <c r="Z30" i="9"/>
  <c r="AB30" i="9" s="1"/>
  <c r="AC30" i="9" s="1"/>
  <c r="L30" i="9"/>
  <c r="Q30" i="9" s="1"/>
  <c r="S30" i="9" s="1"/>
  <c r="U30" i="9" s="1"/>
  <c r="W30" i="9" s="1"/>
  <c r="AM30" i="9" s="1"/>
  <c r="AB16" i="8"/>
  <c r="T15" i="8"/>
  <c r="V15" i="8" s="1"/>
  <c r="AF15" i="8" s="1"/>
  <c r="L31" i="4"/>
  <c r="Q31" i="4" s="1"/>
  <c r="S31" i="4" s="1"/>
  <c r="U31" i="4" s="1"/>
  <c r="W31" i="4" s="1"/>
  <c r="E56" i="4"/>
  <c r="I56" i="4" s="1"/>
  <c r="M56" i="4" s="1"/>
  <c r="M54" i="4"/>
  <c r="Z31" i="4"/>
  <c r="AC30" i="4"/>
  <c r="AA31" i="4"/>
  <c r="AM29" i="4"/>
  <c r="AN29" i="4" s="1"/>
  <c r="AO29" i="4" s="1"/>
  <c r="AM30" i="4"/>
  <c r="K32" i="4"/>
  <c r="AA32" i="4" s="1"/>
  <c r="T29" i="7"/>
  <c r="V29" i="7" s="1"/>
  <c r="AF29" i="7" s="1"/>
  <c r="AH13" i="4"/>
  <c r="AI13" i="4" s="1"/>
  <c r="AT13" i="4" s="1"/>
  <c r="S46" i="4"/>
  <c r="T46" i="4"/>
  <c r="AN27" i="7"/>
  <c r="AO27" i="7" s="1"/>
  <c r="AT13" i="7" s="1"/>
  <c r="AH27" i="7"/>
  <c r="AI27" i="7" s="1"/>
  <c r="AS13" i="7" s="1"/>
  <c r="AL29" i="7"/>
  <c r="AM29" i="7"/>
  <c r="AL15" i="7"/>
  <c r="AC15" i="6"/>
  <c r="Q47" i="4"/>
  <c r="L15" i="4"/>
  <c r="Q15" i="4" s="1"/>
  <c r="S15" i="4" s="1"/>
  <c r="Z15" i="4"/>
  <c r="AB15" i="4" s="1"/>
  <c r="K16" i="4"/>
  <c r="AN13" i="4"/>
  <c r="AO13" i="4" s="1"/>
  <c r="AS13" i="4" s="1"/>
  <c r="AB14" i="4"/>
  <c r="AC14" i="4" s="1"/>
  <c r="AR14" i="4" s="1"/>
  <c r="W14" i="4"/>
  <c r="V14" i="4"/>
  <c r="AL30" i="4"/>
  <c r="AH29" i="4"/>
  <c r="AI29" i="4" s="1"/>
  <c r="AT13" i="8"/>
  <c r="AR14" i="8"/>
  <c r="AL14" i="8"/>
  <c r="AM15" i="8"/>
  <c r="AM14" i="8"/>
  <c r="AL15" i="8"/>
  <c r="M51" i="8"/>
  <c r="L55" i="8"/>
  <c r="E53" i="8"/>
  <c r="I53" i="8" s="1"/>
  <c r="M53" i="8" s="1"/>
  <c r="Z18" i="8"/>
  <c r="AB18" i="8" s="1"/>
  <c r="L18" i="8"/>
  <c r="Q18" i="8" s="1"/>
  <c r="S18" i="8" s="1"/>
  <c r="K19" i="8"/>
  <c r="Q49" i="8" s="1"/>
  <c r="AF14" i="8"/>
  <c r="AG14" i="8"/>
  <c r="AS13" i="8"/>
  <c r="AT13" i="9"/>
  <c r="AS13" i="9"/>
  <c r="AC15" i="9"/>
  <c r="AL14" i="9"/>
  <c r="AM14" i="9"/>
  <c r="AF14" i="9"/>
  <c r="AG14" i="9"/>
  <c r="AL29" i="9"/>
  <c r="AM29" i="9"/>
  <c r="U15" i="9"/>
  <c r="W15" i="9" s="1"/>
  <c r="T15" i="9"/>
  <c r="V15" i="9" s="1"/>
  <c r="AG15" i="9" s="1"/>
  <c r="L16" i="9"/>
  <c r="Q16" i="9" s="1"/>
  <c r="S16" i="9" s="1"/>
  <c r="Z16" i="9"/>
  <c r="AB16" i="9" s="1"/>
  <c r="Q46" i="9"/>
  <c r="K17" i="9"/>
  <c r="AA17" i="9" s="1"/>
  <c r="M51" i="6"/>
  <c r="E53" i="6"/>
  <c r="I53" i="6" s="1"/>
  <c r="M53" i="6" s="1"/>
  <c r="AH28" i="6"/>
  <c r="AI28" i="6" s="1"/>
  <c r="AL29" i="6"/>
  <c r="AF29" i="6"/>
  <c r="AG29" i="6"/>
  <c r="T15" i="6"/>
  <c r="V15" i="6" s="1"/>
  <c r="AG15" i="6" s="1"/>
  <c r="U15" i="6"/>
  <c r="W15" i="6" s="1"/>
  <c r="AM15" i="6" s="1"/>
  <c r="K17" i="6"/>
  <c r="AA17" i="6" s="1"/>
  <c r="L16" i="6"/>
  <c r="Q16" i="6" s="1"/>
  <c r="S16" i="6" s="1"/>
  <c r="Z16" i="6"/>
  <c r="AB16" i="6" s="1"/>
  <c r="Q46" i="6"/>
  <c r="AF14" i="6"/>
  <c r="AG14" i="6"/>
  <c r="AL14" i="6"/>
  <c r="AM14" i="6"/>
  <c r="K31" i="7" l="1"/>
  <c r="P47" i="7" s="1"/>
  <c r="AB29" i="7"/>
  <c r="AG28" i="7"/>
  <c r="AH28" i="7" s="1"/>
  <c r="AC30" i="6"/>
  <c r="AR15" i="9"/>
  <c r="AL29" i="8"/>
  <c r="K31" i="8"/>
  <c r="P46" i="8"/>
  <c r="S46" i="8" s="1"/>
  <c r="L30" i="8"/>
  <c r="Q30" i="8" s="1"/>
  <c r="S30" i="8" s="1"/>
  <c r="T30" i="8" s="1"/>
  <c r="V30" i="8" s="1"/>
  <c r="AF30" i="8" s="1"/>
  <c r="AF28" i="8"/>
  <c r="AH28" i="8" s="1"/>
  <c r="AI28" i="8" s="1"/>
  <c r="T46" i="8"/>
  <c r="AA30" i="8"/>
  <c r="Z30" i="8"/>
  <c r="AB30" i="8" s="1"/>
  <c r="AC30" i="8" s="1"/>
  <c r="T29" i="8"/>
  <c r="V29" i="8" s="1"/>
  <c r="AG29" i="8" s="1"/>
  <c r="T16" i="8"/>
  <c r="V16" i="8" s="1"/>
  <c r="AF16" i="8" s="1"/>
  <c r="U16" i="8"/>
  <c r="W16" i="8" s="1"/>
  <c r="AA31" i="8"/>
  <c r="U17" i="8"/>
  <c r="W17" i="8" s="1"/>
  <c r="AA30" i="7"/>
  <c r="AB30" i="7" s="1"/>
  <c r="P46" i="7"/>
  <c r="S46" i="7" s="1"/>
  <c r="AA17" i="7"/>
  <c r="Q47" i="7"/>
  <c r="T47" i="7" s="1"/>
  <c r="K18" i="7"/>
  <c r="Z17" i="7"/>
  <c r="L17" i="7"/>
  <c r="Q17" i="7" s="1"/>
  <c r="S17" i="7" s="1"/>
  <c r="T17" i="7" s="1"/>
  <c r="V17" i="7" s="1"/>
  <c r="K32" i="6"/>
  <c r="AA32" i="6" s="1"/>
  <c r="P47" i="6"/>
  <c r="AN29" i="8"/>
  <c r="AO29" i="8" s="1"/>
  <c r="T31" i="4"/>
  <c r="V31" i="4" s="1"/>
  <c r="AF31" i="4" s="1"/>
  <c r="AF30" i="4"/>
  <c r="AH30" i="4" s="1"/>
  <c r="AI30" i="4" s="1"/>
  <c r="AR15" i="6"/>
  <c r="AC29" i="7"/>
  <c r="AB31" i="4"/>
  <c r="AC31" i="4" s="1"/>
  <c r="AC16" i="8"/>
  <c r="AC17" i="8" s="1"/>
  <c r="AC18" i="8" s="1"/>
  <c r="AF29" i="9"/>
  <c r="AH29" i="9" s="1"/>
  <c r="AI29" i="9" s="1"/>
  <c r="T30" i="9"/>
  <c r="V30" i="9" s="1"/>
  <c r="AG30" i="9" s="1"/>
  <c r="AF15" i="7"/>
  <c r="AH15" i="7" s="1"/>
  <c r="AI15" i="7" s="1"/>
  <c r="AN15" i="7"/>
  <c r="AO15" i="7" s="1"/>
  <c r="AN29" i="6"/>
  <c r="AO29" i="6" s="1"/>
  <c r="Z31" i="6"/>
  <c r="AB31" i="6" s="1"/>
  <c r="AC31" i="6" s="1"/>
  <c r="AG15" i="8"/>
  <c r="AH15" i="8" s="1"/>
  <c r="S46" i="9"/>
  <c r="T46" i="9"/>
  <c r="P47" i="9"/>
  <c r="K32" i="9"/>
  <c r="K33" i="9" s="1"/>
  <c r="AC16" i="7"/>
  <c r="T16" i="7"/>
  <c r="V16" i="7" s="1"/>
  <c r="AG16" i="7" s="1"/>
  <c r="AO28" i="7"/>
  <c r="AT14" i="7" s="1"/>
  <c r="L31" i="7"/>
  <c r="Q31" i="7" s="1"/>
  <c r="S31" i="7" s="1"/>
  <c r="U31" i="7" s="1"/>
  <c r="W31" i="7" s="1"/>
  <c r="L31" i="6"/>
  <c r="Q31" i="6" s="1"/>
  <c r="S31" i="6" s="1"/>
  <c r="T31" i="6" s="1"/>
  <c r="V31" i="6" s="1"/>
  <c r="AG31" i="6" s="1"/>
  <c r="U30" i="6"/>
  <c r="W30" i="6" s="1"/>
  <c r="AM30" i="6" s="1"/>
  <c r="S46" i="6"/>
  <c r="T46" i="6"/>
  <c r="AG29" i="7"/>
  <c r="AH29" i="7" s="1"/>
  <c r="T30" i="7"/>
  <c r="V30" i="7" s="1"/>
  <c r="AG30" i="7" s="1"/>
  <c r="K32" i="7"/>
  <c r="Z31" i="9"/>
  <c r="AB31" i="9" s="1"/>
  <c r="AC31" i="9" s="1"/>
  <c r="L31" i="9"/>
  <c r="Q31" i="9" s="1"/>
  <c r="S31" i="9" s="1"/>
  <c r="U31" i="9" s="1"/>
  <c r="W31" i="9" s="1"/>
  <c r="AM31" i="9" s="1"/>
  <c r="AA31" i="7"/>
  <c r="Z31" i="7"/>
  <c r="AR15" i="8"/>
  <c r="K33" i="4"/>
  <c r="AA33" i="4" s="1"/>
  <c r="L32" i="4"/>
  <c r="Q32" i="4" s="1"/>
  <c r="S32" i="4" s="1"/>
  <c r="U32" i="4" s="1"/>
  <c r="W32" i="4" s="1"/>
  <c r="AN30" i="4"/>
  <c r="AO30" i="4" s="1"/>
  <c r="P49" i="4"/>
  <c r="Z32" i="4"/>
  <c r="AB32" i="4" s="1"/>
  <c r="AC16" i="6"/>
  <c r="AC16" i="9"/>
  <c r="AR16" i="9" s="1"/>
  <c r="S47" i="4"/>
  <c r="T47" i="4"/>
  <c r="AI28" i="7"/>
  <c r="AS14" i="7" s="1"/>
  <c r="AL30" i="7"/>
  <c r="AN29" i="7"/>
  <c r="AM30" i="7"/>
  <c r="AL16" i="7"/>
  <c r="AN16" i="7" s="1"/>
  <c r="AL14" i="4"/>
  <c r="AM14" i="4"/>
  <c r="Q48" i="4"/>
  <c r="Z16" i="4"/>
  <c r="L16" i="4"/>
  <c r="Q16" i="4" s="1"/>
  <c r="S16" i="4" s="1"/>
  <c r="K17" i="4"/>
  <c r="AA17" i="4" s="1"/>
  <c r="AF14" i="4"/>
  <c r="AG14" i="4"/>
  <c r="AC15" i="4"/>
  <c r="AR15" i="4" s="1"/>
  <c r="U15" i="4"/>
  <c r="W15" i="4" s="1"/>
  <c r="AM15" i="4" s="1"/>
  <c r="T15" i="4"/>
  <c r="V15" i="4" s="1"/>
  <c r="AG15" i="4" s="1"/>
  <c r="AA16" i="4"/>
  <c r="AL31" i="4"/>
  <c r="AM31" i="4"/>
  <c r="L19" i="8"/>
  <c r="Q19" i="8" s="1"/>
  <c r="S19" i="8" s="1"/>
  <c r="Z19" i="8"/>
  <c r="K20" i="8"/>
  <c r="Q50" i="8" s="1"/>
  <c r="AN14" i="8"/>
  <c r="AO14" i="8" s="1"/>
  <c r="AS14" i="8" s="1"/>
  <c r="AA19" i="8"/>
  <c r="U18" i="8"/>
  <c r="W18" i="8" s="1"/>
  <c r="T18" i="8"/>
  <c r="V18" i="8" s="1"/>
  <c r="AH14" i="8"/>
  <c r="AI14" i="8" s="1"/>
  <c r="AT14" i="8" s="1"/>
  <c r="AN15" i="8"/>
  <c r="AF17" i="8"/>
  <c r="AH14" i="9"/>
  <c r="AI14" i="9" s="1"/>
  <c r="AT14" i="9" s="1"/>
  <c r="U16" i="9"/>
  <c r="W16" i="9" s="1"/>
  <c r="AM16" i="9" s="1"/>
  <c r="T16" i="9"/>
  <c r="V16" i="9" s="1"/>
  <c r="AL15" i="9"/>
  <c r="AN29" i="9"/>
  <c r="AO29" i="9" s="1"/>
  <c r="AL30" i="9"/>
  <c r="AN30" i="9" s="1"/>
  <c r="L17" i="9"/>
  <c r="Q17" i="9" s="1"/>
  <c r="S17" i="9" s="1"/>
  <c r="Z17" i="9"/>
  <c r="AB17" i="9" s="1"/>
  <c r="Q47" i="9"/>
  <c r="K18" i="9"/>
  <c r="AN14" i="9"/>
  <c r="AO14" i="9" s="1"/>
  <c r="AS14" i="9" s="1"/>
  <c r="AF15" i="9"/>
  <c r="AH15" i="9" s="1"/>
  <c r="AM15" i="9"/>
  <c r="AH29" i="6"/>
  <c r="AI29" i="6" s="1"/>
  <c r="AF30" i="6"/>
  <c r="AH30" i="6" s="1"/>
  <c r="AH14" i="6"/>
  <c r="AI14" i="6" s="1"/>
  <c r="AT14" i="6" s="1"/>
  <c r="U16" i="6"/>
  <c r="W16" i="6" s="1"/>
  <c r="AM16" i="6" s="1"/>
  <c r="T16" i="6"/>
  <c r="V16" i="6" s="1"/>
  <c r="AG16" i="6" s="1"/>
  <c r="Q47" i="6"/>
  <c r="K18" i="6"/>
  <c r="AA18" i="6" s="1"/>
  <c r="Z17" i="6"/>
  <c r="AB17" i="6" s="1"/>
  <c r="L17" i="6"/>
  <c r="Q17" i="6" s="1"/>
  <c r="S17" i="6" s="1"/>
  <c r="AL15" i="6"/>
  <c r="AN15" i="6" s="1"/>
  <c r="AN14" i="6"/>
  <c r="AO14" i="6" s="1"/>
  <c r="AS14" i="6" s="1"/>
  <c r="AF15" i="6"/>
  <c r="AH15" i="6" s="1"/>
  <c r="AG30" i="8" l="1"/>
  <c r="AM17" i="8"/>
  <c r="L32" i="6"/>
  <c r="Q32" i="6" s="1"/>
  <c r="S32" i="6" s="1"/>
  <c r="AR16" i="6"/>
  <c r="AB17" i="7"/>
  <c r="AC17" i="7" s="1"/>
  <c r="P48" i="6"/>
  <c r="Z32" i="6"/>
  <c r="AB32" i="6" s="1"/>
  <c r="AC32" i="6" s="1"/>
  <c r="K33" i="6"/>
  <c r="Z33" i="6" s="1"/>
  <c r="AR16" i="8"/>
  <c r="AC32" i="4"/>
  <c r="AG31" i="4"/>
  <c r="AH31" i="4" s="1"/>
  <c r="AI31" i="4" s="1"/>
  <c r="AM18" i="8"/>
  <c r="AL16" i="8"/>
  <c r="AM16" i="8"/>
  <c r="AL17" i="8"/>
  <c r="AN17" i="8" s="1"/>
  <c r="AG17" i="8"/>
  <c r="AH17" i="8" s="1"/>
  <c r="AG16" i="8"/>
  <c r="AH16" i="8" s="1"/>
  <c r="AF29" i="8"/>
  <c r="AH29" i="8" s="1"/>
  <c r="AI29" i="8" s="1"/>
  <c r="U30" i="8"/>
  <c r="W30" i="8" s="1"/>
  <c r="AM30" i="8" s="1"/>
  <c r="L31" i="8"/>
  <c r="Q31" i="8" s="1"/>
  <c r="S31" i="8" s="1"/>
  <c r="P47" i="8"/>
  <c r="Z31" i="8"/>
  <c r="AB31" i="8" s="1"/>
  <c r="AC31" i="8" s="1"/>
  <c r="AR17" i="8" s="1"/>
  <c r="K32" i="8"/>
  <c r="AA18" i="7"/>
  <c r="Q48" i="7"/>
  <c r="K33" i="7"/>
  <c r="P49" i="7" s="1"/>
  <c r="P48" i="7"/>
  <c r="S48" i="7" s="1"/>
  <c r="L18" i="7"/>
  <c r="Q18" i="7" s="1"/>
  <c r="S18" i="7" s="1"/>
  <c r="U18" i="7" s="1"/>
  <c r="W18" i="7" s="1"/>
  <c r="Z18" i="7"/>
  <c r="AB18" i="7" s="1"/>
  <c r="AC18" i="7" s="1"/>
  <c r="S47" i="7"/>
  <c r="U17" i="7"/>
  <c r="W17" i="7" s="1"/>
  <c r="AM17" i="7" s="1"/>
  <c r="K19" i="7"/>
  <c r="L19" i="7" s="1"/>
  <c r="Q19" i="7" s="1"/>
  <c r="S19" i="7" s="1"/>
  <c r="T46" i="7"/>
  <c r="AC30" i="7"/>
  <c r="AR16" i="7" s="1"/>
  <c r="AR15" i="7"/>
  <c r="AF30" i="9"/>
  <c r="AH30" i="9" s="1"/>
  <c r="AI30" i="9" s="1"/>
  <c r="P48" i="9"/>
  <c r="U31" i="6"/>
  <c r="W31" i="6" s="1"/>
  <c r="AL31" i="6" s="1"/>
  <c r="AO16" i="7"/>
  <c r="AA32" i="9"/>
  <c r="L32" i="9"/>
  <c r="Q32" i="9" s="1"/>
  <c r="S32" i="9" s="1"/>
  <c r="U32" i="9" s="1"/>
  <c r="W32" i="9" s="1"/>
  <c r="Z32" i="9"/>
  <c r="AG17" i="7"/>
  <c r="L33" i="4"/>
  <c r="Q33" i="4" s="1"/>
  <c r="S33" i="4" s="1"/>
  <c r="U33" i="4" s="1"/>
  <c r="W33" i="4" s="1"/>
  <c r="K34" i="4"/>
  <c r="P51" i="4" s="1"/>
  <c r="Z33" i="4"/>
  <c r="AB33" i="4" s="1"/>
  <c r="AC33" i="4" s="1"/>
  <c r="P50" i="4"/>
  <c r="T31" i="9"/>
  <c r="V31" i="9" s="1"/>
  <c r="AG31" i="9" s="1"/>
  <c r="S47" i="9"/>
  <c r="T47" i="9"/>
  <c r="AF16" i="7"/>
  <c r="AH16" i="7" s="1"/>
  <c r="AI16" i="7" s="1"/>
  <c r="AO29" i="7"/>
  <c r="AT15" i="7" s="1"/>
  <c r="T31" i="7"/>
  <c r="V31" i="7" s="1"/>
  <c r="AG31" i="7" s="1"/>
  <c r="AA32" i="7"/>
  <c r="L32" i="7"/>
  <c r="Q32" i="7" s="1"/>
  <c r="S32" i="7" s="1"/>
  <c r="U32" i="7" s="1"/>
  <c r="W32" i="7" s="1"/>
  <c r="AM32" i="7" s="1"/>
  <c r="Z32" i="7"/>
  <c r="AB31" i="7"/>
  <c r="AF30" i="7"/>
  <c r="AH30" i="7" s="1"/>
  <c r="AL30" i="6"/>
  <c r="AN30" i="6" s="1"/>
  <c r="AO30" i="6" s="1"/>
  <c r="AC17" i="6"/>
  <c r="AR17" i="6" s="1"/>
  <c r="AA33" i="6"/>
  <c r="P49" i="6"/>
  <c r="S47" i="6"/>
  <c r="T47" i="6"/>
  <c r="AI29" i="7"/>
  <c r="AS15" i="7" s="1"/>
  <c r="AA33" i="9"/>
  <c r="P49" i="9"/>
  <c r="AC17" i="9"/>
  <c r="AR17" i="9" s="1"/>
  <c r="AI15" i="8"/>
  <c r="AT15" i="8" s="1"/>
  <c r="T32" i="4"/>
  <c r="V32" i="4" s="1"/>
  <c r="AG32" i="4" s="1"/>
  <c r="AB16" i="4"/>
  <c r="AC16" i="4" s="1"/>
  <c r="AR16" i="4" s="1"/>
  <c r="S48" i="4"/>
  <c r="T48" i="4"/>
  <c r="K34" i="7"/>
  <c r="Z33" i="7"/>
  <c r="L33" i="7"/>
  <c r="Q33" i="7" s="1"/>
  <c r="S33" i="7" s="1"/>
  <c r="AA33" i="7"/>
  <c r="AL31" i="7"/>
  <c r="AN30" i="7"/>
  <c r="AM31" i="7"/>
  <c r="AF17" i="7"/>
  <c r="T18" i="7"/>
  <c r="V18" i="7" s="1"/>
  <c r="AI15" i="6"/>
  <c r="AT15" i="6" s="1"/>
  <c r="AH14" i="4"/>
  <c r="AI14" i="4" s="1"/>
  <c r="AT14" i="4" s="1"/>
  <c r="T16" i="4"/>
  <c r="V16" i="4" s="1"/>
  <c r="AG16" i="4" s="1"/>
  <c r="U16" i="4"/>
  <c r="W16" i="4" s="1"/>
  <c r="AM16" i="4" s="1"/>
  <c r="Q49" i="4"/>
  <c r="L17" i="4"/>
  <c r="Q17" i="4" s="1"/>
  <c r="S17" i="4" s="1"/>
  <c r="Z17" i="4"/>
  <c r="AB17" i="4" s="1"/>
  <c r="K18" i="4"/>
  <c r="AF15" i="4"/>
  <c r="AH15" i="4" s="1"/>
  <c r="AN14" i="4"/>
  <c r="AO14" i="4" s="1"/>
  <c r="AS14" i="4" s="1"/>
  <c r="AL15" i="4"/>
  <c r="AN15" i="4" s="1"/>
  <c r="AL32" i="4"/>
  <c r="AM32" i="4"/>
  <c r="AN31" i="4"/>
  <c r="AO31" i="4" s="1"/>
  <c r="L20" i="8"/>
  <c r="Q20" i="8" s="1"/>
  <c r="S20" i="8" s="1"/>
  <c r="Z20" i="8"/>
  <c r="AF18" i="8"/>
  <c r="AL18" i="8"/>
  <c r="AO15" i="8"/>
  <c r="AA20" i="8"/>
  <c r="AH30" i="8"/>
  <c r="U19" i="8"/>
  <c r="W19" i="8" s="1"/>
  <c r="AM19" i="8" s="1"/>
  <c r="T19" i="8"/>
  <c r="V19" i="8" s="1"/>
  <c r="AG19" i="8" s="1"/>
  <c r="AG18" i="8"/>
  <c r="AB19" i="8"/>
  <c r="AC19" i="8" s="1"/>
  <c r="AO30" i="9"/>
  <c r="AI15" i="9"/>
  <c r="AT15" i="9" s="1"/>
  <c r="Z33" i="9"/>
  <c r="L33" i="9"/>
  <c r="Q33" i="9" s="1"/>
  <c r="S33" i="9" s="1"/>
  <c r="K34" i="9"/>
  <c r="P50" i="9" s="1"/>
  <c r="AB32" i="9"/>
  <c r="AC32" i="9" s="1"/>
  <c r="AN15" i="9"/>
  <c r="AO15" i="9" s="1"/>
  <c r="AS15" i="9" s="1"/>
  <c r="Q48" i="9"/>
  <c r="Z18" i="9"/>
  <c r="L18" i="9"/>
  <c r="Q18" i="9" s="1"/>
  <c r="S18" i="9" s="1"/>
  <c r="K19" i="9"/>
  <c r="Q49" i="9" s="1"/>
  <c r="AL31" i="9"/>
  <c r="AN31" i="9" s="1"/>
  <c r="U17" i="9"/>
  <c r="W17" i="9" s="1"/>
  <c r="AM17" i="9" s="1"/>
  <c r="T17" i="9"/>
  <c r="V17" i="9" s="1"/>
  <c r="AG17" i="9" s="1"/>
  <c r="AA18" i="9"/>
  <c r="AF16" i="9"/>
  <c r="AG16" i="9"/>
  <c r="AL16" i="9"/>
  <c r="AN16" i="9" s="1"/>
  <c r="AI30" i="6"/>
  <c r="AF31" i="6"/>
  <c r="AH31" i="6" s="1"/>
  <c r="U32" i="6"/>
  <c r="W32" i="6" s="1"/>
  <c r="T32" i="6"/>
  <c r="V32" i="6" s="1"/>
  <c r="AG32" i="6" s="1"/>
  <c r="L33" i="6"/>
  <c r="Q33" i="6" s="1"/>
  <c r="S33" i="6" s="1"/>
  <c r="U17" i="6"/>
  <c r="W17" i="6" s="1"/>
  <c r="AM17" i="6" s="1"/>
  <c r="T17" i="6"/>
  <c r="V17" i="6" s="1"/>
  <c r="AG17" i="6" s="1"/>
  <c r="AF16" i="6"/>
  <c r="AH16" i="6" s="1"/>
  <c r="AO15" i="6"/>
  <c r="AS15" i="6" s="1"/>
  <c r="K19" i="6"/>
  <c r="Q49" i="6" s="1"/>
  <c r="Q48" i="6"/>
  <c r="Z18" i="6"/>
  <c r="AB18" i="6" s="1"/>
  <c r="L18" i="6"/>
  <c r="Q18" i="6" s="1"/>
  <c r="S18" i="6" s="1"/>
  <c r="AL16" i="6"/>
  <c r="AN16" i="6" s="1"/>
  <c r="Z34" i="4" l="1"/>
  <c r="L34" i="4"/>
  <c r="Q34" i="4" s="1"/>
  <c r="S34" i="4" s="1"/>
  <c r="K34" i="6"/>
  <c r="K36" i="6" s="1"/>
  <c r="P50" i="7"/>
  <c r="K36" i="7"/>
  <c r="AI30" i="8"/>
  <c r="AN18" i="8"/>
  <c r="K35" i="4"/>
  <c r="P52" i="4" s="1"/>
  <c r="T31" i="8"/>
  <c r="V31" i="8" s="1"/>
  <c r="U31" i="8"/>
  <c r="W31" i="8" s="1"/>
  <c r="AL31" i="8" s="1"/>
  <c r="AL30" i="8"/>
  <c r="AN30" i="8" s="1"/>
  <c r="AO30" i="8" s="1"/>
  <c r="Z32" i="8"/>
  <c r="P48" i="8"/>
  <c r="L32" i="8"/>
  <c r="Q32" i="8" s="1"/>
  <c r="S32" i="8" s="1"/>
  <c r="AA32" i="8"/>
  <c r="AB32" i="8" s="1"/>
  <c r="AC32" i="8" s="1"/>
  <c r="AR18" i="8" s="1"/>
  <c r="K33" i="8"/>
  <c r="S47" i="8"/>
  <c r="T47" i="8"/>
  <c r="AA33" i="8"/>
  <c r="AN16" i="8"/>
  <c r="AO16" i="8" s="1"/>
  <c r="Z19" i="7"/>
  <c r="AA19" i="7"/>
  <c r="Q49" i="7"/>
  <c r="T49" i="7" s="1"/>
  <c r="K20" i="7"/>
  <c r="Q50" i="7" s="1"/>
  <c r="T50" i="7" s="1"/>
  <c r="AL17" i="7"/>
  <c r="AN17" i="7" s="1"/>
  <c r="AO17" i="7" s="1"/>
  <c r="AC31" i="7"/>
  <c r="AR17" i="7" s="1"/>
  <c r="S49" i="7"/>
  <c r="T48" i="7"/>
  <c r="AH17" i="7"/>
  <c r="AI17" i="7" s="1"/>
  <c r="AM31" i="6"/>
  <c r="AN31" i="6" s="1"/>
  <c r="AO31" i="6" s="1"/>
  <c r="AC18" i="6"/>
  <c r="AR18" i="6" s="1"/>
  <c r="T32" i="9"/>
  <c r="V32" i="9" s="1"/>
  <c r="AG32" i="9" s="1"/>
  <c r="AF32" i="4"/>
  <c r="AH32" i="4" s="1"/>
  <c r="AI32" i="4" s="1"/>
  <c r="AA34" i="4"/>
  <c r="AB34" i="4" s="1"/>
  <c r="AC34" i="4" s="1"/>
  <c r="K36" i="4"/>
  <c r="AF31" i="9"/>
  <c r="AH31" i="9" s="1"/>
  <c r="AI31" i="9" s="1"/>
  <c r="T49" i="6"/>
  <c r="AB33" i="6"/>
  <c r="AC33" i="6" s="1"/>
  <c r="T33" i="4"/>
  <c r="V33" i="4" s="1"/>
  <c r="AG33" i="4" s="1"/>
  <c r="T49" i="9"/>
  <c r="AO30" i="7"/>
  <c r="AT16" i="7" s="1"/>
  <c r="AF31" i="7"/>
  <c r="AH31" i="7" s="1"/>
  <c r="S48" i="9"/>
  <c r="T48" i="9"/>
  <c r="AA34" i="7"/>
  <c r="AA20" i="7"/>
  <c r="AB32" i="7"/>
  <c r="AC32" i="7" s="1"/>
  <c r="AR18" i="7" s="1"/>
  <c r="T32" i="7"/>
  <c r="V32" i="7" s="1"/>
  <c r="AG32" i="7" s="1"/>
  <c r="AI30" i="7"/>
  <c r="AS16" i="7" s="1"/>
  <c r="P50" i="6"/>
  <c r="S49" i="6"/>
  <c r="S48" i="6"/>
  <c r="T48" i="6"/>
  <c r="AB33" i="9"/>
  <c r="AC33" i="9" s="1"/>
  <c r="S49" i="9"/>
  <c r="AI16" i="8"/>
  <c r="AI17" i="8" s="1"/>
  <c r="AI15" i="4"/>
  <c r="AT15" i="4" s="1"/>
  <c r="AA18" i="4"/>
  <c r="Q50" i="4"/>
  <c r="AA35" i="4"/>
  <c r="AI16" i="6"/>
  <c r="AT16" i="6" s="1"/>
  <c r="AO31" i="9"/>
  <c r="AC17" i="4"/>
  <c r="AR17" i="4" s="1"/>
  <c r="S49" i="4"/>
  <c r="T49" i="4"/>
  <c r="AN31" i="7"/>
  <c r="AB33" i="7"/>
  <c r="U33" i="7"/>
  <c r="W33" i="7" s="1"/>
  <c r="AM33" i="7" s="1"/>
  <c r="T33" i="7"/>
  <c r="V33" i="7" s="1"/>
  <c r="Z34" i="7"/>
  <c r="L34" i="7"/>
  <c r="Q34" i="7" s="1"/>
  <c r="S34" i="7" s="1"/>
  <c r="AL32" i="7"/>
  <c r="AN32" i="7" s="1"/>
  <c r="AL18" i="7"/>
  <c r="AF18" i="7"/>
  <c r="L20" i="7"/>
  <c r="Q20" i="7" s="1"/>
  <c r="S20" i="7" s="1"/>
  <c r="Z20" i="7"/>
  <c r="T19" i="7"/>
  <c r="V19" i="7" s="1"/>
  <c r="U19" i="7"/>
  <c r="W19" i="7" s="1"/>
  <c r="AG18" i="7"/>
  <c r="AM18" i="7"/>
  <c r="AF16" i="4"/>
  <c r="AH16" i="4" s="1"/>
  <c r="T17" i="4"/>
  <c r="V17" i="4" s="1"/>
  <c r="U17" i="4"/>
  <c r="W17" i="4" s="1"/>
  <c r="AM17" i="4" s="1"/>
  <c r="Z18" i="4"/>
  <c r="L18" i="4"/>
  <c r="Q18" i="4" s="1"/>
  <c r="S18" i="4" s="1"/>
  <c r="K19" i="4"/>
  <c r="Q51" i="4" s="1"/>
  <c r="T51" i="4" s="1"/>
  <c r="AL16" i="4"/>
  <c r="AN16" i="4" s="1"/>
  <c r="AO15" i="4"/>
  <c r="AS15" i="4" s="1"/>
  <c r="AL33" i="4"/>
  <c r="T34" i="4"/>
  <c r="V34" i="4" s="1"/>
  <c r="U34" i="4"/>
  <c r="W34" i="4" s="1"/>
  <c r="AM33" i="4"/>
  <c r="AN32" i="4"/>
  <c r="AO32" i="4" s="1"/>
  <c r="AB20" i="8"/>
  <c r="AC20" i="8" s="1"/>
  <c r="AH18" i="8"/>
  <c r="T20" i="8"/>
  <c r="V20" i="8" s="1"/>
  <c r="AF20" i="8" s="1"/>
  <c r="U20" i="8"/>
  <c r="W20" i="8" s="1"/>
  <c r="AL20" i="8" s="1"/>
  <c r="AF19" i="8"/>
  <c r="AH19" i="8" s="1"/>
  <c r="AL19" i="8"/>
  <c r="AN19" i="8" s="1"/>
  <c r="AS15" i="8"/>
  <c r="AB18" i="9"/>
  <c r="AC18" i="9" s="1"/>
  <c r="AR18" i="9" s="1"/>
  <c r="AL17" i="9"/>
  <c r="AN17" i="9" s="1"/>
  <c r="L34" i="9"/>
  <c r="Q34" i="9" s="1"/>
  <c r="S34" i="9" s="1"/>
  <c r="Z34" i="9"/>
  <c r="AH16" i="9"/>
  <c r="AI16" i="9" s="1"/>
  <c r="AT16" i="9" s="1"/>
  <c r="AF17" i="9"/>
  <c r="AH17" i="9" s="1"/>
  <c r="AL32" i="9"/>
  <c r="AA34" i="9"/>
  <c r="U33" i="9"/>
  <c r="W33" i="9" s="1"/>
  <c r="T33" i="9"/>
  <c r="V33" i="9" s="1"/>
  <c r="AM32" i="9"/>
  <c r="U18" i="9"/>
  <c r="W18" i="9" s="1"/>
  <c r="T18" i="9"/>
  <c r="V18" i="9" s="1"/>
  <c r="AG18" i="9" s="1"/>
  <c r="L19" i="9"/>
  <c r="Q19" i="9" s="1"/>
  <c r="S19" i="9" s="1"/>
  <c r="Z19" i="9"/>
  <c r="K20" i="9"/>
  <c r="AO16" i="9"/>
  <c r="AS16" i="9" s="1"/>
  <c r="AA19" i="9"/>
  <c r="AI31" i="6"/>
  <c r="T33" i="6"/>
  <c r="V33" i="6" s="1"/>
  <c r="AG33" i="6" s="1"/>
  <c r="U33" i="6"/>
  <c r="W33" i="6" s="1"/>
  <c r="AM33" i="6" s="1"/>
  <c r="L34" i="6"/>
  <c r="Q34" i="6" s="1"/>
  <c r="S34" i="6" s="1"/>
  <c r="Z34" i="6"/>
  <c r="AF32" i="6"/>
  <c r="AH32" i="6" s="1"/>
  <c r="AL32" i="6"/>
  <c r="AM32" i="6"/>
  <c r="AO16" i="6"/>
  <c r="AS16" i="6" s="1"/>
  <c r="Z19" i="6"/>
  <c r="L19" i="6"/>
  <c r="Q19" i="6" s="1"/>
  <c r="S19" i="6" s="1"/>
  <c r="K20" i="6"/>
  <c r="AF17" i="6"/>
  <c r="AH17" i="6" s="1"/>
  <c r="U18" i="6"/>
  <c r="W18" i="6" s="1"/>
  <c r="T18" i="6"/>
  <c r="V18" i="6" s="1"/>
  <c r="AG18" i="6" s="1"/>
  <c r="AA19" i="6"/>
  <c r="AL17" i="6"/>
  <c r="AN17" i="6" s="1"/>
  <c r="Q50" i="6" l="1"/>
  <c r="K22" i="6"/>
  <c r="AA34" i="6"/>
  <c r="K38" i="4"/>
  <c r="P53" i="4"/>
  <c r="S51" i="4"/>
  <c r="Z36" i="4"/>
  <c r="Z35" i="4"/>
  <c r="L35" i="4"/>
  <c r="Q35" i="4" s="1"/>
  <c r="S35" i="4" s="1"/>
  <c r="T35" i="4" s="1"/>
  <c r="V35" i="4" s="1"/>
  <c r="AA36" i="4"/>
  <c r="AB36" i="4" s="1"/>
  <c r="AB18" i="4"/>
  <c r="S48" i="8"/>
  <c r="T48" i="8"/>
  <c r="U32" i="8"/>
  <c r="W32" i="8" s="1"/>
  <c r="T32" i="8"/>
  <c r="V32" i="8" s="1"/>
  <c r="P49" i="8"/>
  <c r="Z33" i="8"/>
  <c r="AB33" i="8" s="1"/>
  <c r="AC33" i="8" s="1"/>
  <c r="AR19" i="8" s="1"/>
  <c r="L33" i="8"/>
  <c r="Q33" i="8" s="1"/>
  <c r="S33" i="8" s="1"/>
  <c r="K34" i="8"/>
  <c r="AM31" i="8"/>
  <c r="AN31" i="8" s="1"/>
  <c r="AO31" i="8" s="1"/>
  <c r="AT17" i="8" s="1"/>
  <c r="AF31" i="8"/>
  <c r="AG31" i="8"/>
  <c r="AB19" i="7"/>
  <c r="AC19" i="7" s="1"/>
  <c r="S50" i="7"/>
  <c r="AF32" i="9"/>
  <c r="AO31" i="7"/>
  <c r="AT17" i="7" s="1"/>
  <c r="T50" i="6"/>
  <c r="L36" i="4"/>
  <c r="Q36" i="4" s="1"/>
  <c r="S36" i="4" s="1"/>
  <c r="T36" i="4" s="1"/>
  <c r="V36" i="4" s="1"/>
  <c r="AF36" i="4" s="1"/>
  <c r="AF33" i="4"/>
  <c r="AH33" i="4" s="1"/>
  <c r="AI33" i="4" s="1"/>
  <c r="AI17" i="6"/>
  <c r="AT17" i="6" s="1"/>
  <c r="AB34" i="7"/>
  <c r="AC33" i="7"/>
  <c r="AR19" i="7" s="1"/>
  <c r="AI31" i="7"/>
  <c r="AS17" i="7" s="1"/>
  <c r="AG33" i="7"/>
  <c r="AB34" i="6"/>
  <c r="AC34" i="6" s="1"/>
  <c r="AB20" i="7"/>
  <c r="AC20" i="7" s="1"/>
  <c r="AF32" i="7"/>
  <c r="AH32" i="7" s="1"/>
  <c r="AI32" i="6"/>
  <c r="S50" i="6"/>
  <c r="AA20" i="9"/>
  <c r="Q50" i="9"/>
  <c r="AT16" i="8"/>
  <c r="AI16" i="4"/>
  <c r="AT16" i="4" s="1"/>
  <c r="U35" i="4"/>
  <c r="W35" i="4" s="1"/>
  <c r="AL35" i="4" s="1"/>
  <c r="AB35" i="4"/>
  <c r="AC35" i="4" s="1"/>
  <c r="K20" i="4"/>
  <c r="Q52" i="4" s="1"/>
  <c r="T52" i="4" s="1"/>
  <c r="AA19" i="4"/>
  <c r="AC18" i="4"/>
  <c r="AR18" i="4" s="1"/>
  <c r="S50" i="4"/>
  <c r="T50" i="4"/>
  <c r="T34" i="7"/>
  <c r="V34" i="7" s="1"/>
  <c r="AF34" i="7" s="1"/>
  <c r="U34" i="7"/>
  <c r="W34" i="7" s="1"/>
  <c r="AL34" i="7" s="1"/>
  <c r="AF33" i="7"/>
  <c r="AL33" i="7"/>
  <c r="AN33" i="7" s="1"/>
  <c r="AF19" i="7"/>
  <c r="AL19" i="7"/>
  <c r="T20" i="7"/>
  <c r="V20" i="7" s="1"/>
  <c r="AF20" i="7" s="1"/>
  <c r="U20" i="7"/>
  <c r="W20" i="7" s="1"/>
  <c r="AL20" i="7" s="1"/>
  <c r="AG19" i="7"/>
  <c r="AH18" i="7"/>
  <c r="AI18" i="7" s="1"/>
  <c r="AN18" i="7"/>
  <c r="AO18" i="7" s="1"/>
  <c r="AM19" i="7"/>
  <c r="Z19" i="4"/>
  <c r="L19" i="4"/>
  <c r="Q19" i="4" s="1"/>
  <c r="S19" i="4" s="1"/>
  <c r="T18" i="4"/>
  <c r="V18" i="4" s="1"/>
  <c r="U18" i="4"/>
  <c r="W18" i="4" s="1"/>
  <c r="AM18" i="4" s="1"/>
  <c r="AL17" i="4"/>
  <c r="AN17" i="4" s="1"/>
  <c r="AF17" i="4"/>
  <c r="AG17" i="4"/>
  <c r="AO16" i="4"/>
  <c r="AS16" i="4" s="1"/>
  <c r="AL34" i="4"/>
  <c r="AF34" i="4"/>
  <c r="AG34" i="4"/>
  <c r="AM34" i="4"/>
  <c r="AN33" i="4"/>
  <c r="AO33" i="4" s="1"/>
  <c r="AI18" i="8"/>
  <c r="AG20" i="8"/>
  <c r="AH20" i="8" s="1"/>
  <c r="AS16" i="8"/>
  <c r="AO17" i="8"/>
  <c r="AM20" i="8"/>
  <c r="AN20" i="8" s="1"/>
  <c r="AN32" i="9"/>
  <c r="AO32" i="9" s="1"/>
  <c r="AI17" i="9"/>
  <c r="AT17" i="9" s="1"/>
  <c r="AB19" i="9"/>
  <c r="AC19" i="9" s="1"/>
  <c r="AR19" i="9" s="1"/>
  <c r="AF33" i="9"/>
  <c r="U19" i="9"/>
  <c r="W19" i="9" s="1"/>
  <c r="T19" i="9"/>
  <c r="V19" i="9" s="1"/>
  <c r="U34" i="9"/>
  <c r="W34" i="9" s="1"/>
  <c r="AL34" i="9" s="1"/>
  <c r="T34" i="9"/>
  <c r="V34" i="9" s="1"/>
  <c r="AF34" i="9" s="1"/>
  <c r="AL33" i="9"/>
  <c r="L20" i="9"/>
  <c r="Q20" i="9" s="1"/>
  <c r="S20" i="9" s="1"/>
  <c r="Z20" i="9"/>
  <c r="AM33" i="9"/>
  <c r="AB34" i="9"/>
  <c r="AC34" i="9" s="1"/>
  <c r="AG33" i="9"/>
  <c r="AH32" i="9"/>
  <c r="AI32" i="9" s="1"/>
  <c r="AF18" i="9"/>
  <c r="AH18" i="9" s="1"/>
  <c r="AL18" i="9"/>
  <c r="AO17" i="9"/>
  <c r="AS17" i="9" s="1"/>
  <c r="AM18" i="9"/>
  <c r="AN32" i="6"/>
  <c r="AO32" i="6" s="1"/>
  <c r="T34" i="6"/>
  <c r="V34" i="6" s="1"/>
  <c r="AF34" i="6" s="1"/>
  <c r="U34" i="6"/>
  <c r="W34" i="6" s="1"/>
  <c r="AL34" i="6" s="1"/>
  <c r="AL33" i="6"/>
  <c r="AN33" i="6" s="1"/>
  <c r="AF33" i="6"/>
  <c r="AH33" i="6" s="1"/>
  <c r="AO17" i="6"/>
  <c r="AS17" i="6" s="1"/>
  <c r="AL18" i="6"/>
  <c r="AM18" i="6"/>
  <c r="T19" i="6"/>
  <c r="V19" i="6" s="1"/>
  <c r="AG19" i="6" s="1"/>
  <c r="U19" i="6"/>
  <c r="W19" i="6" s="1"/>
  <c r="AF18" i="6"/>
  <c r="AH18" i="6" s="1"/>
  <c r="AI18" i="6" s="1"/>
  <c r="Z20" i="6"/>
  <c r="L20" i="6"/>
  <c r="Q20" i="6" s="1"/>
  <c r="S20" i="6" s="1"/>
  <c r="AA20" i="6"/>
  <c r="AB19" i="6"/>
  <c r="AC19" i="6" s="1"/>
  <c r="AR19" i="6" s="1"/>
  <c r="S52" i="4" l="1"/>
  <c r="U36" i="4"/>
  <c r="W36" i="4" s="1"/>
  <c r="AL36" i="4" s="1"/>
  <c r="AH31" i="8"/>
  <c r="AI31" i="8" s="1"/>
  <c r="P50" i="8"/>
  <c r="Z34" i="8"/>
  <c r="L34" i="8"/>
  <c r="Q34" i="8" s="1"/>
  <c r="S34" i="8" s="1"/>
  <c r="S49" i="8"/>
  <c r="T49" i="8"/>
  <c r="AG32" i="8"/>
  <c r="AF32" i="8"/>
  <c r="AM32" i="8"/>
  <c r="AL32" i="8"/>
  <c r="AN32" i="8" s="1"/>
  <c r="AO32" i="8" s="1"/>
  <c r="AT18" i="8" s="1"/>
  <c r="U33" i="8"/>
  <c r="W33" i="8" s="1"/>
  <c r="AM33" i="8" s="1"/>
  <c r="T33" i="8"/>
  <c r="V33" i="8" s="1"/>
  <c r="AA34" i="8"/>
  <c r="AC34" i="7"/>
  <c r="AR20" i="7" s="1"/>
  <c r="AO32" i="7"/>
  <c r="AT18" i="7" s="1"/>
  <c r="AH33" i="7"/>
  <c r="AI32" i="7"/>
  <c r="AI33" i="6"/>
  <c r="AB20" i="9"/>
  <c r="S50" i="9"/>
  <c r="T50" i="9"/>
  <c r="AI33" i="7"/>
  <c r="AC36" i="4"/>
  <c r="AM35" i="4"/>
  <c r="AN35" i="4" s="1"/>
  <c r="AF35" i="4"/>
  <c r="AG36" i="4"/>
  <c r="AH36" i="4" s="1"/>
  <c r="AB19" i="4"/>
  <c r="AC19" i="4" s="1"/>
  <c r="AR19" i="4" s="1"/>
  <c r="AG35" i="4"/>
  <c r="Z20" i="4"/>
  <c r="L20" i="4"/>
  <c r="Q20" i="4" s="1"/>
  <c r="S20" i="4" s="1"/>
  <c r="K21" i="4"/>
  <c r="Q53" i="4" s="1"/>
  <c r="AA20" i="4"/>
  <c r="AI18" i="9"/>
  <c r="AT18" i="9" s="1"/>
  <c r="AH34" i="4"/>
  <c r="AI34" i="4" s="1"/>
  <c r="AS18" i="7"/>
  <c r="AM34" i="7"/>
  <c r="AN34" i="7" s="1"/>
  <c r="AG34" i="7"/>
  <c r="AH34" i="7" s="1"/>
  <c r="AH19" i="7"/>
  <c r="AI19" i="7" s="1"/>
  <c r="AN19" i="7"/>
  <c r="AO19" i="7" s="1"/>
  <c r="AS19" i="7" s="1"/>
  <c r="AM20" i="7"/>
  <c r="AN20" i="7" s="1"/>
  <c r="AG20" i="7"/>
  <c r="AH20" i="7" s="1"/>
  <c r="AF18" i="4"/>
  <c r="AO17" i="4"/>
  <c r="AS17" i="4" s="1"/>
  <c r="AH17" i="4"/>
  <c r="AI17" i="4" s="1"/>
  <c r="AT17" i="4" s="1"/>
  <c r="AL18" i="4"/>
  <c r="AN18" i="4" s="1"/>
  <c r="U19" i="4"/>
  <c r="W19" i="4" s="1"/>
  <c r="T19" i="4"/>
  <c r="V19" i="4" s="1"/>
  <c r="AG18" i="4"/>
  <c r="AN34" i="4"/>
  <c r="AO34" i="4" s="1"/>
  <c r="AI19" i="8"/>
  <c r="AS17" i="8"/>
  <c r="AO18" i="8"/>
  <c r="AM34" i="9"/>
  <c r="AN34" i="9" s="1"/>
  <c r="AC20" i="9"/>
  <c r="AR20" i="9" s="1"/>
  <c r="AF19" i="9"/>
  <c r="AL19" i="9"/>
  <c r="U20" i="9"/>
  <c r="W20" i="9" s="1"/>
  <c r="AL20" i="9" s="1"/>
  <c r="T20" i="9"/>
  <c r="V20" i="9" s="1"/>
  <c r="AF20" i="9" s="1"/>
  <c r="AN33" i="9"/>
  <c r="AO33" i="9" s="1"/>
  <c r="AN18" i="9"/>
  <c r="AO18" i="9" s="1"/>
  <c r="AS18" i="9" s="1"/>
  <c r="AH33" i="9"/>
  <c r="AI33" i="9" s="1"/>
  <c r="AM19" i="9"/>
  <c r="AG19" i="9"/>
  <c r="AG34" i="9"/>
  <c r="AH34" i="9" s="1"/>
  <c r="AO33" i="6"/>
  <c r="AT18" i="6"/>
  <c r="AG34" i="6"/>
  <c r="AH34" i="6" s="1"/>
  <c r="AM34" i="6"/>
  <c r="AN34" i="6" s="1"/>
  <c r="U20" i="6"/>
  <c r="W20" i="6" s="1"/>
  <c r="AL20" i="6" s="1"/>
  <c r="T20" i="6"/>
  <c r="V20" i="6" s="1"/>
  <c r="AF20" i="6" s="1"/>
  <c r="AB20" i="6"/>
  <c r="AC20" i="6" s="1"/>
  <c r="AR20" i="6" s="1"/>
  <c r="AF19" i="6"/>
  <c r="AH19" i="6" s="1"/>
  <c r="AI19" i="6" s="1"/>
  <c r="AT19" i="6" s="1"/>
  <c r="AL19" i="6"/>
  <c r="AN18" i="6"/>
  <c r="AO18" i="6" s="1"/>
  <c r="AS18" i="6" s="1"/>
  <c r="AM19" i="6"/>
  <c r="AH32" i="8" l="1"/>
  <c r="AI32" i="8" s="1"/>
  <c r="S53" i="4"/>
  <c r="T53" i="4"/>
  <c r="K23" i="4"/>
  <c r="AI34" i="7"/>
  <c r="AM36" i="4"/>
  <c r="AN36" i="4" s="1"/>
  <c r="AO36" i="4" s="1"/>
  <c r="AF33" i="8"/>
  <c r="AG33" i="8"/>
  <c r="AH33" i="8" s="1"/>
  <c r="AI33" i="8" s="1"/>
  <c r="AL33" i="8"/>
  <c r="AN33" i="8" s="1"/>
  <c r="AO33" i="8" s="1"/>
  <c r="U34" i="8"/>
  <c r="W34" i="8" s="1"/>
  <c r="AL34" i="8" s="1"/>
  <c r="T34" i="8"/>
  <c r="V34" i="8" s="1"/>
  <c r="AF34" i="8" s="1"/>
  <c r="S50" i="8"/>
  <c r="T50" i="8"/>
  <c r="AT19" i="8"/>
  <c r="AB34" i="8"/>
  <c r="AC34" i="8" s="1"/>
  <c r="AR20" i="8" s="1"/>
  <c r="AO33" i="7"/>
  <c r="AT19" i="7" s="1"/>
  <c r="AI34" i="6"/>
  <c r="AO18" i="4"/>
  <c r="AS18" i="4" s="1"/>
  <c r="AH35" i="4"/>
  <c r="AI35" i="4" s="1"/>
  <c r="AI36" i="4" s="1"/>
  <c r="AO35" i="4"/>
  <c r="L21" i="4"/>
  <c r="Q21" i="4" s="1"/>
  <c r="S21" i="4" s="1"/>
  <c r="Z21" i="4"/>
  <c r="AA21" i="4"/>
  <c r="T20" i="4"/>
  <c r="V20" i="4" s="1"/>
  <c r="U20" i="4"/>
  <c r="W20" i="4" s="1"/>
  <c r="AB20" i="4"/>
  <c r="AC20" i="4" s="1"/>
  <c r="AR20" i="4" s="1"/>
  <c r="AG19" i="4"/>
  <c r="AI34" i="9"/>
  <c r="AI20" i="7"/>
  <c r="AO20" i="7"/>
  <c r="AS20" i="7" s="1"/>
  <c r="AO34" i="6"/>
  <c r="AL19" i="4"/>
  <c r="AM19" i="4"/>
  <c r="AF19" i="4"/>
  <c r="AH18" i="4"/>
  <c r="AI18" i="4" s="1"/>
  <c r="AT18" i="4" s="1"/>
  <c r="AI20" i="8"/>
  <c r="AS18" i="8"/>
  <c r="AO19" i="8"/>
  <c r="AM20" i="9"/>
  <c r="AN20" i="9" s="1"/>
  <c r="AH19" i="9"/>
  <c r="AI19" i="9" s="1"/>
  <c r="AT19" i="9" s="1"/>
  <c r="AG20" i="9"/>
  <c r="AH20" i="9" s="1"/>
  <c r="AN19" i="9"/>
  <c r="AO19" i="9" s="1"/>
  <c r="AS19" i="9" s="1"/>
  <c r="AO34" i="9"/>
  <c r="AM20" i="6"/>
  <c r="AN20" i="6" s="1"/>
  <c r="AG20" i="6"/>
  <c r="AH20" i="6" s="1"/>
  <c r="AI20" i="6" s="1"/>
  <c r="AN19" i="6"/>
  <c r="AO19" i="6" s="1"/>
  <c r="AS19" i="6" s="1"/>
  <c r="AS19" i="8" l="1"/>
  <c r="AT20" i="6"/>
  <c r="AL20" i="4"/>
  <c r="AM20" i="4"/>
  <c r="AM34" i="8"/>
  <c r="AN34" i="8" s="1"/>
  <c r="AO34" i="8" s="1"/>
  <c r="AT20" i="8" s="1"/>
  <c r="AG34" i="8"/>
  <c r="AH34" i="8" s="1"/>
  <c r="AI34" i="8" s="1"/>
  <c r="AO34" i="7"/>
  <c r="AT20" i="7" s="1"/>
  <c r="AH19" i="4"/>
  <c r="AI19" i="4" s="1"/>
  <c r="AT19" i="4" s="1"/>
  <c r="AB21" i="4"/>
  <c r="AC21" i="4" s="1"/>
  <c r="AR21" i="4" s="1"/>
  <c r="AF20" i="4"/>
  <c r="AG20" i="4"/>
  <c r="U21" i="4"/>
  <c r="W21" i="4" s="1"/>
  <c r="AL21" i="4" s="1"/>
  <c r="T21" i="4"/>
  <c r="V21" i="4" s="1"/>
  <c r="AF21" i="4" s="1"/>
  <c r="AN19" i="4"/>
  <c r="AO19" i="4" s="1"/>
  <c r="AS19" i="4" s="1"/>
  <c r="AO20" i="8"/>
  <c r="AI20" i="9"/>
  <c r="AT20" i="9" s="1"/>
  <c r="AO20" i="9"/>
  <c r="AS20" i="9" s="1"/>
  <c r="AO20" i="6"/>
  <c r="AS20" i="6" s="1"/>
  <c r="AS20" i="8" l="1"/>
  <c r="AN20" i="4"/>
  <c r="AO20" i="4" s="1"/>
  <c r="AM21" i="4"/>
  <c r="AN21" i="4" s="1"/>
  <c r="AG21" i="4"/>
  <c r="AH21" i="4" s="1"/>
  <c r="AH20" i="4"/>
  <c r="AI20" i="4" s="1"/>
  <c r="AT20" i="4" s="1"/>
  <c r="AO21" i="4" l="1"/>
  <c r="AS21" i="4" s="1"/>
  <c r="AS20" i="4"/>
  <c r="AI21" i="4"/>
  <c r="AT21" i="4" s="1"/>
</calcChain>
</file>

<file path=xl/sharedStrings.xml><?xml version="1.0" encoding="utf-8"?>
<sst xmlns="http://schemas.openxmlformats.org/spreadsheetml/2006/main" count="1342" uniqueCount="150">
  <si>
    <t>Grupo de intervención</t>
  </si>
  <si>
    <r>
      <t>S</t>
    </r>
    <r>
      <rPr>
        <vertAlign val="subscript"/>
        <sz val="9"/>
        <rFont val="Calibri"/>
        <family val="2"/>
      </rPr>
      <t>i</t>
    </r>
    <r>
      <rPr>
        <sz val="9"/>
        <rFont val="Calibri"/>
        <family val="2"/>
      </rPr>
      <t xml:space="preserve"> = Supervivencia de cada tramo temporal</t>
    </r>
  </si>
  <si>
    <r>
      <t>EE</t>
    </r>
    <r>
      <rPr>
        <vertAlign val="subscript"/>
        <sz val="10"/>
        <rFont val="Calibri"/>
        <family val="2"/>
      </rPr>
      <t>t</t>
    </r>
  </si>
  <si>
    <r>
      <t xml:space="preserve">Z </t>
    </r>
    <r>
      <rPr>
        <vertAlign val="subscript"/>
        <sz val="9"/>
        <rFont val="Calibri"/>
        <family val="2"/>
      </rPr>
      <t>α/2</t>
    </r>
    <r>
      <rPr>
        <sz val="9"/>
        <rFont val="Calibri"/>
        <family val="2"/>
      </rPr>
      <t xml:space="preserve"> (0,05) * EE</t>
    </r>
    <r>
      <rPr>
        <vertAlign val="subscript"/>
        <sz val="9"/>
        <rFont val="Calibri"/>
        <family val="2"/>
      </rPr>
      <t>t</t>
    </r>
  </si>
  <si>
    <r>
      <t xml:space="preserve">EXP (+ Z </t>
    </r>
    <r>
      <rPr>
        <vertAlign val="subscript"/>
        <sz val="9"/>
        <rFont val="Calibri"/>
        <family val="2"/>
      </rPr>
      <t>α/2</t>
    </r>
    <r>
      <rPr>
        <sz val="9"/>
        <rFont val="Calibri"/>
        <family val="2"/>
      </rPr>
      <t xml:space="preserve"> (0,05) * EE</t>
    </r>
    <r>
      <rPr>
        <vertAlign val="subscript"/>
        <sz val="9"/>
        <rFont val="Calibri"/>
        <family val="2"/>
      </rPr>
      <t>t</t>
    </r>
    <r>
      <rPr>
        <sz val="9"/>
        <rFont val="Calibri"/>
        <family val="2"/>
      </rPr>
      <t>)</t>
    </r>
  </si>
  <si>
    <r>
      <t xml:space="preserve">EXP (- Z </t>
    </r>
    <r>
      <rPr>
        <vertAlign val="subscript"/>
        <sz val="9"/>
        <rFont val="Calibri"/>
        <family val="2"/>
      </rPr>
      <t>α/2</t>
    </r>
    <r>
      <rPr>
        <sz val="9"/>
        <rFont val="Calibri"/>
        <family val="2"/>
      </rPr>
      <t xml:space="preserve"> (0,05) * EE</t>
    </r>
    <r>
      <rPr>
        <vertAlign val="subscript"/>
        <sz val="9"/>
        <rFont val="Calibri"/>
        <family val="2"/>
      </rPr>
      <t>t</t>
    </r>
    <r>
      <rPr>
        <sz val="9"/>
        <rFont val="Calibri"/>
        <family val="2"/>
      </rPr>
      <t>)</t>
    </r>
  </si>
  <si>
    <r>
      <t>S</t>
    </r>
    <r>
      <rPr>
        <vertAlign val="subscript"/>
        <sz val="9"/>
        <rFont val="Calibri"/>
        <family val="2"/>
      </rPr>
      <t>t</t>
    </r>
    <r>
      <rPr>
        <vertAlign val="superscript"/>
        <sz val="9"/>
        <rFont val="Calibri"/>
        <family val="2"/>
      </rPr>
      <t>EXP (+  Z α/2 * EEt)</t>
    </r>
    <r>
      <rPr>
        <sz val="9"/>
        <rFont val="Calibri"/>
        <family val="2"/>
      </rPr>
      <t xml:space="preserve"> = Límite inferior del IC 95%</t>
    </r>
  </si>
  <si>
    <r>
      <t>S</t>
    </r>
    <r>
      <rPr>
        <vertAlign val="subscript"/>
        <sz val="9"/>
        <rFont val="Calibri"/>
        <family val="2"/>
      </rPr>
      <t>t</t>
    </r>
    <r>
      <rPr>
        <vertAlign val="superscript"/>
        <sz val="9"/>
        <rFont val="Calibri"/>
        <family val="2"/>
      </rPr>
      <t>EXP ( - Z α/2 * EEt)</t>
    </r>
    <r>
      <rPr>
        <sz val="9"/>
        <rFont val="Calibri"/>
        <family val="2"/>
      </rPr>
      <t xml:space="preserve"> = Límite inferior del IC 95%</t>
    </r>
  </si>
  <si>
    <t>Suma:</t>
  </si>
  <si>
    <t>Grupo de control</t>
  </si>
  <si>
    <t>Tratamiento</t>
  </si>
  <si>
    <t>A</t>
  </si>
  <si>
    <t>B</t>
  </si>
  <si>
    <t>Total</t>
  </si>
  <si>
    <t>χ² cal=</t>
  </si>
  <si>
    <t>OR=</t>
  </si>
  <si>
    <t>UNA INTRODUCCIÓN AL ANÁLISIS DE LA SUPERVIVENCIA DE KAPLAN Y MEIER Y SUS CURVAS</t>
  </si>
  <si>
    <t>Test de log-rank (test de Mantel-Haenszel) para comparar la probabilidad de supervivencia entre grupos. </t>
  </si>
  <si>
    <t>% eventos de cada intervalo / sujetos en riesgo</t>
  </si>
  <si>
    <r>
      <t xml:space="preserve">     </t>
    </r>
    <r>
      <rPr>
        <b/>
        <sz val="10"/>
        <rFont val="Calibri"/>
        <family val="2"/>
      </rPr>
      <t>Primera asunción de Kaplan-Meier:</t>
    </r>
    <r>
      <rPr>
        <sz val="10"/>
        <rFont val="Calibri"/>
        <family val="2"/>
      </rPr>
      <t xml:space="preserve"> Si un paciente de la cohorte decide retirarse del estudio, sabemos que ha sobrevivido hasta ese momento. Sin embargo habremos perdido la información posterior. Entonces debe hacerse una corrección para que el abandono del protocolo no se registre como “muerte”, dado que no sabemos si el paciente sigue o no en la situación inicial (sobreviviendo). Debe haber censura siempre que la falta de datos posteriores a un determinado punto en el tiempo se deba a factores distintos al tratamiento.</t>
    </r>
  </si>
  <si>
    <r>
      <t xml:space="preserve">     </t>
    </r>
    <r>
      <rPr>
        <b/>
        <sz val="10"/>
        <rFont val="Calibri"/>
        <family val="2"/>
      </rPr>
      <t>Tercera y última asunción:</t>
    </r>
    <r>
      <rPr>
        <sz val="10"/>
        <rFont val="Calibri"/>
        <family val="2"/>
      </rPr>
      <t xml:space="preserve"> Los eventos y las censuras suceden al final del intervalo (los intervalos deben ser similares). Es importante usar los intervalos más cortos posibles para el análisis numérico y las curvas, porque los intervalos largos producen sesgos hacia supervivencias más grandes.</t>
    </r>
  </si>
  <si>
    <r>
      <t>[ln S</t>
    </r>
    <r>
      <rPr>
        <vertAlign val="subscript"/>
        <sz val="10"/>
        <rFont val="Calibri"/>
        <family val="2"/>
      </rPr>
      <t>t</t>
    </r>
    <r>
      <rPr>
        <sz val="10"/>
        <rFont val="Calibri"/>
        <family val="2"/>
      </rPr>
      <t>]</t>
    </r>
    <r>
      <rPr>
        <vertAlign val="superscript"/>
        <sz val="10"/>
        <rFont val="Calibri"/>
        <family val="2"/>
      </rPr>
      <t>2</t>
    </r>
  </si>
  <si>
    <r>
      <t>n</t>
    </r>
    <r>
      <rPr>
        <vertAlign val="subscript"/>
        <sz val="10"/>
        <rFont val="Calibri"/>
        <family val="2"/>
      </rPr>
      <t>i</t>
    </r>
    <r>
      <rPr>
        <sz val="10"/>
        <rFont val="Calibri"/>
        <family val="2"/>
      </rPr>
      <t xml:space="preserve"> - s</t>
    </r>
    <r>
      <rPr>
        <vertAlign val="subscript"/>
        <sz val="10"/>
        <rFont val="Calibri"/>
        <family val="2"/>
      </rPr>
      <t>i</t>
    </r>
  </si>
  <si>
    <r>
      <t>n</t>
    </r>
    <r>
      <rPr>
        <vertAlign val="subscript"/>
        <sz val="10"/>
        <rFont val="Calibri"/>
        <family val="2"/>
      </rPr>
      <t>i</t>
    </r>
    <r>
      <rPr>
        <sz val="10"/>
        <rFont val="Calibri"/>
        <family val="2"/>
      </rPr>
      <t xml:space="preserve"> * s</t>
    </r>
    <r>
      <rPr>
        <vertAlign val="subscript"/>
        <sz val="10"/>
        <rFont val="Calibri"/>
        <family val="2"/>
      </rPr>
      <t>i</t>
    </r>
  </si>
  <si>
    <r>
      <t>n</t>
    </r>
    <r>
      <rPr>
        <vertAlign val="subscript"/>
        <sz val="10"/>
        <rFont val="Calibri"/>
        <family val="2"/>
      </rPr>
      <t>i</t>
    </r>
    <r>
      <rPr>
        <sz val="10"/>
        <rFont val="Calibri"/>
        <family val="2"/>
      </rPr>
      <t xml:space="preserve"> - s</t>
    </r>
    <r>
      <rPr>
        <vertAlign val="subscript"/>
        <sz val="10"/>
        <rFont val="Calibri"/>
        <family val="2"/>
      </rPr>
      <t>i</t>
    </r>
    <r>
      <rPr>
        <sz val="10"/>
        <rFont val="Calibri"/>
        <family val="2"/>
      </rPr>
      <t xml:space="preserve"> / n</t>
    </r>
    <r>
      <rPr>
        <vertAlign val="subscript"/>
        <sz val="10"/>
        <rFont val="Calibri"/>
        <family val="2"/>
      </rPr>
      <t>i</t>
    </r>
    <r>
      <rPr>
        <sz val="10"/>
        <rFont val="Calibri"/>
        <family val="2"/>
      </rPr>
      <t xml:space="preserve"> * s</t>
    </r>
    <r>
      <rPr>
        <vertAlign val="subscript"/>
        <sz val="10"/>
        <rFont val="Calibri"/>
        <family val="2"/>
      </rPr>
      <t>i</t>
    </r>
  </si>
  <si>
    <r>
      <t>Sumat (n</t>
    </r>
    <r>
      <rPr>
        <vertAlign val="subscript"/>
        <sz val="10"/>
        <rFont val="Calibri"/>
        <family val="2"/>
      </rPr>
      <t>i</t>
    </r>
    <r>
      <rPr>
        <sz val="10"/>
        <rFont val="Calibri"/>
        <family val="2"/>
      </rPr>
      <t xml:space="preserve"> - s</t>
    </r>
    <r>
      <rPr>
        <vertAlign val="subscript"/>
        <sz val="10"/>
        <rFont val="Calibri"/>
        <family val="2"/>
      </rPr>
      <t>i</t>
    </r>
    <r>
      <rPr>
        <sz val="10"/>
        <rFont val="Calibri"/>
        <family val="2"/>
      </rPr>
      <t xml:space="preserve"> / n</t>
    </r>
    <r>
      <rPr>
        <vertAlign val="subscript"/>
        <sz val="10"/>
        <rFont val="Calibri"/>
        <family val="2"/>
      </rPr>
      <t>i</t>
    </r>
    <r>
      <rPr>
        <sz val="10"/>
        <rFont val="Calibri"/>
        <family val="2"/>
      </rPr>
      <t xml:space="preserve"> * s</t>
    </r>
    <r>
      <rPr>
        <vertAlign val="subscript"/>
        <sz val="10"/>
        <rFont val="Calibri"/>
        <family val="2"/>
      </rPr>
      <t>i</t>
    </r>
    <r>
      <rPr>
        <sz val="10"/>
        <rFont val="Calibri"/>
        <family val="2"/>
      </rPr>
      <t>)</t>
    </r>
  </si>
  <si>
    <r>
      <t xml:space="preserve">Z </t>
    </r>
    <r>
      <rPr>
        <vertAlign val="subscript"/>
        <sz val="10"/>
        <rFont val="Calibri"/>
        <family val="2"/>
      </rPr>
      <t>α/2</t>
    </r>
    <r>
      <rPr>
        <sz val="10"/>
        <rFont val="Calibri"/>
        <family val="2"/>
      </rPr>
      <t xml:space="preserve"> (0,05)</t>
    </r>
  </si>
  <si>
    <t>g. l. = 1</t>
  </si>
  <si>
    <r>
      <t>Corresponde a</t>
    </r>
    <r>
      <rPr>
        <b/>
        <i/>
        <sz val="10"/>
        <rFont val="Calibri"/>
        <family val="2"/>
      </rPr>
      <t xml:space="preserve"> p</t>
    </r>
    <r>
      <rPr>
        <sz val="10"/>
        <rFont val="Calibri"/>
        <family val="2"/>
      </rPr>
      <t>=</t>
    </r>
  </si>
  <si>
    <r>
      <t xml:space="preserve">    En el análisis de la supervivencia, el estimador de Kaplan–Meier es un estimador no paramétrico de la función de supervivencia. Fue introducido por Edward L Kaplan y Paul Meier en 1958. La función de supervivencia es la probabilidad de que uno de los integrantes sobreviva más allá de un tiempo </t>
    </r>
    <r>
      <rPr>
        <b/>
        <i/>
        <sz val="10"/>
        <rFont val="Calibri"/>
        <family val="2"/>
      </rPr>
      <t>t</t>
    </r>
    <r>
      <rPr>
        <sz val="10"/>
        <rFont val="Calibri"/>
        <family val="2"/>
      </rPr>
      <t>.</t>
    </r>
  </si>
  <si>
    <r>
      <t>n</t>
    </r>
    <r>
      <rPr>
        <vertAlign val="subscript"/>
        <sz val="10"/>
        <rFont val="Calibri"/>
        <family val="2"/>
      </rPr>
      <t>i</t>
    </r>
    <r>
      <rPr>
        <sz val="10"/>
        <rFont val="Calibri"/>
        <family val="2"/>
      </rPr>
      <t xml:space="preserve"> = sujetos en riesgo (al comienzo del intervalo)</t>
    </r>
  </si>
  <si>
    <t>Eventos (al final del intervalo)</t>
  </si>
  <si>
    <r>
      <t>s</t>
    </r>
    <r>
      <rPr>
        <vertAlign val="subscript"/>
        <sz val="10"/>
        <rFont val="Calibri"/>
        <family val="2"/>
      </rPr>
      <t>i</t>
    </r>
    <r>
      <rPr>
        <sz val="10"/>
        <rFont val="Calibri"/>
        <family val="2"/>
      </rPr>
      <t xml:space="preserve"> = supervivientes (al final del intervalo)</t>
    </r>
  </si>
  <si>
    <t>Censurados (al final del intervalo)</t>
  </si>
  <si>
    <r>
      <t>S</t>
    </r>
    <r>
      <rPr>
        <vertAlign val="subscript"/>
        <sz val="9"/>
        <rFont val="Calibri"/>
        <family val="2"/>
      </rPr>
      <t>t</t>
    </r>
    <r>
      <rPr>
        <sz val="9"/>
        <rFont val="Calibri"/>
        <family val="2"/>
      </rPr>
      <t xml:space="preserve"> = condicionada a la S anterior (al final del ntervalo)</t>
    </r>
  </si>
  <si>
    <t>Meses</t>
  </si>
  <si>
    <t>% Supervivencia control</t>
  </si>
  <si>
    <t>% Supervivencia intervención</t>
  </si>
  <si>
    <r>
      <t xml:space="preserve">   </t>
    </r>
    <r>
      <rPr>
        <b/>
        <sz val="10"/>
        <rFont val="Calibri"/>
        <family val="2"/>
      </rPr>
      <t xml:space="preserve">  Segunda asunción: </t>
    </r>
    <r>
      <rPr>
        <sz val="10"/>
        <rFont val="Calibri"/>
        <family val="2"/>
      </rPr>
      <t>Los sujetos censurados siguen teniendo la misma probabilidad de supervivencia que los que siguen en el estudio. A esto se le denomina censura NO informativa, es decir que la censura no está relacionada con el tratamiento (como por ejemplo, los efectos adversos).</t>
    </r>
  </si>
  <si>
    <r>
      <t>HR</t>
    </r>
    <r>
      <rPr>
        <b/>
        <vertAlign val="subscript"/>
        <sz val="9"/>
        <color indexed="12"/>
        <rFont val="Calibri"/>
        <family val="2"/>
      </rPr>
      <t>i</t>
    </r>
  </si>
  <si>
    <t>ABC de los cuadrados, en meses</t>
  </si>
  <si>
    <t>ABC de los triángulos en meses</t>
  </si>
  <si>
    <t>ABC en cada intervalo, en meses</t>
  </si>
  <si>
    <t>ABC acumulada, en meses</t>
  </si>
  <si>
    <t>PtSLEv, meses</t>
  </si>
  <si>
    <t>tiempo final del intervalo (meses)</t>
  </si>
  <si>
    <t>tiempo inicial del intervalo (meses)</t>
  </si>
  <si>
    <t>Funciones de supervivencia condicionadas</t>
  </si>
  <si>
    <r>
      <t>S</t>
    </r>
    <r>
      <rPr>
        <vertAlign val="subscript"/>
        <sz val="10"/>
        <rFont val="Calibri"/>
        <family val="2"/>
      </rPr>
      <t>i</t>
    </r>
    <r>
      <rPr>
        <sz val="10"/>
        <rFont val="Calibri"/>
        <family val="2"/>
      </rPr>
      <t xml:space="preserve"> = S</t>
    </r>
    <r>
      <rPr>
        <vertAlign val="subscript"/>
        <sz val="10"/>
        <rFont val="Calibri"/>
        <family val="2"/>
      </rPr>
      <t>c</t>
    </r>
    <r>
      <rPr>
        <vertAlign val="superscript"/>
        <sz val="10"/>
        <rFont val="Calibri"/>
        <family val="2"/>
      </rPr>
      <t>HR</t>
    </r>
    <r>
      <rPr>
        <sz val="10"/>
        <rFont val="Calibri"/>
        <family val="2"/>
      </rPr>
      <t xml:space="preserve"> =&gt; Log </t>
    </r>
    <r>
      <rPr>
        <vertAlign val="subscript"/>
        <sz val="10"/>
        <rFont val="Calibri"/>
        <family val="2"/>
      </rPr>
      <t>Sc</t>
    </r>
    <r>
      <rPr>
        <sz val="10"/>
        <rFont val="Calibri"/>
        <family val="2"/>
      </rPr>
      <t xml:space="preserve"> S</t>
    </r>
    <r>
      <rPr>
        <vertAlign val="subscript"/>
        <sz val="10"/>
        <rFont val="Calibri"/>
        <family val="2"/>
      </rPr>
      <t>i</t>
    </r>
    <r>
      <rPr>
        <sz val="10"/>
        <rFont val="Calibri"/>
        <family val="2"/>
      </rPr>
      <t xml:space="preserve"> = HR</t>
    </r>
  </si>
  <si>
    <r>
      <t>En excel así: HR = LOG(S</t>
    </r>
    <r>
      <rPr>
        <vertAlign val="subscript"/>
        <sz val="10"/>
        <rFont val="Calibri"/>
        <family val="2"/>
      </rPr>
      <t>i</t>
    </r>
    <r>
      <rPr>
        <sz val="10"/>
        <rFont val="Calibri"/>
        <family val="2"/>
      </rPr>
      <t>;S</t>
    </r>
    <r>
      <rPr>
        <vertAlign val="subscript"/>
        <sz val="10"/>
        <rFont val="Calibri"/>
        <family val="2"/>
      </rPr>
      <t>c</t>
    </r>
    <r>
      <rPr>
        <sz val="10"/>
        <rFont val="Calibri"/>
        <family val="2"/>
      </rPr>
      <t>)</t>
    </r>
  </si>
  <si>
    <t>obtenidos exponencialmente</t>
  </si>
  <si>
    <t xml:space="preserve">Galsky MD, Arranz JA, Bamias A, on behalf of the IMvigor130 Study Group. Atezolizumab With or Without Chemotherapy in Metastatic Urothelial Cancer (IMvigor130): A Multicentre, Randomised, Placebo-Controlled Phase 3 Trial. Lancet. 2020 May 16;395(10236):1547-1557. </t>
  </si>
  <si>
    <t>NNT</t>
  </si>
  <si>
    <t>Mes</t>
  </si>
  <si>
    <t>Pacientes en riesgo comienzo intervalo</t>
  </si>
  <si>
    <t>Observados Pacientes con evento final intervalo</t>
  </si>
  <si>
    <t>Esperados Pacientes con evento final intervalo</t>
  </si>
  <si>
    <t>VARIABLE: Supervivencia Global, Subgrupo con PD-L1 IC2/3 de B vs C (tabla 2.E, del artículo original); Subgrupo de [88 con Atezolizumab] vs Subgrupo [85 con QMT-Pt + Placebo]</t>
  </si>
  <si>
    <t>VARIABLE: Supervivencia Global, Subgrupo con PD-L1 IC0/1 de B vs C (tabla 2.F, del artículo original); Subgrupo de [272 con Atezolizumab] vs Subgrupo [274 con QMT-Pt + Placebo]</t>
  </si>
  <si>
    <t>Nº pac en riesgo</t>
  </si>
  <si>
    <t>Nº pac-mes</t>
  </si>
  <si>
    <r>
      <t xml:space="preserve">VARIABLE: Supervivencia Global, Grupo B vs Grupo C (tabla 2.D, del artículo original); [360 con Atezolizumab abierto] vs </t>
    </r>
    <r>
      <rPr>
        <b/>
        <i/>
        <sz val="10"/>
        <color rgb="FF996633"/>
        <rFont val="Calibri"/>
        <family val="2"/>
        <scheme val="minor"/>
      </rPr>
      <t>[359 y no 400 con QMT-Pt abierto + Placebo cerrado]</t>
    </r>
  </si>
  <si>
    <t xml:space="preserve">VARIABLE: Supervivencia Global, Grupo A vs Grupo C (tabla 2.C, del artículo original); QMT-Pt abierto + [451 Atezolizumab cerrado vs 400 Placebo cerrado] </t>
  </si>
  <si>
    <t xml:space="preserve">VARIABLE: Supervivencia Libre de Progresión, Grupo A vs Grupo C (tabla 2.A, del artículo original); QMT-Pt abierto + [451 Atezolizumab cerrado vs 400 Placebo cerrado] </t>
  </si>
  <si>
    <t>Su mediana de supervivencia</t>
  </si>
  <si>
    <t>Ev Acum fin interv</t>
  </si>
  <si>
    <t>Grupo de intervención: QMT-Pt + Atezolizumab, n= 451</t>
  </si>
  <si>
    <t>meses, y la establece el nº</t>
  </si>
  <si>
    <t>de la población inicial, no con el 50%</t>
  </si>
  <si>
    <t>Grupo de control: QMT-Pt, n= 400</t>
  </si>
  <si>
    <t>AMBOS GRUPOS</t>
  </si>
  <si>
    <t>Cálculo manual de la Mediana de Supervivencia al Evento, y del nº del paciente de entre los supervivientes en riesgo que la establece</t>
  </si>
  <si>
    <t>*</t>
  </si>
  <si>
    <t>VARIABLE: Supervivencia Global, Grupo B vs Grupo C (tabla 2.D, del artículo original); [360 con Atezolizumab abierto] vs [359 y no 400 con QMT-Pt abierto + Placebo cerrado]</t>
  </si>
  <si>
    <t>p &gt; 0,05 en todos los cortes temporales de 9 a 24 meses</t>
  </si>
  <si>
    <t>p &gt; 0,05 en todos los cortes temporales de 12 a 24 meses</t>
  </si>
  <si>
    <t>total meses de seguimiento, sólo de los supervivientes al final cada intervalo (no incluyendo la vida que aportan los censurados hasta que salen del ensayo)</t>
  </si>
  <si>
    <r>
      <t xml:space="preserve">meses </t>
    </r>
    <r>
      <rPr>
        <b/>
        <sz val="9"/>
        <color rgb="FF0000FF"/>
        <rFont val="Calibri"/>
        <family val="2"/>
      </rPr>
      <t>│</t>
    </r>
    <r>
      <rPr>
        <sz val="9"/>
        <rFont val="Calibri"/>
        <family val="2"/>
      </rPr>
      <t xml:space="preserve"> n </t>
    </r>
    <r>
      <rPr>
        <vertAlign val="subscript"/>
        <sz val="9"/>
        <rFont val="Calibri"/>
        <family val="2"/>
      </rPr>
      <t>origen</t>
    </r>
  </si>
  <si>
    <t>Estimación Puntual del Área Bajo la Curva (ABC) por suma de polígonos</t>
  </si>
  <si>
    <t>Límite Inferior del IC del Área Bajo la Curva (ABC) por suma de polígonos</t>
  </si>
  <si>
    <t>Límite Superior del IC del Área Bajo la Curva (ABC) por suma de polígonos</t>
  </si>
  <si>
    <t>LS IC 95% ABC</t>
  </si>
  <si>
    <t>LI IC 95% ABC</t>
  </si>
  <si>
    <t xml:space="preserve"> *</t>
  </si>
  <si>
    <t>p &lt; 0,05 en el corte de 3, 6 y 9 meses</t>
  </si>
  <si>
    <t>Diferencia</t>
  </si>
  <si>
    <t>En estimación puntual ABC</t>
  </si>
  <si>
    <r>
      <t>S</t>
    </r>
    <r>
      <rPr>
        <i/>
        <vertAlign val="subscript"/>
        <sz val="9"/>
        <rFont val="Calibri"/>
        <family val="2"/>
      </rPr>
      <t>t</t>
    </r>
    <r>
      <rPr>
        <i/>
        <sz val="9"/>
        <rFont val="Calibri"/>
        <family val="2"/>
      </rPr>
      <t xml:space="preserve"> = condicionada a la S anterior (al final del ntervalo)</t>
    </r>
  </si>
  <si>
    <r>
      <t>S</t>
    </r>
    <r>
      <rPr>
        <i/>
        <vertAlign val="subscript"/>
        <sz val="9"/>
        <rFont val="Calibri"/>
        <family val="2"/>
      </rPr>
      <t>t</t>
    </r>
    <r>
      <rPr>
        <i/>
        <vertAlign val="superscript"/>
        <sz val="9"/>
        <rFont val="Calibri"/>
        <family val="2"/>
      </rPr>
      <t>EXP (+  Z α/2 * EEt)</t>
    </r>
    <r>
      <rPr>
        <i/>
        <sz val="9"/>
        <rFont val="Calibri"/>
        <family val="2"/>
      </rPr>
      <t xml:space="preserve"> = Límite inferior del IC 95%</t>
    </r>
  </si>
  <si>
    <r>
      <t>S</t>
    </r>
    <r>
      <rPr>
        <i/>
        <vertAlign val="subscript"/>
        <sz val="9"/>
        <rFont val="Calibri"/>
        <family val="2"/>
      </rPr>
      <t>t</t>
    </r>
    <r>
      <rPr>
        <i/>
        <vertAlign val="superscript"/>
        <sz val="9"/>
        <rFont val="Calibri"/>
        <family val="2"/>
      </rPr>
      <t>EXP ( - Z α/2 * EEt)</t>
    </r>
    <r>
      <rPr>
        <i/>
        <sz val="9"/>
        <rFont val="Calibri"/>
        <family val="2"/>
      </rPr>
      <t xml:space="preserve"> = Límite inferior del IC 95%</t>
    </r>
  </si>
  <si>
    <r>
      <t>[ln S</t>
    </r>
    <r>
      <rPr>
        <i/>
        <vertAlign val="subscript"/>
        <sz val="10"/>
        <color theme="2" tint="-0.249977111117893"/>
        <rFont val="Calibri"/>
        <family val="2"/>
      </rPr>
      <t>t</t>
    </r>
    <r>
      <rPr>
        <i/>
        <sz val="10"/>
        <color theme="2" tint="-0.249977111117893"/>
        <rFont val="Calibri"/>
        <family val="2"/>
      </rPr>
      <t>]</t>
    </r>
    <r>
      <rPr>
        <i/>
        <vertAlign val="superscript"/>
        <sz val="10"/>
        <color theme="2" tint="-0.249977111117893"/>
        <rFont val="Calibri"/>
        <family val="2"/>
      </rPr>
      <t>2</t>
    </r>
  </si>
  <si>
    <r>
      <t>n</t>
    </r>
    <r>
      <rPr>
        <i/>
        <vertAlign val="subscript"/>
        <sz val="10"/>
        <color theme="2" tint="-0.249977111117893"/>
        <rFont val="Calibri"/>
        <family val="2"/>
      </rPr>
      <t>i</t>
    </r>
    <r>
      <rPr>
        <i/>
        <sz val="10"/>
        <color theme="2" tint="-0.249977111117893"/>
        <rFont val="Calibri"/>
        <family val="2"/>
      </rPr>
      <t xml:space="preserve"> - s</t>
    </r>
    <r>
      <rPr>
        <i/>
        <vertAlign val="subscript"/>
        <sz val="10"/>
        <color theme="2" tint="-0.249977111117893"/>
        <rFont val="Calibri"/>
        <family val="2"/>
      </rPr>
      <t>i</t>
    </r>
  </si>
  <si>
    <r>
      <t>n</t>
    </r>
    <r>
      <rPr>
        <i/>
        <vertAlign val="subscript"/>
        <sz val="10"/>
        <color theme="2" tint="-0.249977111117893"/>
        <rFont val="Calibri"/>
        <family val="2"/>
      </rPr>
      <t>i</t>
    </r>
    <r>
      <rPr>
        <i/>
        <sz val="10"/>
        <color theme="2" tint="-0.249977111117893"/>
        <rFont val="Calibri"/>
        <family val="2"/>
      </rPr>
      <t xml:space="preserve"> * s</t>
    </r>
    <r>
      <rPr>
        <i/>
        <vertAlign val="subscript"/>
        <sz val="10"/>
        <color theme="2" tint="-0.249977111117893"/>
        <rFont val="Calibri"/>
        <family val="2"/>
      </rPr>
      <t>i</t>
    </r>
  </si>
  <si>
    <r>
      <t>n</t>
    </r>
    <r>
      <rPr>
        <i/>
        <vertAlign val="subscript"/>
        <sz val="10"/>
        <color theme="2" tint="-0.249977111117893"/>
        <rFont val="Calibri"/>
        <family val="2"/>
      </rPr>
      <t>i</t>
    </r>
    <r>
      <rPr>
        <i/>
        <sz val="10"/>
        <color theme="2" tint="-0.249977111117893"/>
        <rFont val="Calibri"/>
        <family val="2"/>
      </rPr>
      <t xml:space="preserve"> - s</t>
    </r>
    <r>
      <rPr>
        <i/>
        <vertAlign val="subscript"/>
        <sz val="10"/>
        <color theme="2" tint="-0.249977111117893"/>
        <rFont val="Calibri"/>
        <family val="2"/>
      </rPr>
      <t>i</t>
    </r>
    <r>
      <rPr>
        <i/>
        <sz val="10"/>
        <color theme="2" tint="-0.249977111117893"/>
        <rFont val="Calibri"/>
        <family val="2"/>
      </rPr>
      <t xml:space="preserve"> / n</t>
    </r>
    <r>
      <rPr>
        <i/>
        <vertAlign val="subscript"/>
        <sz val="10"/>
        <color theme="2" tint="-0.249977111117893"/>
        <rFont val="Calibri"/>
        <family val="2"/>
      </rPr>
      <t>i</t>
    </r>
    <r>
      <rPr>
        <i/>
        <sz val="10"/>
        <color theme="2" tint="-0.249977111117893"/>
        <rFont val="Calibri"/>
        <family val="2"/>
      </rPr>
      <t xml:space="preserve"> * s</t>
    </r>
    <r>
      <rPr>
        <i/>
        <vertAlign val="subscript"/>
        <sz val="10"/>
        <color theme="2" tint="-0.249977111117893"/>
        <rFont val="Calibri"/>
        <family val="2"/>
      </rPr>
      <t>i</t>
    </r>
  </si>
  <si>
    <r>
      <t>Sumat (n</t>
    </r>
    <r>
      <rPr>
        <i/>
        <vertAlign val="subscript"/>
        <sz val="10"/>
        <color theme="2" tint="-0.249977111117893"/>
        <rFont val="Calibri"/>
        <family val="2"/>
      </rPr>
      <t>i</t>
    </r>
    <r>
      <rPr>
        <i/>
        <sz val="10"/>
        <color theme="2" tint="-0.249977111117893"/>
        <rFont val="Calibri"/>
        <family val="2"/>
      </rPr>
      <t xml:space="preserve"> - s</t>
    </r>
    <r>
      <rPr>
        <i/>
        <vertAlign val="subscript"/>
        <sz val="10"/>
        <color theme="2" tint="-0.249977111117893"/>
        <rFont val="Calibri"/>
        <family val="2"/>
      </rPr>
      <t>i</t>
    </r>
    <r>
      <rPr>
        <i/>
        <sz val="10"/>
        <color theme="2" tint="-0.249977111117893"/>
        <rFont val="Calibri"/>
        <family val="2"/>
      </rPr>
      <t xml:space="preserve"> / n</t>
    </r>
    <r>
      <rPr>
        <i/>
        <vertAlign val="subscript"/>
        <sz val="10"/>
        <color theme="2" tint="-0.249977111117893"/>
        <rFont val="Calibri"/>
        <family val="2"/>
      </rPr>
      <t>i</t>
    </r>
    <r>
      <rPr>
        <i/>
        <sz val="10"/>
        <color theme="2" tint="-0.249977111117893"/>
        <rFont val="Calibri"/>
        <family val="2"/>
      </rPr>
      <t xml:space="preserve"> * s</t>
    </r>
    <r>
      <rPr>
        <i/>
        <vertAlign val="subscript"/>
        <sz val="10"/>
        <color theme="2" tint="-0.249977111117893"/>
        <rFont val="Calibri"/>
        <family val="2"/>
      </rPr>
      <t>i</t>
    </r>
    <r>
      <rPr>
        <i/>
        <sz val="10"/>
        <color theme="2" tint="-0.249977111117893"/>
        <rFont val="Calibri"/>
        <family val="2"/>
      </rPr>
      <t>)</t>
    </r>
  </si>
  <si>
    <r>
      <t>EE</t>
    </r>
    <r>
      <rPr>
        <i/>
        <vertAlign val="subscript"/>
        <sz val="10"/>
        <color theme="2" tint="-0.249977111117893"/>
        <rFont val="Calibri"/>
        <family val="2"/>
      </rPr>
      <t>t</t>
    </r>
  </si>
  <si>
    <r>
      <t xml:space="preserve">Z </t>
    </r>
    <r>
      <rPr>
        <i/>
        <vertAlign val="subscript"/>
        <sz val="10"/>
        <color theme="2" tint="-0.249977111117893"/>
        <rFont val="Calibri"/>
        <family val="2"/>
      </rPr>
      <t>α/2</t>
    </r>
    <r>
      <rPr>
        <i/>
        <sz val="10"/>
        <color theme="2" tint="-0.249977111117893"/>
        <rFont val="Calibri"/>
        <family val="2"/>
      </rPr>
      <t xml:space="preserve"> (0,05)</t>
    </r>
  </si>
  <si>
    <r>
      <t xml:space="preserve">Z </t>
    </r>
    <r>
      <rPr>
        <i/>
        <vertAlign val="subscript"/>
        <sz val="9"/>
        <color theme="2" tint="-0.249977111117893"/>
        <rFont val="Calibri"/>
        <family val="2"/>
      </rPr>
      <t>α/2</t>
    </r>
    <r>
      <rPr>
        <i/>
        <sz val="9"/>
        <color theme="2" tint="-0.249977111117893"/>
        <rFont val="Calibri"/>
        <family val="2"/>
      </rPr>
      <t xml:space="preserve"> (0,05) * EE</t>
    </r>
    <r>
      <rPr>
        <i/>
        <vertAlign val="subscript"/>
        <sz val="9"/>
        <color theme="2" tint="-0.249977111117893"/>
        <rFont val="Calibri"/>
        <family val="2"/>
      </rPr>
      <t>t</t>
    </r>
  </si>
  <si>
    <r>
      <t xml:space="preserve">EXP (+ Z </t>
    </r>
    <r>
      <rPr>
        <i/>
        <vertAlign val="subscript"/>
        <sz val="9"/>
        <color theme="2" tint="-0.249977111117893"/>
        <rFont val="Calibri"/>
        <family val="2"/>
      </rPr>
      <t>α/2</t>
    </r>
    <r>
      <rPr>
        <i/>
        <sz val="9"/>
        <color theme="2" tint="-0.249977111117893"/>
        <rFont val="Calibri"/>
        <family val="2"/>
      </rPr>
      <t xml:space="preserve"> (0,05) * EE</t>
    </r>
    <r>
      <rPr>
        <i/>
        <vertAlign val="subscript"/>
        <sz val="9"/>
        <color theme="2" tint="-0.249977111117893"/>
        <rFont val="Calibri"/>
        <family val="2"/>
      </rPr>
      <t>t</t>
    </r>
    <r>
      <rPr>
        <i/>
        <sz val="9"/>
        <color theme="2" tint="-0.249977111117893"/>
        <rFont val="Calibri"/>
        <family val="2"/>
      </rPr>
      <t>)</t>
    </r>
  </si>
  <si>
    <r>
      <t xml:space="preserve">EXP (- Z </t>
    </r>
    <r>
      <rPr>
        <i/>
        <vertAlign val="subscript"/>
        <sz val="9"/>
        <color theme="2" tint="-0.249977111117893"/>
        <rFont val="Calibri"/>
        <family val="2"/>
      </rPr>
      <t>α/2</t>
    </r>
    <r>
      <rPr>
        <i/>
        <sz val="9"/>
        <color theme="2" tint="-0.249977111117893"/>
        <rFont val="Calibri"/>
        <family val="2"/>
      </rPr>
      <t xml:space="preserve"> (0,05) * EE</t>
    </r>
    <r>
      <rPr>
        <i/>
        <vertAlign val="subscript"/>
        <sz val="9"/>
        <color theme="2" tint="-0.249977111117893"/>
        <rFont val="Calibri"/>
        <family val="2"/>
      </rPr>
      <t>t</t>
    </r>
    <r>
      <rPr>
        <i/>
        <sz val="9"/>
        <color theme="2" tint="-0.249977111117893"/>
        <rFont val="Calibri"/>
        <family val="2"/>
      </rPr>
      <t>)</t>
    </r>
  </si>
  <si>
    <t>Esto implica</t>
  </si>
  <si>
    <t>% de Eventos</t>
  </si>
  <si>
    <r>
      <t>[ln S</t>
    </r>
    <r>
      <rPr>
        <i/>
        <vertAlign val="subscript"/>
        <sz val="10"/>
        <color theme="2" tint="-9.9978637043366805E-2"/>
        <rFont val="Calibri"/>
        <family val="2"/>
      </rPr>
      <t>t</t>
    </r>
    <r>
      <rPr>
        <i/>
        <sz val="10"/>
        <color theme="2" tint="-9.9978637043366805E-2"/>
        <rFont val="Calibri"/>
        <family val="2"/>
      </rPr>
      <t>]</t>
    </r>
    <r>
      <rPr>
        <i/>
        <vertAlign val="superscript"/>
        <sz val="10"/>
        <color theme="2" tint="-9.9978637043366805E-2"/>
        <rFont val="Calibri"/>
        <family val="2"/>
      </rPr>
      <t>2</t>
    </r>
  </si>
  <si>
    <r>
      <t>n</t>
    </r>
    <r>
      <rPr>
        <i/>
        <vertAlign val="subscript"/>
        <sz val="10"/>
        <color theme="2" tint="-9.9978637043366805E-2"/>
        <rFont val="Calibri"/>
        <family val="2"/>
      </rPr>
      <t>i</t>
    </r>
    <r>
      <rPr>
        <i/>
        <sz val="10"/>
        <color theme="2" tint="-9.9978637043366805E-2"/>
        <rFont val="Calibri"/>
        <family val="2"/>
      </rPr>
      <t xml:space="preserve"> - s</t>
    </r>
    <r>
      <rPr>
        <i/>
        <vertAlign val="subscript"/>
        <sz val="10"/>
        <color theme="2" tint="-9.9978637043366805E-2"/>
        <rFont val="Calibri"/>
        <family val="2"/>
      </rPr>
      <t>i</t>
    </r>
  </si>
  <si>
    <r>
      <t>n</t>
    </r>
    <r>
      <rPr>
        <i/>
        <vertAlign val="subscript"/>
        <sz val="10"/>
        <color theme="2" tint="-9.9978637043366805E-2"/>
        <rFont val="Calibri"/>
        <family val="2"/>
      </rPr>
      <t>i</t>
    </r>
    <r>
      <rPr>
        <i/>
        <sz val="10"/>
        <color theme="2" tint="-9.9978637043366805E-2"/>
        <rFont val="Calibri"/>
        <family val="2"/>
      </rPr>
      <t xml:space="preserve"> * s</t>
    </r>
    <r>
      <rPr>
        <i/>
        <vertAlign val="subscript"/>
        <sz val="10"/>
        <color theme="2" tint="-9.9978637043366805E-2"/>
        <rFont val="Calibri"/>
        <family val="2"/>
      </rPr>
      <t>i</t>
    </r>
  </si>
  <si>
    <r>
      <t>n</t>
    </r>
    <r>
      <rPr>
        <i/>
        <vertAlign val="subscript"/>
        <sz val="10"/>
        <color theme="2" tint="-9.9978637043366805E-2"/>
        <rFont val="Calibri"/>
        <family val="2"/>
      </rPr>
      <t>i</t>
    </r>
    <r>
      <rPr>
        <i/>
        <sz val="10"/>
        <color theme="2" tint="-9.9978637043366805E-2"/>
        <rFont val="Calibri"/>
        <family val="2"/>
      </rPr>
      <t xml:space="preserve"> - s</t>
    </r>
    <r>
      <rPr>
        <i/>
        <vertAlign val="subscript"/>
        <sz val="10"/>
        <color theme="2" tint="-9.9978637043366805E-2"/>
        <rFont val="Calibri"/>
        <family val="2"/>
      </rPr>
      <t>i</t>
    </r>
    <r>
      <rPr>
        <i/>
        <sz val="10"/>
        <color theme="2" tint="-9.9978637043366805E-2"/>
        <rFont val="Calibri"/>
        <family val="2"/>
      </rPr>
      <t xml:space="preserve"> / n</t>
    </r>
    <r>
      <rPr>
        <i/>
        <vertAlign val="subscript"/>
        <sz val="10"/>
        <color theme="2" tint="-9.9978637043366805E-2"/>
        <rFont val="Calibri"/>
        <family val="2"/>
      </rPr>
      <t>i</t>
    </r>
    <r>
      <rPr>
        <i/>
        <sz val="10"/>
        <color theme="2" tint="-9.9978637043366805E-2"/>
        <rFont val="Calibri"/>
        <family val="2"/>
      </rPr>
      <t xml:space="preserve"> * s</t>
    </r>
    <r>
      <rPr>
        <i/>
        <vertAlign val="subscript"/>
        <sz val="10"/>
        <color theme="2" tint="-9.9978637043366805E-2"/>
        <rFont val="Calibri"/>
        <family val="2"/>
      </rPr>
      <t>i</t>
    </r>
  </si>
  <si>
    <r>
      <t>Sumat (n</t>
    </r>
    <r>
      <rPr>
        <i/>
        <vertAlign val="subscript"/>
        <sz val="10"/>
        <color theme="2" tint="-9.9978637043366805E-2"/>
        <rFont val="Calibri"/>
        <family val="2"/>
      </rPr>
      <t>i</t>
    </r>
    <r>
      <rPr>
        <i/>
        <sz val="10"/>
        <color theme="2" tint="-9.9978637043366805E-2"/>
        <rFont val="Calibri"/>
        <family val="2"/>
      </rPr>
      <t xml:space="preserve"> - s</t>
    </r>
    <r>
      <rPr>
        <i/>
        <vertAlign val="subscript"/>
        <sz val="10"/>
        <color theme="2" tint="-9.9978637043366805E-2"/>
        <rFont val="Calibri"/>
        <family val="2"/>
      </rPr>
      <t>i</t>
    </r>
    <r>
      <rPr>
        <i/>
        <sz val="10"/>
        <color theme="2" tint="-9.9978637043366805E-2"/>
        <rFont val="Calibri"/>
        <family val="2"/>
      </rPr>
      <t xml:space="preserve"> / n</t>
    </r>
    <r>
      <rPr>
        <i/>
        <vertAlign val="subscript"/>
        <sz val="10"/>
        <color theme="2" tint="-9.9978637043366805E-2"/>
        <rFont val="Calibri"/>
        <family val="2"/>
      </rPr>
      <t>i</t>
    </r>
    <r>
      <rPr>
        <i/>
        <sz val="10"/>
        <color theme="2" tint="-9.9978637043366805E-2"/>
        <rFont val="Calibri"/>
        <family val="2"/>
      </rPr>
      <t xml:space="preserve"> * s</t>
    </r>
    <r>
      <rPr>
        <i/>
        <vertAlign val="subscript"/>
        <sz val="10"/>
        <color theme="2" tint="-9.9978637043366805E-2"/>
        <rFont val="Calibri"/>
        <family val="2"/>
      </rPr>
      <t>i</t>
    </r>
    <r>
      <rPr>
        <i/>
        <sz val="10"/>
        <color theme="2" tint="-9.9978637043366805E-2"/>
        <rFont val="Calibri"/>
        <family val="2"/>
      </rPr>
      <t>)</t>
    </r>
  </si>
  <si>
    <r>
      <t>EE</t>
    </r>
    <r>
      <rPr>
        <i/>
        <vertAlign val="subscript"/>
        <sz val="10"/>
        <color theme="2" tint="-9.9978637043366805E-2"/>
        <rFont val="Calibri"/>
        <family val="2"/>
      </rPr>
      <t>t</t>
    </r>
  </si>
  <si>
    <r>
      <t xml:space="preserve">Z </t>
    </r>
    <r>
      <rPr>
        <i/>
        <vertAlign val="subscript"/>
        <sz val="10"/>
        <color theme="2" tint="-9.9978637043366805E-2"/>
        <rFont val="Calibri"/>
        <family val="2"/>
      </rPr>
      <t>α/2</t>
    </r>
    <r>
      <rPr>
        <i/>
        <sz val="10"/>
        <color theme="2" tint="-9.9978637043366805E-2"/>
        <rFont val="Calibri"/>
        <family val="2"/>
      </rPr>
      <t xml:space="preserve"> (0,05)</t>
    </r>
  </si>
  <si>
    <r>
      <t xml:space="preserve">Z </t>
    </r>
    <r>
      <rPr>
        <i/>
        <vertAlign val="subscript"/>
        <sz val="9"/>
        <color theme="2" tint="-9.9978637043366805E-2"/>
        <rFont val="Calibri"/>
        <family val="2"/>
      </rPr>
      <t>α/2</t>
    </r>
    <r>
      <rPr>
        <i/>
        <sz val="9"/>
        <color theme="2" tint="-9.9978637043366805E-2"/>
        <rFont val="Calibri"/>
        <family val="2"/>
      </rPr>
      <t xml:space="preserve"> (0,05) * EE</t>
    </r>
    <r>
      <rPr>
        <i/>
        <vertAlign val="subscript"/>
        <sz val="9"/>
        <color theme="2" tint="-9.9978637043366805E-2"/>
        <rFont val="Calibri"/>
        <family val="2"/>
      </rPr>
      <t>t</t>
    </r>
  </si>
  <si>
    <r>
      <t xml:space="preserve">EXP (+ Z </t>
    </r>
    <r>
      <rPr>
        <i/>
        <vertAlign val="subscript"/>
        <sz val="9"/>
        <color theme="2" tint="-9.9978637043366805E-2"/>
        <rFont val="Calibri"/>
        <family val="2"/>
      </rPr>
      <t>α/2</t>
    </r>
    <r>
      <rPr>
        <i/>
        <sz val="9"/>
        <color theme="2" tint="-9.9978637043366805E-2"/>
        <rFont val="Calibri"/>
        <family val="2"/>
      </rPr>
      <t xml:space="preserve"> (0,05) * EE</t>
    </r>
    <r>
      <rPr>
        <i/>
        <vertAlign val="subscript"/>
        <sz val="9"/>
        <color theme="2" tint="-9.9978637043366805E-2"/>
        <rFont val="Calibri"/>
        <family val="2"/>
      </rPr>
      <t>t</t>
    </r>
    <r>
      <rPr>
        <i/>
        <sz val="9"/>
        <color theme="2" tint="-9.9978637043366805E-2"/>
        <rFont val="Calibri"/>
        <family val="2"/>
      </rPr>
      <t>)</t>
    </r>
  </si>
  <si>
    <r>
      <t xml:space="preserve">EXP (- Z </t>
    </r>
    <r>
      <rPr>
        <i/>
        <vertAlign val="subscript"/>
        <sz val="9"/>
        <color theme="2" tint="-9.9978637043366805E-2"/>
        <rFont val="Calibri"/>
        <family val="2"/>
      </rPr>
      <t>α/2</t>
    </r>
    <r>
      <rPr>
        <i/>
        <sz val="9"/>
        <color theme="2" tint="-9.9978637043366805E-2"/>
        <rFont val="Calibri"/>
        <family val="2"/>
      </rPr>
      <t xml:space="preserve"> (0,05) * EE</t>
    </r>
    <r>
      <rPr>
        <i/>
        <vertAlign val="subscript"/>
        <sz val="9"/>
        <color theme="2" tint="-9.9978637043366805E-2"/>
        <rFont val="Calibri"/>
        <family val="2"/>
      </rPr>
      <t>t</t>
    </r>
    <r>
      <rPr>
        <i/>
        <sz val="9"/>
        <color theme="2" tint="-9.9978637043366805E-2"/>
        <rFont val="Calibri"/>
        <family val="2"/>
      </rPr>
      <t>)</t>
    </r>
  </si>
  <si>
    <r>
      <t>[ln S</t>
    </r>
    <r>
      <rPr>
        <vertAlign val="subscript"/>
        <sz val="10"/>
        <color theme="2" tint="-9.9978637043366805E-2"/>
        <rFont val="Calibri"/>
        <family val="2"/>
      </rPr>
      <t>t</t>
    </r>
    <r>
      <rPr>
        <sz val="10"/>
        <color theme="2" tint="-9.9978637043366805E-2"/>
        <rFont val="Calibri"/>
        <family val="2"/>
      </rPr>
      <t>]</t>
    </r>
    <r>
      <rPr>
        <vertAlign val="superscript"/>
        <sz val="10"/>
        <color theme="2" tint="-9.9978637043366805E-2"/>
        <rFont val="Calibri"/>
        <family val="2"/>
      </rPr>
      <t>2</t>
    </r>
  </si>
  <si>
    <r>
      <t>n</t>
    </r>
    <r>
      <rPr>
        <vertAlign val="subscript"/>
        <sz val="10"/>
        <color theme="2" tint="-9.9978637043366805E-2"/>
        <rFont val="Calibri"/>
        <family val="2"/>
      </rPr>
      <t>i</t>
    </r>
    <r>
      <rPr>
        <sz val="10"/>
        <color theme="2" tint="-9.9978637043366805E-2"/>
        <rFont val="Calibri"/>
        <family val="2"/>
      </rPr>
      <t xml:space="preserve"> - s</t>
    </r>
    <r>
      <rPr>
        <vertAlign val="subscript"/>
        <sz val="10"/>
        <color theme="2" tint="-9.9978637043366805E-2"/>
        <rFont val="Calibri"/>
        <family val="2"/>
      </rPr>
      <t>i</t>
    </r>
  </si>
  <si>
    <r>
      <t>n</t>
    </r>
    <r>
      <rPr>
        <vertAlign val="subscript"/>
        <sz val="10"/>
        <color theme="2" tint="-9.9978637043366805E-2"/>
        <rFont val="Calibri"/>
        <family val="2"/>
      </rPr>
      <t>i</t>
    </r>
    <r>
      <rPr>
        <sz val="10"/>
        <color theme="2" tint="-9.9978637043366805E-2"/>
        <rFont val="Calibri"/>
        <family val="2"/>
      </rPr>
      <t xml:space="preserve"> * s</t>
    </r>
    <r>
      <rPr>
        <vertAlign val="subscript"/>
        <sz val="10"/>
        <color theme="2" tint="-9.9978637043366805E-2"/>
        <rFont val="Calibri"/>
        <family val="2"/>
      </rPr>
      <t>i</t>
    </r>
  </si>
  <si>
    <r>
      <t>n</t>
    </r>
    <r>
      <rPr>
        <vertAlign val="subscript"/>
        <sz val="10"/>
        <color theme="2" tint="-9.9978637043366805E-2"/>
        <rFont val="Calibri"/>
        <family val="2"/>
      </rPr>
      <t>i</t>
    </r>
    <r>
      <rPr>
        <sz val="10"/>
        <color theme="2" tint="-9.9978637043366805E-2"/>
        <rFont val="Calibri"/>
        <family val="2"/>
      </rPr>
      <t xml:space="preserve"> - s</t>
    </r>
    <r>
      <rPr>
        <vertAlign val="subscript"/>
        <sz val="10"/>
        <color theme="2" tint="-9.9978637043366805E-2"/>
        <rFont val="Calibri"/>
        <family val="2"/>
      </rPr>
      <t>i</t>
    </r>
    <r>
      <rPr>
        <sz val="10"/>
        <color theme="2" tint="-9.9978637043366805E-2"/>
        <rFont val="Calibri"/>
        <family val="2"/>
      </rPr>
      <t xml:space="preserve"> / n</t>
    </r>
    <r>
      <rPr>
        <vertAlign val="subscript"/>
        <sz val="10"/>
        <color theme="2" tint="-9.9978637043366805E-2"/>
        <rFont val="Calibri"/>
        <family val="2"/>
      </rPr>
      <t>i</t>
    </r>
    <r>
      <rPr>
        <sz val="10"/>
        <color theme="2" tint="-9.9978637043366805E-2"/>
        <rFont val="Calibri"/>
        <family val="2"/>
      </rPr>
      <t xml:space="preserve"> * s</t>
    </r>
    <r>
      <rPr>
        <vertAlign val="subscript"/>
        <sz val="10"/>
        <color theme="2" tint="-9.9978637043366805E-2"/>
        <rFont val="Calibri"/>
        <family val="2"/>
      </rPr>
      <t>i</t>
    </r>
  </si>
  <si>
    <r>
      <t>Sumat (n</t>
    </r>
    <r>
      <rPr>
        <vertAlign val="subscript"/>
        <sz val="10"/>
        <color theme="2" tint="-9.9978637043366805E-2"/>
        <rFont val="Calibri"/>
        <family val="2"/>
      </rPr>
      <t>i</t>
    </r>
    <r>
      <rPr>
        <sz val="10"/>
        <color theme="2" tint="-9.9978637043366805E-2"/>
        <rFont val="Calibri"/>
        <family val="2"/>
      </rPr>
      <t xml:space="preserve"> - s</t>
    </r>
    <r>
      <rPr>
        <vertAlign val="subscript"/>
        <sz val="10"/>
        <color theme="2" tint="-9.9978637043366805E-2"/>
        <rFont val="Calibri"/>
        <family val="2"/>
      </rPr>
      <t>i</t>
    </r>
    <r>
      <rPr>
        <sz val="10"/>
        <color theme="2" tint="-9.9978637043366805E-2"/>
        <rFont val="Calibri"/>
        <family val="2"/>
      </rPr>
      <t xml:space="preserve"> / n</t>
    </r>
    <r>
      <rPr>
        <vertAlign val="subscript"/>
        <sz val="10"/>
        <color theme="2" tint="-9.9978637043366805E-2"/>
        <rFont val="Calibri"/>
        <family val="2"/>
      </rPr>
      <t>i</t>
    </r>
    <r>
      <rPr>
        <sz val="10"/>
        <color theme="2" tint="-9.9978637043366805E-2"/>
        <rFont val="Calibri"/>
        <family val="2"/>
      </rPr>
      <t xml:space="preserve"> * s</t>
    </r>
    <r>
      <rPr>
        <vertAlign val="subscript"/>
        <sz val="10"/>
        <color theme="2" tint="-9.9978637043366805E-2"/>
        <rFont val="Calibri"/>
        <family val="2"/>
      </rPr>
      <t>i</t>
    </r>
    <r>
      <rPr>
        <sz val="10"/>
        <color theme="2" tint="-9.9978637043366805E-2"/>
        <rFont val="Calibri"/>
        <family val="2"/>
      </rPr>
      <t>)</t>
    </r>
  </si>
  <si>
    <r>
      <t>EE</t>
    </r>
    <r>
      <rPr>
        <vertAlign val="subscript"/>
        <sz val="10"/>
        <color theme="2" tint="-9.9978637043366805E-2"/>
        <rFont val="Calibri"/>
        <family val="2"/>
      </rPr>
      <t>t</t>
    </r>
  </si>
  <si>
    <r>
      <t xml:space="preserve">Z </t>
    </r>
    <r>
      <rPr>
        <vertAlign val="subscript"/>
        <sz val="10"/>
        <color theme="2" tint="-9.9978637043366805E-2"/>
        <rFont val="Calibri"/>
        <family val="2"/>
      </rPr>
      <t>α/2</t>
    </r>
    <r>
      <rPr>
        <sz val="10"/>
        <color theme="2" tint="-9.9978637043366805E-2"/>
        <rFont val="Calibri"/>
        <family val="2"/>
      </rPr>
      <t xml:space="preserve"> (0,05)</t>
    </r>
  </si>
  <si>
    <r>
      <t xml:space="preserve">Z </t>
    </r>
    <r>
      <rPr>
        <vertAlign val="subscript"/>
        <sz val="9"/>
        <color theme="2" tint="-9.9978637043366805E-2"/>
        <rFont val="Calibri"/>
        <family val="2"/>
      </rPr>
      <t>α/2</t>
    </r>
    <r>
      <rPr>
        <sz val="9"/>
        <color theme="2" tint="-9.9978637043366805E-2"/>
        <rFont val="Calibri"/>
        <family val="2"/>
      </rPr>
      <t xml:space="preserve"> (0,05) * EE</t>
    </r>
    <r>
      <rPr>
        <vertAlign val="subscript"/>
        <sz val="9"/>
        <color theme="2" tint="-9.9978637043366805E-2"/>
        <rFont val="Calibri"/>
        <family val="2"/>
      </rPr>
      <t>t</t>
    </r>
  </si>
  <si>
    <r>
      <t xml:space="preserve">EXP (+ Z </t>
    </r>
    <r>
      <rPr>
        <vertAlign val="subscript"/>
        <sz val="9"/>
        <color theme="2" tint="-9.9978637043366805E-2"/>
        <rFont val="Calibri"/>
        <family val="2"/>
      </rPr>
      <t>α/2</t>
    </r>
    <r>
      <rPr>
        <sz val="9"/>
        <color theme="2" tint="-9.9978637043366805E-2"/>
        <rFont val="Calibri"/>
        <family val="2"/>
      </rPr>
      <t xml:space="preserve"> (0,05) * EE</t>
    </r>
    <r>
      <rPr>
        <vertAlign val="subscript"/>
        <sz val="9"/>
        <color theme="2" tint="-9.9978637043366805E-2"/>
        <rFont val="Calibri"/>
        <family val="2"/>
      </rPr>
      <t>t</t>
    </r>
    <r>
      <rPr>
        <sz val="9"/>
        <color theme="2" tint="-9.9978637043366805E-2"/>
        <rFont val="Calibri"/>
        <family val="2"/>
      </rPr>
      <t>)</t>
    </r>
  </si>
  <si>
    <r>
      <t xml:space="preserve">EXP (- Z </t>
    </r>
    <r>
      <rPr>
        <vertAlign val="subscript"/>
        <sz val="9"/>
        <color theme="2" tint="-9.9978637043366805E-2"/>
        <rFont val="Calibri"/>
        <family val="2"/>
      </rPr>
      <t>α/2</t>
    </r>
    <r>
      <rPr>
        <sz val="9"/>
        <color theme="2" tint="-9.9978637043366805E-2"/>
        <rFont val="Calibri"/>
        <family val="2"/>
      </rPr>
      <t xml:space="preserve"> (0,05) * EE</t>
    </r>
    <r>
      <rPr>
        <vertAlign val="subscript"/>
        <sz val="9"/>
        <color theme="2" tint="-9.9978637043366805E-2"/>
        <rFont val="Calibri"/>
        <family val="2"/>
      </rPr>
      <t>t</t>
    </r>
    <r>
      <rPr>
        <sz val="9"/>
        <color theme="2" tint="-9.9978637043366805E-2"/>
        <rFont val="Calibri"/>
        <family val="2"/>
      </rPr>
      <t>)</t>
    </r>
  </si>
  <si>
    <r>
      <rPr>
        <i/>
        <sz val="10"/>
        <color rgb="FFFF9900"/>
        <rFont val="Calibri"/>
        <family val="2"/>
      </rPr>
      <t>p &gt; 0,05</t>
    </r>
    <r>
      <rPr>
        <sz val="10"/>
        <color rgb="FFFF9900"/>
        <rFont val="Calibri"/>
        <family val="2"/>
      </rPr>
      <t xml:space="preserve"> en los cortes temporales 9, 12, 15, 18, 21, 24 y 27 meses</t>
    </r>
  </si>
  <si>
    <t>20200516-ECA IMvigor130 m27, CaUrot-m, 1L[Atez+-QMT-Pt] vs [Pl+QMT-Pt]. Galsky</t>
  </si>
  <si>
    <r>
      <rPr>
        <i/>
        <sz val="10"/>
        <color rgb="FFFF9900"/>
        <rFont val="Calibri"/>
        <family val="2"/>
      </rPr>
      <t>p &gt; 0,05</t>
    </r>
    <r>
      <rPr>
        <sz val="10"/>
        <color rgb="FFFF9900"/>
        <rFont val="Calibri"/>
        <family val="2"/>
      </rPr>
      <t xml:space="preserve"> en los cortes temporales de 3, 6, 9 y 12 meses</t>
    </r>
  </si>
  <si>
    <r>
      <rPr>
        <i/>
        <sz val="10"/>
        <color rgb="FF009900"/>
        <rFont val="Calibri"/>
        <family val="2"/>
      </rPr>
      <t>p &lt; 0,05</t>
    </r>
    <r>
      <rPr>
        <sz val="10"/>
        <color rgb="FF009900"/>
        <rFont val="Calibri"/>
        <family val="2"/>
      </rPr>
      <t xml:space="preserve"> en los cortes 15, 18, 21 y 24 meses</t>
    </r>
  </si>
  <si>
    <r>
      <t>S</t>
    </r>
    <r>
      <rPr>
        <i/>
        <vertAlign val="subscript"/>
        <sz val="9"/>
        <rFont val="Calibri"/>
        <family val="2"/>
      </rPr>
      <t>i</t>
    </r>
    <r>
      <rPr>
        <i/>
        <sz val="9"/>
        <rFont val="Calibri"/>
        <family val="2"/>
      </rPr>
      <t xml:space="preserve"> = Supervivencia de cada tramo temporal</t>
    </r>
  </si>
  <si>
    <t>Grupo de intervención: Atezolizumab, n= 360</t>
  </si>
  <si>
    <t>Grupo de control: QMT-Pt, n= 359 (y no 400)</t>
  </si>
  <si>
    <r>
      <t xml:space="preserve">VARIABLE: Supervivencia Global, Grupo B vs Grupo C (tabla 2.D, del artículo original); [360 con Atezolizumab abierto] vs </t>
    </r>
    <r>
      <rPr>
        <b/>
        <i/>
        <sz val="10"/>
        <color rgb="FF996633"/>
        <rFont val="Calibri"/>
        <family val="2"/>
        <scheme val="minor"/>
      </rPr>
      <t>[359 y no 400 con QMT-Pt abierto]</t>
    </r>
  </si>
  <si>
    <t>VARIABLE: Supervivencia Global, Subgrupo con PD-L1 IC0/1 de B vs C (tabla 2.F, del artículo original); Subgrupo de [272 con Atezolizumab] vs Subgrupo de [274 con QMT-Pt]</t>
  </si>
  <si>
    <t>Grupo de intervención: Subgrupo PD-L1 IC0/1 de Atezolizumab, n= 272</t>
  </si>
  <si>
    <t>Grupo de control: Subgrupo PD-L1 IC0/1 de QMT-Pt, n= 274</t>
  </si>
  <si>
    <t>Grupo de intervención: Subgrupo PD-L1 IC2/3 de Atezolizumab, n= 88</t>
  </si>
  <si>
    <t>Grupo de control: Subgrupo PD-L1 IC2/3 de QMT-Pt, n= 85</t>
  </si>
  <si>
    <t>% supervivientes acumul (no condic al interv anterior)</t>
  </si>
  <si>
    <t xml:space="preserve">Su mediana de S se alcanza a los </t>
  </si>
  <si>
    <t>de los supervivientes en riesgo, que es el percentil</t>
  </si>
  <si>
    <t>% S sup e inf</t>
  </si>
  <si>
    <t>t interv sup</t>
  </si>
  <si>
    <t>mediana t</t>
  </si>
  <si>
    <t>Mediana de supervivencia (en meses) del grupo, teóricamente son los meses que ha logrado sobrevivir el paciente que corresponde con el percentil 50%</t>
  </si>
  <si>
    <t>nº pac sup e inf</t>
  </si>
  <si>
    <t>nº pac mediana</t>
  </si>
  <si>
    <t>Percentil mediana</t>
  </si>
  <si>
    <t>Supervivencia</t>
  </si>
  <si>
    <t>Supervivientes</t>
  </si>
  <si>
    <t>de la población inicial</t>
  </si>
  <si>
    <t>No alcanz</t>
  </si>
  <si>
    <t>Cens Acum al final interva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</si>
</sst>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_-* #,##0\ _€_-;\-* #,##0\ _€_-;_-* &quot;-&quot;??\ _€_-;_-@_-"/>
    <numFmt numFmtId="166" formatCode="0.0%"/>
    <numFmt numFmtId="167" formatCode="_-* #,##0.000\ _€_-;\-* #,##0.000\ _€_-;_-* &quot;-&quot;??\ _€_-;_-@_-"/>
    <numFmt numFmtId="168" formatCode="_-* #,##0.0000\ _€_-;\-* #,##0.0000\ _€_-;_-* &quot;-&quot;??\ _€_-;_-@_-"/>
    <numFmt numFmtId="169" formatCode="0.000"/>
    <numFmt numFmtId="170" formatCode="0.0"/>
    <numFmt numFmtId="171" formatCode="#,##0_ ;\-#,##0\ "/>
    <numFmt numFmtId="172" formatCode="_-* #,##0.0\ _€_-;\-* #,##0.0\ _€_-;_-* &quot;-&quot;??\ _€_-;_-@_-"/>
    <numFmt numFmtId="173" formatCode="_-* #,##0.0\ _€_-;\-* #,##0.0\ _€_-;_-* &quot;-&quot;?\ _€_-;_-@_-"/>
  </numFmts>
  <fonts count="81" x14ac:knownFonts="1">
    <font>
      <sz val="10"/>
      <name val="Arial"/>
    </font>
    <font>
      <sz val="10"/>
      <name val="Arial"/>
      <family val="2"/>
    </font>
    <font>
      <sz val="10"/>
      <name val="Calibri"/>
      <family val="2"/>
    </font>
    <font>
      <b/>
      <sz val="10"/>
      <name val="Calibri"/>
      <family val="2"/>
    </font>
    <font>
      <vertAlign val="subscript"/>
      <sz val="9"/>
      <name val="Calibri"/>
      <family val="2"/>
    </font>
    <font>
      <sz val="9"/>
      <name val="Calibri"/>
      <family val="2"/>
    </font>
    <font>
      <vertAlign val="subscript"/>
      <sz val="10"/>
      <name val="Calibri"/>
      <family val="2"/>
    </font>
    <font>
      <vertAlign val="superscript"/>
      <sz val="10"/>
      <name val="Calibri"/>
      <family val="2"/>
    </font>
    <font>
      <vertAlign val="superscript"/>
      <sz val="9"/>
      <name val="Calibri"/>
      <family val="2"/>
    </font>
    <font>
      <b/>
      <sz val="9"/>
      <name val="Calibri"/>
      <family val="2"/>
    </font>
    <font>
      <b/>
      <i/>
      <sz val="10"/>
      <name val="Calibri"/>
      <family val="2"/>
    </font>
    <font>
      <b/>
      <sz val="12"/>
      <name val="Calibri"/>
      <family val="2"/>
    </font>
    <font>
      <b/>
      <vertAlign val="subscript"/>
      <sz val="9"/>
      <color indexed="12"/>
      <name val="Calibri"/>
      <family val="2"/>
    </font>
    <font>
      <sz val="10"/>
      <name val="Calibri"/>
      <family val="2"/>
      <scheme val="minor"/>
    </font>
    <font>
      <b/>
      <sz val="10"/>
      <name val="Calibri"/>
      <family val="2"/>
      <scheme val="minor"/>
    </font>
    <font>
      <sz val="10"/>
      <color indexed="52"/>
      <name val="Calibri"/>
      <family val="2"/>
      <scheme val="minor"/>
    </font>
    <font>
      <sz val="10"/>
      <color indexed="12"/>
      <name val="Calibri"/>
      <family val="2"/>
      <scheme val="minor"/>
    </font>
    <font>
      <sz val="10"/>
      <color indexed="61"/>
      <name val="Calibri"/>
      <family val="2"/>
      <scheme val="minor"/>
    </font>
    <font>
      <sz val="9"/>
      <name val="Calibri"/>
      <family val="2"/>
      <scheme val="minor"/>
    </font>
    <font>
      <b/>
      <sz val="10"/>
      <color indexed="17"/>
      <name val="Calibri"/>
      <family val="2"/>
      <scheme val="minor"/>
    </font>
    <font>
      <sz val="10"/>
      <color rgb="FF0000FF"/>
      <name val="Calibri"/>
      <family val="2"/>
      <scheme val="minor"/>
    </font>
    <font>
      <b/>
      <sz val="10"/>
      <color rgb="FF0000FF"/>
      <name val="Calibri"/>
      <family val="2"/>
      <scheme val="minor"/>
    </font>
    <font>
      <sz val="9"/>
      <color rgb="FF0000FF"/>
      <name val="Calibri"/>
      <family val="2"/>
      <scheme val="minor"/>
    </font>
    <font>
      <b/>
      <u/>
      <sz val="10"/>
      <name val="Calibri"/>
      <family val="2"/>
      <scheme val="minor"/>
    </font>
    <font>
      <sz val="8"/>
      <name val="Calibri"/>
      <family val="2"/>
      <scheme val="minor"/>
    </font>
    <font>
      <b/>
      <sz val="9"/>
      <name val="Calibri"/>
      <family val="2"/>
      <scheme val="minor"/>
    </font>
    <font>
      <i/>
      <sz val="10"/>
      <name val="Calibri"/>
      <family val="2"/>
      <scheme val="minor"/>
    </font>
    <font>
      <b/>
      <i/>
      <sz val="10"/>
      <color rgb="FF996633"/>
      <name val="Calibri"/>
      <family val="2"/>
      <scheme val="minor"/>
    </font>
    <font>
      <b/>
      <sz val="11"/>
      <color rgb="FF0000FF"/>
      <name val="Calibri"/>
      <family val="2"/>
      <scheme val="minor"/>
    </font>
    <font>
      <b/>
      <sz val="10"/>
      <color theme="1"/>
      <name val="Calibri"/>
      <family val="2"/>
      <scheme val="minor"/>
    </font>
    <font>
      <sz val="10"/>
      <color theme="1"/>
      <name val="Calibri"/>
      <family val="2"/>
      <scheme val="minor"/>
    </font>
    <font>
      <b/>
      <sz val="9"/>
      <color rgb="FF0000FF"/>
      <name val="Calibri"/>
      <family val="2"/>
    </font>
    <font>
      <sz val="10"/>
      <color rgb="FF009900"/>
      <name val="Calibri"/>
      <family val="2"/>
    </font>
    <font>
      <sz val="10"/>
      <color rgb="FFFF9900"/>
      <name val="Calibri"/>
      <family val="2"/>
    </font>
    <font>
      <sz val="10"/>
      <color rgb="FF009900"/>
      <name val="Calibri"/>
      <family val="2"/>
      <scheme val="minor"/>
    </font>
    <font>
      <b/>
      <sz val="10"/>
      <color rgb="FF009900"/>
      <name val="Calibri"/>
      <family val="2"/>
      <scheme val="minor"/>
    </font>
    <font>
      <b/>
      <sz val="10"/>
      <color rgb="FFFF0000"/>
      <name val="Calibri"/>
      <family val="2"/>
      <scheme val="minor"/>
    </font>
    <font>
      <i/>
      <sz val="9"/>
      <name val="Calibri"/>
      <family val="2"/>
      <scheme val="minor"/>
    </font>
    <font>
      <i/>
      <vertAlign val="subscript"/>
      <sz val="9"/>
      <name val="Calibri"/>
      <family val="2"/>
    </font>
    <font>
      <i/>
      <sz val="9"/>
      <name val="Calibri"/>
      <family val="2"/>
    </font>
    <font>
      <i/>
      <sz val="8"/>
      <color rgb="FF993300"/>
      <name val="Calibri"/>
      <family val="2"/>
      <scheme val="minor"/>
    </font>
    <font>
      <i/>
      <sz val="8"/>
      <color rgb="FF669900"/>
      <name val="Calibri"/>
      <family val="2"/>
      <scheme val="minor"/>
    </font>
    <font>
      <i/>
      <sz val="10"/>
      <color rgb="FF993300"/>
      <name val="Calibri"/>
      <family val="2"/>
      <scheme val="minor"/>
    </font>
    <font>
      <i/>
      <sz val="10"/>
      <color rgb="FF669900"/>
      <name val="Calibri"/>
      <family val="2"/>
      <scheme val="minor"/>
    </font>
    <font>
      <i/>
      <sz val="10"/>
      <color rgb="FF0000FF"/>
      <name val="Calibri"/>
      <family val="2"/>
      <scheme val="minor"/>
    </font>
    <font>
      <i/>
      <sz val="10"/>
      <color theme="1"/>
      <name val="Calibri"/>
      <family val="2"/>
      <scheme val="minor"/>
    </font>
    <font>
      <i/>
      <vertAlign val="superscript"/>
      <sz val="9"/>
      <name val="Calibri"/>
      <family val="2"/>
    </font>
    <font>
      <i/>
      <sz val="10"/>
      <color theme="2" tint="-0.249977111117893"/>
      <name val="Calibri"/>
      <family val="2"/>
      <scheme val="minor"/>
    </font>
    <font>
      <i/>
      <vertAlign val="subscript"/>
      <sz val="10"/>
      <color theme="2" tint="-0.249977111117893"/>
      <name val="Calibri"/>
      <family val="2"/>
    </font>
    <font>
      <i/>
      <sz val="10"/>
      <color theme="2" tint="-0.249977111117893"/>
      <name val="Calibri"/>
      <family val="2"/>
    </font>
    <font>
      <i/>
      <vertAlign val="superscript"/>
      <sz val="10"/>
      <color theme="2" tint="-0.249977111117893"/>
      <name val="Calibri"/>
      <family val="2"/>
    </font>
    <font>
      <i/>
      <sz val="9"/>
      <color theme="2" tint="-0.249977111117893"/>
      <name val="Calibri"/>
      <family val="2"/>
      <scheme val="minor"/>
    </font>
    <font>
      <i/>
      <vertAlign val="subscript"/>
      <sz val="9"/>
      <color theme="2" tint="-0.249977111117893"/>
      <name val="Calibri"/>
      <family val="2"/>
    </font>
    <font>
      <i/>
      <sz val="9"/>
      <color theme="2" tint="-0.249977111117893"/>
      <name val="Calibri"/>
      <family val="2"/>
    </font>
    <font>
      <b/>
      <i/>
      <sz val="10"/>
      <color theme="2" tint="-0.249977111117893"/>
      <name val="Calibri"/>
      <family val="2"/>
      <scheme val="minor"/>
    </font>
    <font>
      <b/>
      <sz val="10"/>
      <color theme="2" tint="-0.249977111117893"/>
      <name val="Calibri"/>
      <family val="2"/>
      <scheme val="minor"/>
    </font>
    <font>
      <sz val="10"/>
      <color theme="2" tint="-0.249977111117893"/>
      <name val="Calibri"/>
      <family val="2"/>
      <scheme val="minor"/>
    </font>
    <font>
      <i/>
      <sz val="10"/>
      <color theme="2" tint="-9.9978637043366805E-2"/>
      <name val="Calibri"/>
      <family val="2"/>
      <scheme val="minor"/>
    </font>
    <font>
      <i/>
      <vertAlign val="subscript"/>
      <sz val="10"/>
      <color theme="2" tint="-9.9978637043366805E-2"/>
      <name val="Calibri"/>
      <family val="2"/>
    </font>
    <font>
      <i/>
      <sz val="10"/>
      <color theme="2" tint="-9.9978637043366805E-2"/>
      <name val="Calibri"/>
      <family val="2"/>
    </font>
    <font>
      <i/>
      <vertAlign val="superscript"/>
      <sz val="10"/>
      <color theme="2" tint="-9.9978637043366805E-2"/>
      <name val="Calibri"/>
      <family val="2"/>
    </font>
    <font>
      <i/>
      <sz val="9"/>
      <color theme="2" tint="-9.9978637043366805E-2"/>
      <name val="Calibri"/>
      <family val="2"/>
      <scheme val="minor"/>
    </font>
    <font>
      <i/>
      <vertAlign val="subscript"/>
      <sz val="9"/>
      <color theme="2" tint="-9.9978637043366805E-2"/>
      <name val="Calibri"/>
      <family val="2"/>
    </font>
    <font>
      <i/>
      <sz val="9"/>
      <color theme="2" tint="-9.9978637043366805E-2"/>
      <name val="Calibri"/>
      <family val="2"/>
    </font>
    <font>
      <i/>
      <sz val="8"/>
      <color rgb="FF008000"/>
      <name val="Calibri"/>
      <family val="2"/>
      <scheme val="minor"/>
    </font>
    <font>
      <i/>
      <sz val="10"/>
      <color rgb="FF008000"/>
      <name val="Calibri"/>
      <family val="2"/>
      <scheme val="minor"/>
    </font>
    <font>
      <sz val="10"/>
      <color theme="2" tint="-9.9978637043366805E-2"/>
      <name val="Calibri"/>
      <family val="2"/>
      <scheme val="minor"/>
    </font>
    <font>
      <vertAlign val="subscript"/>
      <sz val="10"/>
      <color theme="2" tint="-9.9978637043366805E-2"/>
      <name val="Calibri"/>
      <family val="2"/>
    </font>
    <font>
      <sz val="10"/>
      <color theme="2" tint="-9.9978637043366805E-2"/>
      <name val="Calibri"/>
      <family val="2"/>
    </font>
    <font>
      <vertAlign val="superscript"/>
      <sz val="10"/>
      <color theme="2" tint="-9.9978637043366805E-2"/>
      <name val="Calibri"/>
      <family val="2"/>
    </font>
    <font>
      <vertAlign val="subscript"/>
      <sz val="9"/>
      <color theme="2" tint="-9.9978637043366805E-2"/>
      <name val="Calibri"/>
      <family val="2"/>
    </font>
    <font>
      <sz val="9"/>
      <color theme="2" tint="-9.9978637043366805E-2"/>
      <name val="Calibri"/>
      <family val="2"/>
    </font>
    <font>
      <i/>
      <sz val="10"/>
      <color rgb="FFFF9900"/>
      <name val="Calibri"/>
      <family val="2"/>
    </font>
    <font>
      <sz val="10"/>
      <color rgb="FFFF0000"/>
      <name val="Calibri"/>
      <family val="2"/>
      <scheme val="minor"/>
    </font>
    <font>
      <i/>
      <sz val="10"/>
      <color rgb="FF009900"/>
      <name val="Calibri"/>
      <family val="2"/>
    </font>
    <font>
      <b/>
      <sz val="10"/>
      <color theme="7" tint="-0.499984740745262"/>
      <name val="Calibri"/>
      <family val="2"/>
      <scheme val="minor"/>
    </font>
    <font>
      <sz val="9"/>
      <color rgb="FFB2B2B2"/>
      <name val="Calibri"/>
      <family val="2"/>
      <scheme val="minor"/>
    </font>
    <font>
      <sz val="10"/>
      <color rgb="FFB2B2B2"/>
      <name val="Calibri"/>
      <family val="2"/>
      <scheme val="minor"/>
    </font>
    <font>
      <sz val="10"/>
      <color rgb="FFFF9933"/>
      <name val="Calibri"/>
      <family val="2"/>
      <scheme val="minor"/>
    </font>
    <font>
      <sz val="10"/>
      <color rgb="FF008000"/>
      <name val="Calibri"/>
      <family val="2"/>
      <scheme val="minor"/>
    </font>
    <font>
      <b/>
      <i/>
      <sz val="10"/>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theme="7"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right style="thin">
        <color indexed="21"/>
      </right>
      <top style="thin">
        <color indexed="21"/>
      </top>
      <bottom style="thin">
        <color indexed="21"/>
      </bottom>
      <diagonal/>
    </border>
    <border>
      <left/>
      <right/>
      <top style="thin">
        <color indexed="64"/>
      </top>
      <bottom style="thin">
        <color indexed="64"/>
      </bottom>
      <diagonal/>
    </border>
    <border>
      <left style="thin">
        <color indexed="21"/>
      </left>
      <right/>
      <top style="thin">
        <color indexed="21"/>
      </top>
      <bottom style="thin">
        <color indexed="21"/>
      </bottom>
      <diagonal/>
    </border>
    <border>
      <left style="thin">
        <color indexed="21"/>
      </left>
      <right style="thin">
        <color indexed="21"/>
      </right>
      <top/>
      <bottom/>
      <diagonal/>
    </border>
    <border>
      <left style="thin">
        <color indexed="21"/>
      </left>
      <right style="thin">
        <color indexed="21"/>
      </right>
      <top/>
      <bottom style="thin">
        <color indexed="21"/>
      </bottom>
      <diagonal/>
    </border>
    <border>
      <left/>
      <right/>
      <top style="thin">
        <color indexed="21"/>
      </top>
      <bottom style="thin">
        <color indexed="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43">
    <xf numFmtId="0" fontId="0" fillId="0" borderId="0" xfId="0"/>
    <xf numFmtId="0" fontId="13" fillId="0" borderId="0" xfId="0" applyFont="1"/>
    <xf numFmtId="0" fontId="13" fillId="0" borderId="0" xfId="0" applyFont="1" applyBorder="1"/>
    <xf numFmtId="0" fontId="14" fillId="0" borderId="0" xfId="0" applyFont="1"/>
    <xf numFmtId="0" fontId="15" fillId="0" borderId="0" xfId="0" applyFont="1"/>
    <xf numFmtId="0" fontId="13" fillId="0" borderId="0" xfId="0" applyFont="1" applyBorder="1" applyAlignment="1">
      <alignment horizontal="center"/>
    </xf>
    <xf numFmtId="0" fontId="16" fillId="0" borderId="0" xfId="0" applyFont="1" applyBorder="1" applyAlignment="1">
      <alignment horizontal="center"/>
    </xf>
    <xf numFmtId="0" fontId="17" fillId="0" borderId="0" xfId="0" applyFont="1"/>
    <xf numFmtId="0" fontId="13"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1" fontId="13" fillId="4" borderId="1" xfId="1" applyNumberFormat="1" applyFont="1" applyFill="1" applyBorder="1" applyAlignment="1">
      <alignment horizontal="center"/>
    </xf>
    <xf numFmtId="10" fontId="13" fillId="0" borderId="1" xfId="2" applyNumberFormat="1" applyFont="1" applyBorder="1" applyAlignment="1">
      <alignment horizontal="center"/>
    </xf>
    <xf numFmtId="1" fontId="13" fillId="0" borderId="1" xfId="0" applyNumberFormat="1" applyFont="1" applyBorder="1" applyAlignment="1">
      <alignment horizontal="center"/>
    </xf>
    <xf numFmtId="2" fontId="13" fillId="0" borderId="1" xfId="0" applyNumberFormat="1" applyFont="1" applyBorder="1" applyAlignment="1">
      <alignment horizontal="center"/>
    </xf>
    <xf numFmtId="9" fontId="13" fillId="3" borderId="1" xfId="2" applyFont="1" applyFill="1" applyBorder="1" applyAlignment="1">
      <alignment horizontal="center"/>
    </xf>
    <xf numFmtId="168" fontId="13" fillId="0" borderId="0" xfId="0" applyNumberFormat="1" applyFont="1" applyBorder="1"/>
    <xf numFmtId="1" fontId="13" fillId="0" borderId="0" xfId="0" applyNumberFormat="1" applyFont="1" applyAlignment="1">
      <alignment horizontal="center"/>
    </xf>
    <xf numFmtId="1" fontId="14" fillId="0" borderId="0" xfId="0" applyNumberFormat="1" applyFont="1" applyAlignment="1">
      <alignment horizontal="center"/>
    </xf>
    <xf numFmtId="164" fontId="13" fillId="0" borderId="0" xfId="1" applyFont="1"/>
    <xf numFmtId="164" fontId="13" fillId="0" borderId="0" xfId="1" applyFont="1" applyBorder="1"/>
    <xf numFmtId="1" fontId="13" fillId="0" borderId="0" xfId="0" applyNumberFormat="1" applyFont="1" applyBorder="1" applyAlignment="1">
      <alignment horizontal="center"/>
    </xf>
    <xf numFmtId="1" fontId="13" fillId="0" borderId="0" xfId="1" applyNumberFormat="1" applyFont="1" applyBorder="1" applyAlignment="1">
      <alignment horizontal="center"/>
    </xf>
    <xf numFmtId="0" fontId="13" fillId="0" borderId="1" xfId="0" applyFont="1" applyBorder="1" applyAlignment="1">
      <alignment horizontal="right"/>
    </xf>
    <xf numFmtId="165" fontId="13" fillId="0" borderId="0" xfId="0" applyNumberFormat="1" applyFont="1"/>
    <xf numFmtId="165" fontId="14" fillId="0" borderId="0" xfId="0" applyNumberFormat="1" applyFont="1"/>
    <xf numFmtId="0" fontId="19" fillId="0" borderId="0" xfId="0" applyFont="1"/>
    <xf numFmtId="165" fontId="14" fillId="0" borderId="0" xfId="0" applyNumberFormat="1" applyFont="1" applyBorder="1"/>
    <xf numFmtId="10" fontId="13" fillId="0" borderId="0" xfId="1" applyNumberFormat="1" applyFont="1" applyBorder="1"/>
    <xf numFmtId="0" fontId="2" fillId="0" borderId="0" xfId="0" applyFont="1"/>
    <xf numFmtId="164" fontId="2" fillId="0" borderId="0" xfId="0" applyNumberFormat="1" applyFont="1" applyFill="1" applyBorder="1"/>
    <xf numFmtId="10" fontId="13" fillId="0" borderId="1" xfId="2" applyNumberFormat="1" applyFont="1" applyFill="1" applyBorder="1" applyAlignment="1">
      <alignment horizontal="center"/>
    </xf>
    <xf numFmtId="0" fontId="13" fillId="3" borderId="1" xfId="0" applyFont="1" applyFill="1" applyBorder="1" applyAlignment="1">
      <alignment horizontal="center" vertical="center" wrapText="1"/>
    </xf>
    <xf numFmtId="166" fontId="13" fillId="0" borderId="1" xfId="2" applyNumberFormat="1" applyFont="1" applyFill="1" applyBorder="1" applyAlignment="1">
      <alignment horizontal="center"/>
    </xf>
    <xf numFmtId="0" fontId="20" fillId="0" borderId="0" xfId="0" applyFont="1" applyBorder="1"/>
    <xf numFmtId="0" fontId="21" fillId="0" borderId="0" xfId="0" applyFont="1"/>
    <xf numFmtId="0" fontId="22" fillId="0" borderId="0" xfId="0" applyFont="1"/>
    <xf numFmtId="0" fontId="13" fillId="0" borderId="0" xfId="0" applyFont="1" applyBorder="1" applyAlignment="1">
      <alignment horizontal="left" vertical="center" wrapText="1"/>
    </xf>
    <xf numFmtId="0" fontId="13" fillId="0" borderId="0" xfId="0" applyFont="1" applyAlignment="1">
      <alignment horizontal="center"/>
    </xf>
    <xf numFmtId="0" fontId="13" fillId="0" borderId="0" xfId="0" applyFont="1" applyFill="1"/>
    <xf numFmtId="0" fontId="23" fillId="0" borderId="0" xfId="0" applyFont="1" applyAlignment="1">
      <alignment vertical="center"/>
    </xf>
    <xf numFmtId="1" fontId="13" fillId="5" borderId="1" xfId="1" applyNumberFormat="1" applyFont="1" applyFill="1" applyBorder="1" applyAlignment="1">
      <alignment horizontal="center"/>
    </xf>
    <xf numFmtId="1" fontId="14" fillId="0" borderId="1" xfId="1" applyNumberFormat="1" applyFont="1" applyFill="1" applyBorder="1" applyAlignment="1">
      <alignment horizontal="center"/>
    </xf>
    <xf numFmtId="0" fontId="2" fillId="2" borderId="4" xfId="0" applyFont="1" applyFill="1" applyBorder="1" applyAlignment="1">
      <alignment wrapText="1"/>
    </xf>
    <xf numFmtId="0" fontId="3" fillId="2" borderId="4" xfId="0" applyFont="1" applyFill="1" applyBorder="1" applyAlignment="1">
      <alignmen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2" fillId="5" borderId="4" xfId="0" applyFont="1" applyFill="1" applyBorder="1" applyAlignment="1">
      <alignment horizontal="center" wrapText="1"/>
    </xf>
    <xf numFmtId="1" fontId="2" fillId="4" borderId="4" xfId="0" applyNumberFormat="1" applyFont="1" applyFill="1" applyBorder="1" applyAlignment="1">
      <alignment horizontal="center" wrapText="1"/>
    </xf>
    <xf numFmtId="1" fontId="2" fillId="0" borderId="4" xfId="0" applyNumberFormat="1" applyFont="1" applyFill="1" applyBorder="1" applyAlignment="1">
      <alignment horizontal="center" wrapText="1"/>
    </xf>
    <xf numFmtId="170" fontId="2" fillId="3" borderId="1" xfId="1" applyNumberFormat="1" applyFont="1" applyFill="1" applyBorder="1" applyAlignment="1">
      <alignment horizontal="center"/>
    </xf>
    <xf numFmtId="1" fontId="2" fillId="2" borderId="6" xfId="0" applyNumberFormat="1" applyFont="1" applyFill="1" applyBorder="1" applyAlignment="1">
      <alignment horizontal="center" wrapText="1"/>
    </xf>
    <xf numFmtId="0" fontId="2" fillId="2" borderId="4" xfId="0" applyFont="1" applyFill="1" applyBorder="1" applyAlignment="1">
      <alignment horizontal="center" wrapText="1"/>
    </xf>
    <xf numFmtId="1" fontId="2" fillId="2" borderId="4" xfId="0" applyNumberFormat="1" applyFont="1" applyFill="1" applyBorder="1" applyAlignment="1">
      <alignment horizontal="center" wrapText="1"/>
    </xf>
    <xf numFmtId="1" fontId="3" fillId="2" borderId="4" xfId="0" applyNumberFormat="1" applyFont="1" applyFill="1" applyBorder="1" applyAlignment="1">
      <alignment horizontal="center" wrapText="1"/>
    </xf>
    <xf numFmtId="170" fontId="3" fillId="2" borderId="4" xfId="1" applyNumberFormat="1" applyFont="1" applyFill="1" applyBorder="1" applyAlignment="1">
      <alignment horizontal="center" wrapText="1"/>
    </xf>
    <xf numFmtId="1" fontId="3" fillId="2" borderId="6" xfId="0" applyNumberFormat="1" applyFont="1" applyFill="1" applyBorder="1" applyAlignment="1">
      <alignment horizontal="center" wrapText="1"/>
    </xf>
    <xf numFmtId="2" fontId="2" fillId="0" borderId="0" xfId="0" applyNumberFormat="1" applyFont="1"/>
    <xf numFmtId="0" fontId="3" fillId="0" borderId="3" xfId="0" applyFont="1" applyBorder="1" applyAlignment="1">
      <alignment horizontal="right"/>
    </xf>
    <xf numFmtId="167" fontId="2" fillId="0" borderId="7" xfId="0" applyNumberFormat="1" applyFont="1" applyBorder="1"/>
    <xf numFmtId="0" fontId="2" fillId="0" borderId="7" xfId="0" applyFont="1" applyBorder="1"/>
    <xf numFmtId="168" fontId="2" fillId="0" borderId="7" xfId="0" applyNumberFormat="1" applyFont="1" applyBorder="1"/>
    <xf numFmtId="168" fontId="2" fillId="0" borderId="2" xfId="1" applyNumberFormat="1" applyFont="1" applyFill="1" applyBorder="1" applyAlignment="1">
      <alignment horizontal="center"/>
    </xf>
    <xf numFmtId="0" fontId="13" fillId="0" borderId="1" xfId="0" applyFont="1" applyBorder="1" applyAlignment="1">
      <alignment horizontal="center"/>
    </xf>
    <xf numFmtId="0" fontId="2" fillId="0" borderId="2" xfId="0" applyFont="1" applyFill="1" applyBorder="1" applyAlignment="1">
      <alignment horizontal="right"/>
    </xf>
    <xf numFmtId="167" fontId="2" fillId="0" borderId="0" xfId="1" applyNumberFormat="1" applyFont="1"/>
    <xf numFmtId="0" fontId="2" fillId="0" borderId="0" xfId="0" applyFont="1" applyBorder="1"/>
    <xf numFmtId="0" fontId="13" fillId="0" borderId="0" xfId="0" applyFont="1" applyFill="1" applyAlignment="1">
      <alignment horizontal="left" vertical="center"/>
    </xf>
    <xf numFmtId="0" fontId="13" fillId="0" borderId="0" xfId="0" applyFont="1" applyFill="1" applyAlignment="1">
      <alignment vertical="center"/>
    </xf>
    <xf numFmtId="0" fontId="13" fillId="0" borderId="1" xfId="0" applyFont="1" applyBorder="1"/>
    <xf numFmtId="170" fontId="13" fillId="3" borderId="1" xfId="0" applyNumberFormat="1" applyFont="1" applyFill="1" applyBorder="1" applyAlignment="1">
      <alignment horizontal="center"/>
    </xf>
    <xf numFmtId="9" fontId="13" fillId="0" borderId="1" xfId="2" applyFont="1" applyFill="1" applyBorder="1" applyAlignment="1">
      <alignment horizontal="center"/>
    </xf>
    <xf numFmtId="1" fontId="13" fillId="0" borderId="1" xfId="0" applyNumberFormat="1" applyFont="1" applyFill="1" applyBorder="1" applyAlignment="1">
      <alignment horizontal="center"/>
    </xf>
    <xf numFmtId="2" fontId="13" fillId="0" borderId="1" xfId="0" applyNumberFormat="1" applyFont="1" applyBorder="1"/>
    <xf numFmtId="0" fontId="13" fillId="0" borderId="1" xfId="0" applyFont="1" applyBorder="1" applyAlignment="1">
      <alignment horizontal="right" vertical="center" wrapText="1"/>
    </xf>
    <xf numFmtId="0" fontId="13" fillId="0" borderId="0" xfId="0" applyFont="1" applyFill="1" applyBorder="1" applyAlignment="1">
      <alignment horizontal="center" vertical="center" wrapText="1"/>
    </xf>
    <xf numFmtId="0" fontId="13" fillId="0" borderId="0" xfId="0" applyFont="1" applyFill="1" applyBorder="1"/>
    <xf numFmtId="170" fontId="13" fillId="0" borderId="0" xfId="0" applyNumberFormat="1" applyFont="1" applyFill="1" applyBorder="1" applyAlignment="1">
      <alignment horizontal="center"/>
    </xf>
    <xf numFmtId="1" fontId="13" fillId="0" borderId="0" xfId="0" applyNumberFormat="1" applyFont="1"/>
    <xf numFmtId="170" fontId="13" fillId="0" borderId="0" xfId="0" applyNumberFormat="1" applyFont="1"/>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1" fontId="13" fillId="4" borderId="1" xfId="0" applyNumberFormat="1" applyFont="1" applyFill="1" applyBorder="1" applyAlignment="1">
      <alignment horizontal="center"/>
    </xf>
    <xf numFmtId="0" fontId="18" fillId="0" borderId="0" xfId="0" applyFont="1" applyAlignment="1">
      <alignment horizontal="center" vertical="center" wrapText="1"/>
    </xf>
    <xf numFmtId="2" fontId="13" fillId="0" borderId="1" xfId="1" applyNumberFormat="1" applyFont="1" applyFill="1" applyBorder="1" applyAlignment="1">
      <alignment horizontal="center" vertical="center"/>
    </xf>
    <xf numFmtId="2" fontId="13" fillId="0" borderId="0" xfId="0" applyNumberFormat="1" applyFont="1"/>
    <xf numFmtId="0" fontId="25" fillId="0" borderId="1" xfId="0" applyFont="1" applyFill="1" applyBorder="1" applyAlignment="1">
      <alignment horizontal="center" vertical="center" wrapText="1"/>
    </xf>
    <xf numFmtId="0" fontId="3" fillId="0" borderId="1" xfId="0" applyFont="1" applyBorder="1" applyAlignment="1">
      <alignment horizontal="right" vertical="center"/>
    </xf>
    <xf numFmtId="164" fontId="2" fillId="3" borderId="1" xfId="1" applyFont="1" applyFill="1" applyBorder="1" applyAlignment="1">
      <alignment horizontal="center" vertical="center"/>
    </xf>
    <xf numFmtId="167" fontId="2" fillId="3" borderId="1" xfId="1" applyNumberFormat="1" applyFont="1" applyFill="1" applyBorder="1" applyAlignment="1">
      <alignment horizontal="center" vertical="center"/>
    </xf>
    <xf numFmtId="0" fontId="24" fillId="0" borderId="0" xfId="0" applyFont="1" applyBorder="1" applyAlignment="1">
      <alignment horizontal="right" vertical="center"/>
    </xf>
    <xf numFmtId="2" fontId="24" fillId="0" borderId="1" xfId="1" applyNumberFormat="1" applyFont="1" applyBorder="1" applyAlignment="1">
      <alignment horizontal="center" wrapText="1"/>
    </xf>
    <xf numFmtId="2" fontId="24" fillId="0" borderId="1" xfId="1" applyNumberFormat="1" applyFont="1" applyBorder="1" applyAlignment="1">
      <alignment horizontal="center" vertical="center" wrapText="1"/>
    </xf>
    <xf numFmtId="0" fontId="13" fillId="0" borderId="0" xfId="0" applyFont="1" applyFill="1" applyBorder="1" applyAlignment="1">
      <alignment horizontal="center"/>
    </xf>
    <xf numFmtId="167" fontId="2" fillId="3" borderId="1" xfId="1" applyNumberFormat="1" applyFont="1" applyFill="1" applyBorder="1" applyAlignment="1">
      <alignment horizontal="center"/>
    </xf>
    <xf numFmtId="167" fontId="2" fillId="3" borderId="1" xfId="1" applyNumberFormat="1" applyFont="1" applyFill="1" applyBorder="1" applyAlignment="1"/>
    <xf numFmtId="167" fontId="2" fillId="3" borderId="1" xfId="1" applyNumberFormat="1" applyFont="1" applyFill="1" applyBorder="1" applyAlignment="1">
      <alignment vertical="center"/>
    </xf>
    <xf numFmtId="1" fontId="20" fillId="5" borderId="1" xfId="1" applyNumberFormat="1" applyFont="1" applyFill="1" applyBorder="1" applyAlignment="1">
      <alignment horizontal="center"/>
    </xf>
    <xf numFmtId="1" fontId="20" fillId="0" borderId="1" xfId="0" applyNumberFormat="1" applyFont="1" applyFill="1" applyBorder="1" applyAlignment="1">
      <alignment horizontal="center"/>
    </xf>
    <xf numFmtId="1" fontId="13" fillId="0" borderId="0" xfId="1" applyNumberFormat="1" applyFont="1" applyFill="1" applyBorder="1" applyAlignment="1">
      <alignment horizontal="center"/>
    </xf>
    <xf numFmtId="9" fontId="26" fillId="0" borderId="0" xfId="0" applyNumberFormat="1" applyFont="1" applyFill="1" applyAlignment="1">
      <alignment horizontal="center" vertical="center"/>
    </xf>
    <xf numFmtId="164" fontId="13" fillId="0" borderId="0" xfId="1" applyFont="1" applyFill="1"/>
    <xf numFmtId="3" fontId="13" fillId="0" borderId="0" xfId="0" applyNumberFormat="1" applyFont="1" applyFill="1"/>
    <xf numFmtId="3" fontId="14" fillId="0" borderId="1" xfId="0" applyNumberFormat="1" applyFont="1" applyFill="1" applyBorder="1"/>
    <xf numFmtId="172" fontId="13" fillId="3" borderId="1" xfId="1" applyNumberFormat="1" applyFont="1" applyFill="1" applyBorder="1"/>
    <xf numFmtId="0" fontId="13" fillId="0" borderId="0" xfId="0" applyFont="1" applyBorder="1" applyAlignment="1">
      <alignment horizontal="right"/>
    </xf>
    <xf numFmtId="1" fontId="14" fillId="0" borderId="0" xfId="1" applyNumberFormat="1" applyFont="1" applyFill="1" applyBorder="1" applyAlignment="1">
      <alignment horizontal="center"/>
    </xf>
    <xf numFmtId="172" fontId="13" fillId="0" borderId="0" xfId="1" applyNumberFormat="1" applyFont="1" applyFill="1"/>
    <xf numFmtId="0" fontId="13" fillId="0" borderId="0" xfId="0" applyFont="1" applyFill="1" applyBorder="1" applyAlignment="1">
      <alignment horizontal="right"/>
    </xf>
    <xf numFmtId="165" fontId="13" fillId="0" borderId="0" xfId="0" applyNumberFormat="1" applyFont="1" applyFill="1"/>
    <xf numFmtId="0" fontId="28" fillId="0" borderId="0" xfId="0" applyFont="1"/>
    <xf numFmtId="0" fontId="29" fillId="0" borderId="0" xfId="0" applyFont="1"/>
    <xf numFmtId="1" fontId="30" fillId="5" borderId="1" xfId="1" applyNumberFormat="1" applyFont="1" applyFill="1" applyBorder="1" applyAlignment="1">
      <alignment horizontal="center"/>
    </xf>
    <xf numFmtId="1" fontId="30" fillId="4" borderId="1" xfId="1" applyNumberFormat="1" applyFont="1" applyFill="1" applyBorder="1" applyAlignment="1">
      <alignment horizontal="center"/>
    </xf>
    <xf numFmtId="1" fontId="30" fillId="3" borderId="1" xfId="0" applyNumberFormat="1" applyFont="1" applyFill="1" applyBorder="1" applyAlignment="1">
      <alignment horizontal="center" vertical="center" wrapText="1"/>
    </xf>
    <xf numFmtId="10" fontId="30" fillId="0" borderId="1" xfId="2" applyNumberFormat="1" applyFont="1" applyBorder="1" applyAlignment="1">
      <alignment horizontal="center"/>
    </xf>
    <xf numFmtId="164" fontId="13" fillId="0" borderId="0" xfId="0" applyNumberFormat="1" applyFont="1"/>
    <xf numFmtId="2" fontId="13" fillId="3" borderId="0" xfId="1" applyNumberFormat="1" applyFont="1" applyFill="1" applyAlignment="1">
      <alignment horizontal="center"/>
    </xf>
    <xf numFmtId="171" fontId="13" fillId="3" borderId="0" xfId="1" applyNumberFormat="1" applyFont="1" applyFill="1" applyAlignment="1">
      <alignment horizontal="center"/>
    </xf>
    <xf numFmtId="0" fontId="13" fillId="4" borderId="0" xfId="0" applyFont="1" applyFill="1" applyAlignment="1">
      <alignment horizontal="center"/>
    </xf>
    <xf numFmtId="1" fontId="13" fillId="3" borderId="1" xfId="1" applyNumberFormat="1" applyFont="1" applyFill="1" applyBorder="1" applyAlignment="1">
      <alignment horizontal="center"/>
    </xf>
    <xf numFmtId="0" fontId="16" fillId="0" borderId="0" xfId="0" applyFont="1" applyAlignment="1">
      <alignment horizontal="center"/>
    </xf>
    <xf numFmtId="168" fontId="13" fillId="0" borderId="0" xfId="0" applyNumberFormat="1" applyFont="1"/>
    <xf numFmtId="1" fontId="20" fillId="0" borderId="1" xfId="0" applyNumberFormat="1" applyFont="1" applyBorder="1" applyAlignment="1">
      <alignment horizontal="center"/>
    </xf>
    <xf numFmtId="9" fontId="26" fillId="0" borderId="0" xfId="0" applyNumberFormat="1" applyFont="1" applyAlignment="1">
      <alignment horizontal="center" vertical="center"/>
    </xf>
    <xf numFmtId="3" fontId="13" fillId="0" borderId="0" xfId="0" applyNumberFormat="1" applyFont="1"/>
    <xf numFmtId="3" fontId="14" fillId="0" borderId="1" xfId="0" applyNumberFormat="1" applyFont="1" applyBorder="1"/>
    <xf numFmtId="0" fontId="13" fillId="0" borderId="0" xfId="0" applyFont="1" applyAlignment="1">
      <alignment horizontal="right"/>
    </xf>
    <xf numFmtId="1" fontId="30" fillId="3" borderId="1" xfId="1" applyNumberFormat="1" applyFont="1" applyFill="1" applyBorder="1" applyAlignment="1">
      <alignment horizontal="center"/>
    </xf>
    <xf numFmtId="1" fontId="30" fillId="0" borderId="1" xfId="0" applyNumberFormat="1" applyFont="1" applyBorder="1" applyAlignment="1">
      <alignment horizontal="center"/>
    </xf>
    <xf numFmtId="1" fontId="20" fillId="4" borderId="1" xfId="0" applyNumberFormat="1" applyFont="1" applyFill="1" applyBorder="1" applyAlignment="1">
      <alignment horizontal="center"/>
    </xf>
    <xf numFmtId="1" fontId="30" fillId="4" borderId="1" xfId="0" applyNumberFormat="1" applyFont="1" applyFill="1" applyBorder="1" applyAlignment="1">
      <alignment horizontal="center"/>
    </xf>
    <xf numFmtId="173" fontId="13" fillId="0" borderId="0" xfId="0" applyNumberFormat="1" applyFont="1"/>
    <xf numFmtId="49" fontId="18" fillId="0" borderId="1" xfId="0" applyNumberFormat="1" applyFont="1" applyBorder="1" applyAlignment="1">
      <alignment horizontal="right" vertical="center"/>
    </xf>
    <xf numFmtId="49" fontId="18" fillId="0" borderId="1" xfId="1" applyNumberFormat="1" applyFont="1" applyFill="1" applyBorder="1" applyAlignment="1">
      <alignment horizontal="right"/>
    </xf>
    <xf numFmtId="165" fontId="24" fillId="0" borderId="0" xfId="0" applyNumberFormat="1" applyFont="1" applyAlignment="1">
      <alignment horizontal="center" vertical="center" wrapText="1"/>
    </xf>
    <xf numFmtId="0" fontId="24" fillId="0" borderId="0" xfId="0" applyFont="1" applyBorder="1" applyAlignment="1">
      <alignment horizontal="center" vertical="center" wrapText="1"/>
    </xf>
    <xf numFmtId="0" fontId="2" fillId="2" borderId="4" xfId="0" applyFont="1" applyFill="1" applyBorder="1" applyAlignment="1">
      <alignment vertical="center" wrapText="1"/>
    </xf>
    <xf numFmtId="0" fontId="3" fillId="2" borderId="4" xfId="0" applyFont="1" applyFill="1" applyBorder="1" applyAlignment="1">
      <alignment vertical="center" wrapText="1"/>
    </xf>
    <xf numFmtId="0" fontId="32" fillId="0" borderId="0" xfId="0" applyFont="1"/>
    <xf numFmtId="0" fontId="32" fillId="0" borderId="0" xfId="0" applyFont="1" applyAlignment="1">
      <alignment vertical="center"/>
    </xf>
    <xf numFmtId="0" fontId="33" fillId="0" borderId="0" xfId="0" applyFont="1" applyAlignment="1">
      <alignment vertical="center"/>
    </xf>
    <xf numFmtId="0" fontId="33" fillId="0" borderId="0" xfId="0" applyFont="1"/>
    <xf numFmtId="0" fontId="14" fillId="0" borderId="0" xfId="0" applyFont="1" applyBorder="1"/>
    <xf numFmtId="0" fontId="14" fillId="0" borderId="0" xfId="0" applyFont="1" applyFill="1"/>
    <xf numFmtId="2" fontId="13" fillId="3" borderId="1" xfId="0" applyNumberFormat="1" applyFont="1" applyFill="1" applyBorder="1"/>
    <xf numFmtId="0" fontId="13" fillId="3" borderId="1" xfId="0" applyFont="1" applyFill="1" applyBorder="1" applyAlignment="1">
      <alignment horizontal="right" vertical="center" wrapText="1"/>
    </xf>
    <xf numFmtId="0" fontId="13" fillId="6" borderId="0" xfId="0" applyFont="1" applyFill="1" applyBorder="1" applyAlignment="1">
      <alignment horizontal="center" vertical="center" wrapText="1"/>
    </xf>
    <xf numFmtId="0" fontId="13" fillId="6" borderId="1" xfId="0" applyFont="1" applyFill="1" applyBorder="1"/>
    <xf numFmtId="0" fontId="13" fillId="6" borderId="0" xfId="0" applyFont="1" applyFill="1" applyBorder="1"/>
    <xf numFmtId="170" fontId="13" fillId="6" borderId="0" xfId="0" applyNumberFormat="1" applyFont="1" applyFill="1" applyBorder="1" applyAlignment="1">
      <alignment horizontal="center"/>
    </xf>
    <xf numFmtId="1" fontId="13" fillId="6" borderId="1" xfId="0" applyNumberFormat="1" applyFont="1" applyFill="1" applyBorder="1" applyAlignment="1">
      <alignment horizontal="center"/>
    </xf>
    <xf numFmtId="0" fontId="13" fillId="6" borderId="0" xfId="0" applyFont="1" applyFill="1"/>
    <xf numFmtId="170" fontId="13" fillId="6" borderId="0" xfId="0" applyNumberFormat="1" applyFont="1" applyFill="1"/>
    <xf numFmtId="2" fontId="13" fillId="6" borderId="0" xfId="0" applyNumberFormat="1" applyFont="1" applyFill="1"/>
    <xf numFmtId="0" fontId="14" fillId="6" borderId="0" xfId="0" applyFont="1" applyFill="1"/>
    <xf numFmtId="0" fontId="14" fillId="6" borderId="0" xfId="0" applyFont="1" applyFill="1" applyBorder="1"/>
    <xf numFmtId="0" fontId="36" fillId="0" borderId="0" xfId="0" applyFont="1" applyAlignment="1">
      <alignment horizontal="center"/>
    </xf>
    <xf numFmtId="171" fontId="36" fillId="3" borderId="0" xfId="1" applyNumberFormat="1" applyFont="1" applyFill="1" applyAlignment="1">
      <alignment horizontal="center"/>
    </xf>
    <xf numFmtId="0" fontId="13" fillId="0" borderId="1" xfId="0" applyFont="1" applyFill="1" applyBorder="1" applyAlignment="1">
      <alignment horizontal="center" vertical="center" wrapText="1"/>
    </xf>
    <xf numFmtId="0" fontId="36" fillId="0" borderId="0" xfId="0" applyFont="1"/>
    <xf numFmtId="170" fontId="36" fillId="3" borderId="1" xfId="0" applyNumberFormat="1" applyFont="1" applyFill="1" applyBorder="1" applyAlignment="1">
      <alignment horizontal="center"/>
    </xf>
    <xf numFmtId="171" fontId="34" fillId="3" borderId="0" xfId="1" applyNumberFormat="1" applyFont="1" applyFill="1" applyAlignment="1">
      <alignment horizontal="center"/>
    </xf>
    <xf numFmtId="0" fontId="35" fillId="0" borderId="0" xfId="0" applyFont="1" applyAlignment="1">
      <alignment horizontal="center"/>
    </xf>
    <xf numFmtId="0" fontId="14" fillId="0" borderId="0" xfId="0" applyFont="1" applyAlignment="1">
      <alignment horizontal="center" wrapText="1"/>
    </xf>
    <xf numFmtId="2" fontId="13" fillId="3" borderId="1" xfId="0" applyNumberFormat="1" applyFont="1" applyFill="1" applyBorder="1" applyAlignment="1">
      <alignment horizontal="center"/>
    </xf>
    <xf numFmtId="0" fontId="13" fillId="6" borderId="0" xfId="0" applyFont="1" applyFill="1" applyBorder="1" applyAlignment="1">
      <alignment horizontal="center"/>
    </xf>
    <xf numFmtId="2" fontId="35" fillId="3" borderId="1" xfId="0" applyNumberFormat="1" applyFont="1" applyFill="1" applyBorder="1" applyAlignment="1">
      <alignment horizontal="center"/>
    </xf>
    <xf numFmtId="0" fontId="14" fillId="0" borderId="0" xfId="0" applyFont="1" applyAlignment="1">
      <alignment horizontal="center" vertical="center" wrapText="1"/>
    </xf>
    <xf numFmtId="0" fontId="14" fillId="0" borderId="0" xfId="0" applyFont="1" applyBorder="1" applyAlignment="1">
      <alignment vertical="center"/>
    </xf>
    <xf numFmtId="2" fontId="13" fillId="0" borderId="0" xfId="0" applyNumberFormat="1" applyFont="1" applyFill="1"/>
    <xf numFmtId="0" fontId="37" fillId="3" borderId="2" xfId="0" applyFont="1" applyFill="1" applyBorder="1" applyAlignment="1">
      <alignment horizontal="center" vertical="center" wrapText="1"/>
    </xf>
    <xf numFmtId="166" fontId="26" fillId="0" borderId="1" xfId="2" applyNumberFormat="1" applyFont="1" applyFill="1" applyBorder="1" applyAlignment="1">
      <alignment horizontal="center"/>
    </xf>
    <xf numFmtId="166" fontId="26" fillId="3" borderId="1" xfId="2" applyNumberFormat="1" applyFont="1" applyFill="1" applyBorder="1" applyAlignment="1">
      <alignment horizontal="center"/>
    </xf>
    <xf numFmtId="0" fontId="40"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10" fontId="42" fillId="0" borderId="1" xfId="2" applyNumberFormat="1" applyFont="1" applyFill="1" applyBorder="1" applyAlignment="1">
      <alignment horizontal="center"/>
    </xf>
    <xf numFmtId="10" fontId="43" fillId="0" borderId="1" xfId="2" applyNumberFormat="1" applyFont="1" applyFill="1" applyBorder="1" applyAlignment="1">
      <alignment horizontal="center"/>
    </xf>
    <xf numFmtId="166" fontId="37" fillId="0" borderId="2" xfId="0" applyNumberFormat="1" applyFont="1" applyBorder="1" applyAlignment="1">
      <alignment horizontal="center" vertical="center" wrapText="1"/>
    </xf>
    <xf numFmtId="166" fontId="44" fillId="3" borderId="1" xfId="2" applyNumberFormat="1" applyFont="1" applyFill="1" applyBorder="1" applyAlignment="1">
      <alignment horizontal="center"/>
    </xf>
    <xf numFmtId="166" fontId="45" fillId="3" borderId="1" xfId="2" applyNumberFormat="1" applyFont="1" applyFill="1" applyBorder="1" applyAlignment="1">
      <alignment horizontal="center"/>
    </xf>
    <xf numFmtId="0" fontId="37" fillId="3" borderId="1" xfId="0" applyFont="1" applyFill="1" applyBorder="1" applyAlignment="1">
      <alignment horizontal="center" vertical="center" wrapText="1"/>
    </xf>
    <xf numFmtId="9" fontId="26" fillId="0" borderId="1" xfId="2" applyFont="1" applyFill="1" applyBorder="1" applyAlignment="1">
      <alignment horizontal="center"/>
    </xf>
    <xf numFmtId="9" fontId="26" fillId="3" borderId="1" xfId="2" applyFont="1" applyFill="1" applyBorder="1" applyAlignment="1">
      <alignment horizontal="center"/>
    </xf>
    <xf numFmtId="0" fontId="26" fillId="0" borderId="0" xfId="0" applyFont="1" applyBorder="1"/>
    <xf numFmtId="0" fontId="47" fillId="0" borderId="2" xfId="0" applyFont="1" applyBorder="1" applyAlignment="1">
      <alignment horizontal="center" vertical="center" wrapText="1"/>
    </xf>
    <xf numFmtId="0" fontId="47" fillId="0" borderId="1" xfId="0" applyFont="1" applyBorder="1" applyAlignment="1">
      <alignment horizontal="center" vertical="center" wrapText="1"/>
    </xf>
    <xf numFmtId="0" fontId="51" fillId="0" borderId="1" xfId="0" applyFont="1" applyBorder="1" applyAlignment="1">
      <alignment horizontal="center" vertical="center" wrapText="1"/>
    </xf>
    <xf numFmtId="0" fontId="51" fillId="0" borderId="3" xfId="0" applyFont="1" applyBorder="1" applyAlignment="1">
      <alignment horizontal="center" vertical="center" wrapText="1"/>
    </xf>
    <xf numFmtId="2" fontId="47" fillId="0" borderId="1" xfId="1" applyNumberFormat="1" applyFont="1" applyBorder="1" applyAlignment="1">
      <alignment horizontal="center"/>
    </xf>
    <xf numFmtId="1" fontId="47" fillId="0" borderId="1" xfId="0" applyNumberFormat="1" applyFont="1" applyBorder="1" applyAlignment="1">
      <alignment horizontal="center"/>
    </xf>
    <xf numFmtId="169" fontId="47" fillId="0" borderId="1" xfId="0" applyNumberFormat="1" applyFont="1" applyBorder="1" applyAlignment="1">
      <alignment horizontal="center"/>
    </xf>
    <xf numFmtId="2" fontId="47" fillId="0" borderId="1" xfId="0" applyNumberFormat="1" applyFont="1" applyBorder="1" applyAlignment="1">
      <alignment horizontal="center"/>
    </xf>
    <xf numFmtId="164" fontId="47" fillId="0" borderId="1" xfId="1" applyFont="1" applyFill="1" applyBorder="1" applyAlignment="1">
      <alignment horizontal="center"/>
    </xf>
    <xf numFmtId="2" fontId="47" fillId="0" borderId="1" xfId="2" applyNumberFormat="1" applyFont="1" applyBorder="1" applyAlignment="1">
      <alignment horizontal="center"/>
    </xf>
    <xf numFmtId="164" fontId="47" fillId="0" borderId="0" xfId="1" applyFont="1" applyBorder="1"/>
    <xf numFmtId="1" fontId="47" fillId="0" borderId="0" xfId="0" applyNumberFormat="1" applyFont="1" applyBorder="1" applyAlignment="1">
      <alignment horizontal="center"/>
    </xf>
    <xf numFmtId="0" fontId="47" fillId="0" borderId="0" xfId="0" applyFont="1" applyBorder="1"/>
    <xf numFmtId="164" fontId="47" fillId="0" borderId="0" xfId="1" applyFont="1"/>
    <xf numFmtId="0" fontId="47" fillId="0" borderId="0" xfId="0" applyFont="1"/>
    <xf numFmtId="0" fontId="54" fillId="0" borderId="0" xfId="0" applyFont="1"/>
    <xf numFmtId="0" fontId="55" fillId="0" borderId="0" xfId="0" applyFont="1" applyBorder="1"/>
    <xf numFmtId="0" fontId="55" fillId="0" borderId="0" xfId="0" applyFont="1"/>
    <xf numFmtId="0" fontId="55" fillId="0" borderId="0" xfId="0" applyFont="1" applyFill="1"/>
    <xf numFmtId="0" fontId="56" fillId="0" borderId="0" xfId="0" applyFont="1"/>
    <xf numFmtId="0" fontId="56" fillId="0" borderId="1" xfId="0" applyFont="1" applyBorder="1" applyAlignment="1">
      <alignment horizontal="center" vertical="center" wrapText="1"/>
    </xf>
    <xf numFmtId="0" fontId="56" fillId="6" borderId="1" xfId="0" applyFont="1" applyFill="1" applyBorder="1" applyAlignment="1">
      <alignment horizontal="center" vertical="center" wrapText="1"/>
    </xf>
    <xf numFmtId="0" fontId="56" fillId="6" borderId="0" xfId="0" applyFont="1" applyFill="1" applyBorder="1" applyAlignment="1">
      <alignment horizontal="center" vertical="center" wrapText="1"/>
    </xf>
    <xf numFmtId="0" fontId="56" fillId="0" borderId="1" xfId="0" applyFont="1" applyBorder="1"/>
    <xf numFmtId="0" fontId="56" fillId="6" borderId="1" xfId="0" applyFont="1" applyFill="1" applyBorder="1"/>
    <xf numFmtId="0" fontId="56" fillId="6" borderId="0" xfId="0" applyFont="1" applyFill="1" applyBorder="1"/>
    <xf numFmtId="1" fontId="56" fillId="0" borderId="1" xfId="0" applyNumberFormat="1" applyFont="1" applyBorder="1" applyAlignment="1">
      <alignment horizontal="center"/>
    </xf>
    <xf numFmtId="2" fontId="56" fillId="0" borderId="1" xfId="0" applyNumberFormat="1" applyFont="1" applyBorder="1" applyAlignment="1">
      <alignment horizontal="center" vertical="center"/>
    </xf>
    <xf numFmtId="2" fontId="56" fillId="0" borderId="1" xfId="0" applyNumberFormat="1" applyFont="1" applyBorder="1" applyAlignment="1">
      <alignment horizontal="center"/>
    </xf>
    <xf numFmtId="170" fontId="56" fillId="6" borderId="1" xfId="0" applyNumberFormat="1" applyFont="1" applyFill="1" applyBorder="1" applyAlignment="1">
      <alignment horizontal="center"/>
    </xf>
    <xf numFmtId="170" fontId="56" fillId="6" borderId="0" xfId="0" applyNumberFormat="1" applyFont="1" applyFill="1" applyBorder="1" applyAlignment="1">
      <alignment horizontal="center"/>
    </xf>
    <xf numFmtId="1" fontId="56" fillId="6" borderId="1" xfId="0" applyNumberFormat="1" applyFont="1" applyFill="1" applyBorder="1" applyAlignment="1">
      <alignment horizontal="center"/>
    </xf>
    <xf numFmtId="2" fontId="56" fillId="6" borderId="1" xfId="0" applyNumberFormat="1" applyFont="1" applyFill="1" applyBorder="1" applyAlignment="1">
      <alignment horizontal="center" vertical="center"/>
    </xf>
    <xf numFmtId="2" fontId="56" fillId="6" borderId="1" xfId="0" applyNumberFormat="1" applyFont="1" applyFill="1" applyBorder="1" applyAlignment="1">
      <alignment horizontal="center"/>
    </xf>
    <xf numFmtId="0" fontId="56" fillId="6" borderId="0" xfId="0" applyFont="1" applyFill="1"/>
    <xf numFmtId="170" fontId="56" fillId="6" borderId="0" xfId="0" applyNumberFormat="1" applyFont="1" applyFill="1"/>
    <xf numFmtId="2" fontId="56" fillId="6" borderId="0" xfId="0" applyNumberFormat="1" applyFont="1" applyFill="1"/>
    <xf numFmtId="0" fontId="55" fillId="6" borderId="0" xfId="0" applyFont="1" applyFill="1"/>
    <xf numFmtId="0" fontId="55" fillId="6" borderId="0" xfId="0" applyFont="1" applyFill="1" applyBorder="1"/>
    <xf numFmtId="0" fontId="55" fillId="0" borderId="0" xfId="0" applyFont="1" applyAlignment="1">
      <alignment horizontal="center" wrapText="1"/>
    </xf>
    <xf numFmtId="0" fontId="56" fillId="0" borderId="0" xfId="0" applyFont="1" applyAlignment="1">
      <alignment horizontal="center"/>
    </xf>
    <xf numFmtId="164" fontId="26" fillId="0" borderId="3" xfId="1" applyFont="1" applyBorder="1" applyAlignment="1">
      <alignment vertical="center"/>
    </xf>
    <xf numFmtId="166" fontId="26" fillId="0" borderId="7" xfId="2" applyNumberFormat="1" applyFont="1" applyBorder="1" applyAlignment="1">
      <alignment horizontal="center" vertical="center"/>
    </xf>
    <xf numFmtId="10" fontId="45" fillId="0" borderId="2" xfId="1" applyNumberFormat="1" applyFont="1" applyFill="1" applyBorder="1" applyAlignment="1">
      <alignment vertical="center"/>
    </xf>
    <xf numFmtId="166" fontId="37" fillId="0" borderId="2" xfId="0" applyNumberFormat="1" applyFont="1" applyFill="1" applyBorder="1" applyAlignment="1">
      <alignment horizontal="center" vertical="center" wrapText="1"/>
    </xf>
    <xf numFmtId="0" fontId="57" fillId="0" borderId="2" xfId="0" applyFont="1" applyBorder="1" applyAlignment="1">
      <alignment horizontal="center" vertical="center" wrapText="1"/>
    </xf>
    <xf numFmtId="0" fontId="57" fillId="0" borderId="1" xfId="0" applyFont="1" applyBorder="1" applyAlignment="1">
      <alignment horizontal="center" vertical="center" wrapText="1"/>
    </xf>
    <xf numFmtId="0" fontId="61" fillId="0" borderId="1" xfId="0" applyFont="1" applyBorder="1" applyAlignment="1">
      <alignment horizontal="center" vertical="center" wrapText="1"/>
    </xf>
    <xf numFmtId="0" fontId="61" fillId="0" borderId="3" xfId="0" applyFont="1" applyBorder="1" applyAlignment="1">
      <alignment horizontal="center" vertical="center" wrapText="1"/>
    </xf>
    <xf numFmtId="2" fontId="57" fillId="0" borderId="1" xfId="1" applyNumberFormat="1" applyFont="1" applyBorder="1" applyAlignment="1">
      <alignment horizontal="center"/>
    </xf>
    <xf numFmtId="1" fontId="57" fillId="0" borderId="1" xfId="0" applyNumberFormat="1" applyFont="1" applyBorder="1" applyAlignment="1">
      <alignment horizontal="center"/>
    </xf>
    <xf numFmtId="169" fontId="57" fillId="0" borderId="1" xfId="0" applyNumberFormat="1" applyFont="1" applyBorder="1" applyAlignment="1">
      <alignment horizontal="center"/>
    </xf>
    <xf numFmtId="2" fontId="57" fillId="0" borderId="1" xfId="0" applyNumberFormat="1" applyFont="1" applyBorder="1" applyAlignment="1">
      <alignment horizontal="center"/>
    </xf>
    <xf numFmtId="164" fontId="57" fillId="0" borderId="1" xfId="1" applyFont="1" applyFill="1" applyBorder="1" applyAlignment="1">
      <alignment horizontal="center"/>
    </xf>
    <xf numFmtId="2" fontId="57" fillId="0" borderId="1" xfId="2" applyNumberFormat="1" applyFont="1" applyBorder="1" applyAlignment="1">
      <alignment horizontal="center"/>
    </xf>
    <xf numFmtId="0" fontId="64" fillId="0" borderId="2" xfId="0" applyFont="1" applyFill="1" applyBorder="1" applyAlignment="1">
      <alignment horizontal="center" vertical="center" wrapText="1"/>
    </xf>
    <xf numFmtId="10" fontId="65" fillId="0" borderId="1" xfId="2" applyNumberFormat="1" applyFont="1" applyFill="1" applyBorder="1" applyAlignment="1">
      <alignment horizontal="center"/>
    </xf>
    <xf numFmtId="0" fontId="66" fillId="0" borderId="1" xfId="0" applyFont="1" applyBorder="1" applyAlignment="1">
      <alignment horizontal="center" vertical="center" wrapText="1"/>
    </xf>
    <xf numFmtId="0" fontId="66" fillId="6" borderId="1" xfId="0" applyFont="1" applyFill="1" applyBorder="1" applyAlignment="1">
      <alignment horizontal="center" vertical="center" wrapText="1"/>
    </xf>
    <xf numFmtId="0" fontId="66" fillId="6" borderId="0" xfId="0" applyFont="1" applyFill="1" applyBorder="1" applyAlignment="1">
      <alignment horizontal="center" vertical="center" wrapText="1"/>
    </xf>
    <xf numFmtId="0" fontId="66" fillId="0" borderId="1" xfId="0" applyFont="1" applyBorder="1"/>
    <xf numFmtId="0" fontId="66" fillId="6" borderId="1" xfId="0" applyFont="1" applyFill="1" applyBorder="1"/>
    <xf numFmtId="0" fontId="66" fillId="6" borderId="0" xfId="0" applyFont="1" applyFill="1" applyBorder="1"/>
    <xf numFmtId="1" fontId="66" fillId="0" borderId="1" xfId="0" applyNumberFormat="1" applyFont="1" applyBorder="1" applyAlignment="1">
      <alignment horizontal="center"/>
    </xf>
    <xf numFmtId="2" fontId="66" fillId="0" borderId="1" xfId="0" applyNumberFormat="1" applyFont="1" applyBorder="1" applyAlignment="1">
      <alignment horizontal="center" vertical="center"/>
    </xf>
    <xf numFmtId="2" fontId="66" fillId="0" borderId="1" xfId="0" applyNumberFormat="1" applyFont="1" applyBorder="1" applyAlignment="1">
      <alignment horizontal="center"/>
    </xf>
    <xf numFmtId="170" fontId="66" fillId="6" borderId="1" xfId="0" applyNumberFormat="1" applyFont="1" applyFill="1" applyBorder="1" applyAlignment="1">
      <alignment horizontal="center"/>
    </xf>
    <xf numFmtId="170" fontId="66" fillId="6" borderId="0" xfId="0" applyNumberFormat="1" applyFont="1" applyFill="1" applyBorder="1" applyAlignment="1">
      <alignment horizontal="center"/>
    </xf>
    <xf numFmtId="1" fontId="66" fillId="6" borderId="1" xfId="0" applyNumberFormat="1" applyFont="1" applyFill="1" applyBorder="1" applyAlignment="1">
      <alignment horizontal="center"/>
    </xf>
    <xf numFmtId="2" fontId="66" fillId="6" borderId="1" xfId="0" applyNumberFormat="1" applyFont="1" applyFill="1" applyBorder="1" applyAlignment="1">
      <alignment horizontal="center" vertical="center"/>
    </xf>
    <xf numFmtId="2" fontId="66" fillId="6" borderId="1" xfId="0" applyNumberFormat="1" applyFont="1" applyFill="1" applyBorder="1" applyAlignment="1">
      <alignment horizontal="center"/>
    </xf>
    <xf numFmtId="0" fontId="66" fillId="6" borderId="0" xfId="0" applyFont="1" applyFill="1"/>
    <xf numFmtId="0" fontId="40" fillId="0" borderId="1" xfId="0" applyFont="1" applyBorder="1" applyAlignment="1">
      <alignment horizontal="center" vertical="center" wrapText="1"/>
    </xf>
    <xf numFmtId="0" fontId="41" fillId="0" borderId="2" xfId="0" applyFont="1" applyBorder="1" applyAlignment="1">
      <alignment horizontal="center" vertical="center" wrapText="1"/>
    </xf>
    <xf numFmtId="171" fontId="73" fillId="3" borderId="0" xfId="1" applyNumberFormat="1" applyFont="1" applyFill="1" applyAlignment="1">
      <alignment horizontal="center"/>
    </xf>
    <xf numFmtId="170" fontId="73" fillId="3" borderId="1" xfId="0" applyNumberFormat="1" applyFont="1" applyFill="1" applyBorder="1" applyAlignment="1">
      <alignment horizontal="center"/>
    </xf>
    <xf numFmtId="0" fontId="37" fillId="0" borderId="1" xfId="0" applyFont="1" applyBorder="1" applyAlignment="1">
      <alignment horizontal="center" vertical="center" wrapText="1"/>
    </xf>
    <xf numFmtId="49" fontId="18" fillId="4" borderId="1" xfId="0" applyNumberFormat="1" applyFont="1" applyFill="1" applyBorder="1" applyAlignment="1">
      <alignment horizontal="right" vertical="center"/>
    </xf>
    <xf numFmtId="166" fontId="13" fillId="0" borderId="0" xfId="2" applyNumberFormat="1" applyFont="1" applyAlignment="1">
      <alignment horizontal="center" vertical="center"/>
    </xf>
    <xf numFmtId="0" fontId="37" fillId="0" borderId="1" xfId="0" applyFont="1" applyFill="1" applyBorder="1" applyAlignment="1">
      <alignment horizontal="center" vertical="center" wrapText="1"/>
    </xf>
    <xf numFmtId="166" fontId="45" fillId="0" borderId="1" xfId="2" applyNumberFormat="1" applyFont="1" applyFill="1" applyBorder="1" applyAlignment="1">
      <alignment horizontal="center"/>
    </xf>
    <xf numFmtId="0" fontId="75" fillId="0" borderId="0" xfId="0" applyFont="1"/>
    <xf numFmtId="0" fontId="76" fillId="0" borderId="0" xfId="0" applyFont="1" applyAlignment="1">
      <alignment horizontal="center" vertical="center" wrapText="1"/>
    </xf>
    <xf numFmtId="166" fontId="77" fillId="0" borderId="0" xfId="2" applyNumberFormat="1" applyFont="1" applyFill="1" applyBorder="1" applyAlignment="1">
      <alignment horizontal="center"/>
    </xf>
    <xf numFmtId="9" fontId="73" fillId="0" borderId="0" xfId="0" applyNumberFormat="1" applyFont="1" applyAlignment="1">
      <alignment horizontal="center" vertical="center"/>
    </xf>
    <xf numFmtId="9" fontId="78" fillId="0" borderId="0" xfId="0" applyNumberFormat="1" applyFont="1" applyAlignment="1">
      <alignment horizontal="center" vertical="center"/>
    </xf>
    <xf numFmtId="9" fontId="79" fillId="0" borderId="0" xfId="0" applyNumberFormat="1" applyFont="1" applyAlignment="1">
      <alignment horizontal="center" vertical="center"/>
    </xf>
    <xf numFmtId="0" fontId="13" fillId="0" borderId="0" xfId="1" applyNumberFormat="1" applyFont="1" applyFill="1" applyAlignment="1">
      <alignment horizontal="right" vertical="center"/>
    </xf>
    <xf numFmtId="165" fontId="13" fillId="3" borderId="1" xfId="0" applyNumberFormat="1" applyFont="1" applyFill="1" applyBorder="1"/>
    <xf numFmtId="9" fontId="13" fillId="3" borderId="1" xfId="0" applyNumberFormat="1" applyFont="1" applyFill="1" applyBorder="1"/>
    <xf numFmtId="0" fontId="13" fillId="0" borderId="12" xfId="0" applyFont="1" applyBorder="1"/>
    <xf numFmtId="164" fontId="13" fillId="0" borderId="13" xfId="1" applyFont="1" applyFill="1" applyBorder="1"/>
    <xf numFmtId="0" fontId="13" fillId="0" borderId="13" xfId="0" applyFont="1" applyBorder="1"/>
    <xf numFmtId="0" fontId="13" fillId="0" borderId="14" xfId="0" applyFont="1" applyBorder="1"/>
    <xf numFmtId="0" fontId="13" fillId="0" borderId="15" xfId="0" applyFont="1" applyBorder="1" applyAlignment="1">
      <alignment vertical="center"/>
    </xf>
    <xf numFmtId="166" fontId="20" fillId="4" borderId="0" xfId="2" applyNumberFormat="1" applyFont="1" applyFill="1" applyBorder="1" applyAlignment="1">
      <alignment vertical="center"/>
    </xf>
    <xf numFmtId="166" fontId="13" fillId="0" borderId="0" xfId="2" applyNumberFormat="1" applyFont="1" applyFill="1" applyBorder="1" applyAlignment="1">
      <alignment vertical="center"/>
    </xf>
    <xf numFmtId="1" fontId="20" fillId="5" borderId="1" xfId="1" applyNumberFormat="1" applyFont="1" applyFill="1" applyBorder="1" applyAlignment="1">
      <alignment horizontal="center" vertical="center"/>
    </xf>
    <xf numFmtId="0" fontId="13" fillId="0" borderId="16" xfId="0" applyFont="1" applyBorder="1" applyAlignment="1">
      <alignment vertical="center"/>
    </xf>
    <xf numFmtId="164" fontId="13" fillId="0" borderId="15" xfId="1" applyFont="1" applyFill="1" applyBorder="1" applyAlignment="1">
      <alignment vertical="center"/>
    </xf>
    <xf numFmtId="166" fontId="13" fillId="4" borderId="0" xfId="2" applyNumberFormat="1" applyFont="1" applyFill="1" applyBorder="1" applyAlignment="1">
      <alignment vertical="center"/>
    </xf>
    <xf numFmtId="2" fontId="13" fillId="3" borderId="1" xfId="0" applyNumberFormat="1" applyFont="1" applyFill="1" applyBorder="1" applyAlignment="1">
      <alignment horizontal="center" vertical="center"/>
    </xf>
    <xf numFmtId="164" fontId="13" fillId="0" borderId="0" xfId="1" applyFont="1" applyFill="1" applyBorder="1" applyAlignment="1">
      <alignment vertical="center"/>
    </xf>
    <xf numFmtId="165" fontId="20" fillId="4" borderId="0" xfId="1" applyNumberFormat="1" applyFont="1" applyFill="1" applyBorder="1" applyAlignment="1">
      <alignment vertical="center"/>
    </xf>
    <xf numFmtId="165" fontId="13" fillId="3" borderId="1" xfId="0" applyNumberFormat="1" applyFont="1" applyFill="1" applyBorder="1" applyAlignment="1">
      <alignment vertical="center"/>
    </xf>
    <xf numFmtId="0" fontId="13" fillId="0" borderId="16" xfId="0" applyFont="1" applyBorder="1" applyAlignment="1">
      <alignment horizontal="right" vertical="center"/>
    </xf>
    <xf numFmtId="9" fontId="13" fillId="3" borderId="1" xfId="2" applyFont="1" applyFill="1" applyBorder="1" applyAlignment="1">
      <alignment vertical="center"/>
    </xf>
    <xf numFmtId="164" fontId="13" fillId="0" borderId="17" xfId="1" applyFont="1" applyFill="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166" fontId="13" fillId="0" borderId="0" xfId="2" applyNumberFormat="1" applyFont="1" applyFill="1" applyBorder="1" applyAlignment="1">
      <alignment horizontal="center" vertical="center"/>
    </xf>
    <xf numFmtId="164" fontId="13" fillId="0" borderId="0" xfId="1" applyFont="1" applyFill="1" applyBorder="1" applyAlignment="1">
      <alignment horizontal="center" vertical="center"/>
    </xf>
    <xf numFmtId="172" fontId="13" fillId="0" borderId="0" xfId="1" applyNumberFormat="1" applyFont="1" applyFill="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right" vertical="center"/>
    </xf>
    <xf numFmtId="1" fontId="13"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8" fillId="0" borderId="0" xfId="0" applyFont="1"/>
    <xf numFmtId="1" fontId="13" fillId="3" borderId="1" xfId="0" applyNumberFormat="1" applyFont="1" applyFill="1" applyBorder="1" applyAlignment="1">
      <alignment horizontal="center" vertical="center"/>
    </xf>
    <xf numFmtId="1" fontId="26" fillId="3" borderId="1" xfId="0" applyNumberFormat="1" applyFont="1" applyFill="1" applyBorder="1" applyAlignment="1">
      <alignment horizontal="center" vertical="center"/>
    </xf>
    <xf numFmtId="1" fontId="26" fillId="0" borderId="0" xfId="0" applyNumberFormat="1" applyFont="1" applyBorder="1" applyAlignment="1">
      <alignment horizontal="center" vertical="center"/>
    </xf>
    <xf numFmtId="2" fontId="26" fillId="3" borderId="1" xfId="0" applyNumberFormat="1" applyFont="1" applyFill="1" applyBorder="1" applyAlignment="1">
      <alignment horizontal="center" vertical="center"/>
    </xf>
    <xf numFmtId="166" fontId="26" fillId="3" borderId="1" xfId="2" applyNumberFormat="1" applyFont="1" applyFill="1" applyBorder="1" applyAlignment="1">
      <alignment horizontal="center" vertical="center"/>
    </xf>
    <xf numFmtId="166" fontId="13" fillId="3" borderId="1" xfId="2" applyNumberFormat="1" applyFont="1" applyFill="1" applyBorder="1" applyAlignment="1">
      <alignment horizontal="center" vertical="center"/>
    </xf>
    <xf numFmtId="9" fontId="26" fillId="3" borderId="1" xfId="2" applyNumberFormat="1" applyFont="1" applyFill="1" applyBorder="1" applyAlignment="1">
      <alignment horizontal="center" vertical="center"/>
    </xf>
    <xf numFmtId="9" fontId="13" fillId="3" borderId="1" xfId="2" applyNumberFormat="1" applyFont="1" applyFill="1" applyBorder="1" applyAlignment="1">
      <alignment horizontal="center" vertical="center"/>
    </xf>
    <xf numFmtId="10" fontId="30" fillId="0" borderId="1" xfId="2" applyNumberFormat="1" applyFont="1" applyFill="1" applyBorder="1" applyAlignment="1">
      <alignment horizontal="center"/>
    </xf>
    <xf numFmtId="0" fontId="80" fillId="0" borderId="0" xfId="0" applyFont="1" applyAlignment="1">
      <alignment horizontal="center"/>
    </xf>
    <xf numFmtId="0" fontId="14" fillId="0" borderId="0" xfId="0" applyFont="1" applyAlignment="1">
      <alignment horizontal="center"/>
    </xf>
    <xf numFmtId="0" fontId="80" fillId="0" borderId="0" xfId="0" applyFont="1"/>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3" fillId="0" borderId="3" xfId="0" applyFont="1" applyBorder="1" applyAlignment="1">
      <alignment horizontal="left" vertical="center" wrapText="1"/>
    </xf>
    <xf numFmtId="0" fontId="13" fillId="0" borderId="7" xfId="0" applyFont="1" applyBorder="1" applyAlignment="1">
      <alignment horizontal="left" vertical="center" wrapText="1"/>
    </xf>
    <xf numFmtId="0" fontId="13" fillId="0" borderId="2" xfId="0" applyFont="1" applyBorder="1" applyAlignment="1">
      <alignment horizontal="left" vertical="center" wrapText="1"/>
    </xf>
    <xf numFmtId="0" fontId="37" fillId="0" borderId="3" xfId="0" applyFont="1" applyBorder="1" applyAlignment="1">
      <alignment horizontal="center" vertical="center" wrapText="1"/>
    </xf>
    <xf numFmtId="0" fontId="37" fillId="0" borderId="2" xfId="0" applyFont="1" applyBorder="1" applyAlignment="1">
      <alignment horizontal="center" vertical="center" wrapText="1"/>
    </xf>
    <xf numFmtId="0" fontId="11" fillId="0" borderId="8" xfId="0" applyFont="1" applyFill="1" applyBorder="1" applyAlignment="1">
      <alignment horizontal="center" wrapText="1"/>
    </xf>
    <xf numFmtId="0" fontId="11" fillId="0" borderId="11" xfId="0" applyFont="1" applyFill="1" applyBorder="1" applyAlignment="1">
      <alignment horizontal="center" wrapText="1"/>
    </xf>
    <xf numFmtId="0" fontId="11" fillId="0" borderId="6" xfId="0" applyFont="1" applyFill="1" applyBorder="1" applyAlignment="1">
      <alignment horizont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1" fillId="0" borderId="8" xfId="0" applyFont="1" applyFill="1" applyBorder="1" applyAlignment="1">
      <alignment horizontal="left" wrapText="1"/>
    </xf>
    <xf numFmtId="0" fontId="11" fillId="0" borderId="11" xfId="0" applyFont="1" applyFill="1" applyBorder="1" applyAlignment="1">
      <alignment horizontal="left" wrapText="1"/>
    </xf>
    <xf numFmtId="0" fontId="11" fillId="0" borderId="6" xfId="0" applyFont="1" applyFill="1" applyBorder="1" applyAlignment="1">
      <alignment horizontal="left" wrapText="1"/>
    </xf>
    <xf numFmtId="0" fontId="37" fillId="0" borderId="1" xfId="0" applyFont="1" applyBorder="1" applyAlignment="1">
      <alignment horizontal="center" vertical="center" wrapText="1"/>
    </xf>
    <xf numFmtId="0" fontId="3" fillId="2" borderId="11"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6" xfId="0" applyFont="1" applyFill="1" applyBorder="1" applyAlignment="1">
      <alignment horizontal="left"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0000FF"/>
      <color rgb="FFFFFF99"/>
      <color rgb="FF00FF00"/>
      <color rgb="FF009900"/>
      <color rgb="FF33CC33"/>
      <color rgb="FF008000"/>
      <color rgb="FFCCFFFF"/>
      <color rgb="FFFF6600"/>
      <color rgb="FF996633"/>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1" u="none" strike="noStrike" baseline="0">
                <a:solidFill>
                  <a:srgbClr val="000000"/>
                </a:solidFill>
                <a:latin typeface="Calibri"/>
                <a:ea typeface="Calibri"/>
                <a:cs typeface="Calibri"/>
              </a:defRPr>
            </a:pPr>
            <a:r>
              <a:rPr lang="es-ES" sz="1100" b="1" i="1" u="none" strike="noStrike" baseline="0">
                <a:solidFill>
                  <a:srgbClr val="993300"/>
                </a:solidFill>
                <a:latin typeface="Calibri"/>
                <a:cs typeface="Calibri"/>
              </a:rPr>
              <a:t>Gráfico fs-1 [OS, Grupo A vs Grupo C]: </a:t>
            </a:r>
            <a:r>
              <a:rPr lang="es-ES" sz="1100" b="0" i="1" u="none" strike="noStrike" baseline="0">
                <a:solidFill>
                  <a:srgbClr val="000000"/>
                </a:solidFill>
                <a:latin typeface="Calibri"/>
                <a:cs typeface="Calibri"/>
              </a:rPr>
              <a:t>Funciones de supervivencia condicionadas al intervalo anterior</a:t>
            </a:r>
          </a:p>
        </c:rich>
      </c:tx>
      <c:layout>
        <c:manualLayout>
          <c:xMode val="edge"/>
          <c:yMode val="edge"/>
          <c:x val="0.14646546502642077"/>
          <c:y val="1.6359918200408999E-2"/>
        </c:manualLayout>
      </c:layout>
      <c:overlay val="0"/>
      <c:spPr>
        <a:noFill/>
        <a:ln w="25400">
          <a:noFill/>
        </a:ln>
      </c:spPr>
    </c:title>
    <c:autoTitleDeleted val="0"/>
    <c:plotArea>
      <c:layout>
        <c:manualLayout>
          <c:layoutTarget val="inner"/>
          <c:xMode val="edge"/>
          <c:yMode val="edge"/>
          <c:x val="0.17256446323259222"/>
          <c:y val="0.16497030822718087"/>
          <c:w val="0.79952996500437445"/>
          <c:h val="0.63090798493737887"/>
        </c:manualLayout>
      </c:layout>
      <c:lineChart>
        <c:grouping val="standard"/>
        <c:varyColors val="0"/>
        <c:ser>
          <c:idx val="0"/>
          <c:order val="0"/>
          <c:tx>
            <c:strRef>
              <c:f>'fs-1, OS A vs C'!$P$43</c:f>
              <c:strCache>
                <c:ptCount val="1"/>
                <c:pt idx="0">
                  <c:v>% Supervivencia control</c:v>
                </c:pt>
              </c:strCache>
            </c:strRef>
          </c:tx>
          <c:spPr>
            <a:ln w="25400">
              <a:solidFill>
                <a:srgbClr val="993300"/>
              </a:solidFill>
              <a:prstDash val="solid"/>
            </a:ln>
          </c:spPr>
          <c:marker>
            <c:symbol val="none"/>
          </c:marker>
          <c:dLbls>
            <c:numFmt formatCode="0.0%" sourceLinked="0"/>
            <c:spPr>
              <a:noFill/>
              <a:ln w="25400">
                <a:noFill/>
              </a:ln>
            </c:spPr>
            <c:txPr>
              <a:bodyPr wrap="square" lIns="38100" tIns="19050" rIns="38100" bIns="19050" anchor="ctr">
                <a:spAutoFit/>
              </a:bodyPr>
              <a:lstStyle/>
              <a:p>
                <a:pPr>
                  <a:defRPr sz="800">
                    <a:solidFill>
                      <a:srgbClr val="FF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'fs-1, OS A vs C'!$O$44:$O$53</c:f>
              <c:numCache>
                <c:formatCode>General</c:formatCode>
                <c:ptCount val="10"/>
                <c:pt idx="0">
                  <c:v>0</c:v>
                </c:pt>
                <c:pt idx="1">
                  <c:v>3</c:v>
                </c:pt>
                <c:pt idx="2">
                  <c:v>6</c:v>
                </c:pt>
                <c:pt idx="3">
                  <c:v>9</c:v>
                </c:pt>
                <c:pt idx="4">
                  <c:v>12</c:v>
                </c:pt>
                <c:pt idx="5">
                  <c:v>15</c:v>
                </c:pt>
                <c:pt idx="6">
                  <c:v>18</c:v>
                </c:pt>
                <c:pt idx="7">
                  <c:v>21</c:v>
                </c:pt>
                <c:pt idx="8">
                  <c:v>24</c:v>
                </c:pt>
                <c:pt idx="9">
                  <c:v>27</c:v>
                </c:pt>
              </c:numCache>
            </c:numRef>
          </c:cat>
          <c:val>
            <c:numRef>
              <c:f>'fs-1, OS A vs C'!$P$44:$P$53</c:f>
              <c:numCache>
                <c:formatCode>0.00%</c:formatCode>
                <c:ptCount val="10"/>
                <c:pt idx="0">
                  <c:v>1</c:v>
                </c:pt>
                <c:pt idx="1">
                  <c:v>0.92999999999999994</c:v>
                </c:pt>
                <c:pt idx="2">
                  <c:v>0.81342618384401111</c:v>
                </c:pt>
                <c:pt idx="3">
                  <c:v>0.68665846688130805</c:v>
                </c:pt>
                <c:pt idx="4">
                  <c:v>0.55471233010803711</c:v>
                </c:pt>
                <c:pt idx="5">
                  <c:v>0.46937197162987754</c:v>
                </c:pt>
                <c:pt idx="6">
                  <c:v>0.4121314872847705</c:v>
                </c:pt>
                <c:pt idx="7">
                  <c:v>0.37561350739877819</c:v>
                </c:pt>
                <c:pt idx="8">
                  <c:v>0.34495118026418409</c:v>
                </c:pt>
                <c:pt idx="9">
                  <c:v>0.31551534621497368</c:v>
                </c:pt>
              </c:numCache>
            </c:numRef>
          </c:val>
          <c:smooth val="0"/>
          <c:extLst>
            <c:ext xmlns:c16="http://schemas.microsoft.com/office/drawing/2014/chart" uri="{C3380CC4-5D6E-409C-BE32-E72D297353CC}">
              <c16:uniqueId val="{00000000-4633-4086-81C9-0E8CB9742251}"/>
            </c:ext>
          </c:extLst>
        </c:ser>
        <c:ser>
          <c:idx val="1"/>
          <c:order val="1"/>
          <c:tx>
            <c:strRef>
              <c:f>'fs-1, OS A vs C'!$Q$43</c:f>
              <c:strCache>
                <c:ptCount val="1"/>
                <c:pt idx="0">
                  <c:v>% Supervivencia intervención</c:v>
                </c:pt>
              </c:strCache>
            </c:strRef>
          </c:tx>
          <c:spPr>
            <a:ln w="28575" cap="rnd">
              <a:solidFill>
                <a:srgbClr val="669900"/>
              </a:solidFill>
              <a:round/>
            </a:ln>
            <a:effectLst/>
          </c:spPr>
          <c:marker>
            <c:symbol val="none"/>
          </c:marker>
          <c:dLbls>
            <c:dLbl>
              <c:idx val="0"/>
              <c:layout>
                <c:manualLayout>
                  <c:x val="-4.8583480004388138E-17"/>
                  <c:y val="-2.2654581844582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33-4086-81C9-0E8CB9742251}"/>
                </c:ext>
              </c:extLst>
            </c:dLbl>
            <c:numFmt formatCode="0.0%" sourceLinked="0"/>
            <c:spPr>
              <a:noFill/>
              <a:ln w="25400">
                <a:noFill/>
              </a:ln>
            </c:spPr>
            <c:txPr>
              <a:bodyPr wrap="square" lIns="38100" tIns="19050" rIns="38100" bIns="19050" anchor="ctr">
                <a:spAutoFit/>
              </a:bodyPr>
              <a:lstStyle/>
              <a:p>
                <a:pPr>
                  <a:defRPr sz="800">
                    <a:solidFill>
                      <a:srgbClr val="008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'fs-1, OS A vs C'!$O$44:$O$53</c:f>
              <c:numCache>
                <c:formatCode>General</c:formatCode>
                <c:ptCount val="10"/>
                <c:pt idx="0">
                  <c:v>0</c:v>
                </c:pt>
                <c:pt idx="1">
                  <c:v>3</c:v>
                </c:pt>
                <c:pt idx="2">
                  <c:v>6</c:v>
                </c:pt>
                <c:pt idx="3">
                  <c:v>9</c:v>
                </c:pt>
                <c:pt idx="4">
                  <c:v>12</c:v>
                </c:pt>
                <c:pt idx="5">
                  <c:v>15</c:v>
                </c:pt>
                <c:pt idx="6">
                  <c:v>18</c:v>
                </c:pt>
                <c:pt idx="7">
                  <c:v>21</c:v>
                </c:pt>
                <c:pt idx="8">
                  <c:v>24</c:v>
                </c:pt>
                <c:pt idx="9">
                  <c:v>27</c:v>
                </c:pt>
              </c:numCache>
            </c:numRef>
          </c:cat>
          <c:val>
            <c:numRef>
              <c:f>'fs-1, OS A vs C'!$Q$44:$Q$53</c:f>
              <c:numCache>
                <c:formatCode>0.00%</c:formatCode>
                <c:ptCount val="10"/>
                <c:pt idx="0">
                  <c:v>1</c:v>
                </c:pt>
                <c:pt idx="1">
                  <c:v>0.92904656319290468</c:v>
                </c:pt>
                <c:pt idx="2">
                  <c:v>0.83340941698187043</c:v>
                </c:pt>
                <c:pt idx="3">
                  <c:v>0.71071303059287283</c:v>
                </c:pt>
                <c:pt idx="4">
                  <c:v>0.60682142479192125</c:v>
                </c:pt>
                <c:pt idx="5">
                  <c:v>0.52997504348639413</c:v>
                </c:pt>
                <c:pt idx="6">
                  <c:v>0.47795295332822046</c:v>
                </c:pt>
                <c:pt idx="7">
                  <c:v>0.44118734153374201</c:v>
                </c:pt>
                <c:pt idx="8">
                  <c:v>0.40442172973926349</c:v>
                </c:pt>
                <c:pt idx="9">
                  <c:v>0.35948598199045639</c:v>
                </c:pt>
              </c:numCache>
            </c:numRef>
          </c:val>
          <c:smooth val="0"/>
          <c:extLst>
            <c:ext xmlns:c16="http://schemas.microsoft.com/office/drawing/2014/chart" uri="{C3380CC4-5D6E-409C-BE32-E72D297353CC}">
              <c16:uniqueId val="{00000002-4633-4086-81C9-0E8CB9742251}"/>
            </c:ext>
          </c:extLst>
        </c:ser>
        <c:dLbls>
          <c:showLegendKey val="0"/>
          <c:showVal val="0"/>
          <c:showCatName val="0"/>
          <c:showSerName val="0"/>
          <c:showPercent val="0"/>
          <c:showBubbleSize val="0"/>
        </c:dLbls>
        <c:smooth val="0"/>
        <c:axId val="485412864"/>
        <c:axId val="1"/>
      </c:lineChart>
      <c:catAx>
        <c:axId val="485412864"/>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s-ES"/>
                  <a:t>Meses</a:t>
                </a:r>
              </a:p>
            </c:rich>
          </c:tx>
          <c:layout>
            <c:manualLayout>
              <c:xMode val="edge"/>
              <c:yMode val="edge"/>
              <c:x val="0.44470355112895654"/>
              <c:y val="0.85567855488652156"/>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es-ES"/>
          </a:p>
        </c:txPr>
        <c:crossAx val="1"/>
        <c:crosses val="autoZero"/>
        <c:auto val="1"/>
        <c:lblAlgn val="ctr"/>
        <c:lblOffset val="100"/>
        <c:noMultiLvlLbl val="0"/>
      </c:catAx>
      <c:valAx>
        <c:axId val="1"/>
        <c:scaling>
          <c:orientation val="minMax"/>
          <c:max val="1"/>
        </c:scaling>
        <c:delete val="0"/>
        <c:axPos val="l"/>
        <c:title>
          <c:tx>
            <c:rich>
              <a:bodyPr/>
              <a:lstStyle/>
              <a:p>
                <a:pPr>
                  <a:defRPr sz="1000" b="0" i="0" u="none" strike="noStrike" baseline="0">
                    <a:solidFill>
                      <a:srgbClr val="000000"/>
                    </a:solidFill>
                    <a:latin typeface="Calibri"/>
                    <a:ea typeface="Calibri"/>
                    <a:cs typeface="Calibri"/>
                  </a:defRPr>
                </a:pPr>
                <a:r>
                  <a:rPr lang="es-ES"/>
                  <a:t>% de Supervivencia al evento</a:t>
                </a:r>
              </a:p>
            </c:rich>
          </c:tx>
          <c:layout>
            <c:manualLayout>
              <c:xMode val="edge"/>
              <c:yMode val="edge"/>
              <c:x val="1.9444334358867395E-2"/>
              <c:y val="0.14771974204581892"/>
            </c:manualLayout>
          </c:layout>
          <c:overlay val="0"/>
          <c:spPr>
            <a:noFill/>
            <a:ln w="25400">
              <a:noFill/>
            </a:ln>
          </c:spPr>
        </c:title>
        <c:numFmt formatCode="0%" sourceLinked="0"/>
        <c:majorTickMark val="none"/>
        <c:minorTickMark val="none"/>
        <c:tickLblPos val="nextTo"/>
        <c:spPr>
          <a:ln w="6350">
            <a:noFill/>
          </a:ln>
        </c:spPr>
        <c:txPr>
          <a:bodyPr rot="0" vert="horz"/>
          <a:lstStyle/>
          <a:p>
            <a:pPr>
              <a:defRPr sz="900" b="0" i="0" u="none" strike="noStrike" baseline="0">
                <a:solidFill>
                  <a:srgbClr val="000000"/>
                </a:solidFill>
                <a:latin typeface="Calibri"/>
                <a:ea typeface="Calibri"/>
                <a:cs typeface="Calibri"/>
              </a:defRPr>
            </a:pPr>
            <a:endParaRPr lang="es-ES"/>
          </a:p>
        </c:txPr>
        <c:crossAx val="485412864"/>
        <c:crosses val="autoZero"/>
        <c:crossBetween val="between"/>
      </c:valAx>
      <c:spPr>
        <a:noFill/>
        <a:ln w="25400">
          <a:noFill/>
        </a:ln>
      </c:spPr>
    </c:plotArea>
    <c:legend>
      <c:legendPos val="r"/>
      <c:layout>
        <c:manualLayout>
          <c:xMode val="edge"/>
          <c:yMode val="edge"/>
          <c:x val="0.13262658392866455"/>
          <c:y val="0.91627177824491401"/>
          <c:w val="0.72148719820618457"/>
          <c:h val="7.3286065486158125E-2"/>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US" sz="1200">
                <a:solidFill>
                  <a:schemeClr val="tx1"/>
                </a:solidFill>
              </a:rPr>
              <a:t>Hazards</a:t>
            </a:r>
            <a:r>
              <a:rPr lang="en-US" sz="1200" baseline="0">
                <a:solidFill>
                  <a:schemeClr val="tx1"/>
                </a:solidFill>
              </a:rPr>
              <a:t> Ratio (obtenidos exponencialmente) al final de cada intervalo, condicionado al anterior</a:t>
            </a:r>
            <a:endParaRPr lang="en-US" sz="1200">
              <a:solidFill>
                <a:schemeClr val="tx1"/>
              </a:solidFill>
            </a:endParaRPr>
          </a:p>
        </c:rich>
      </c:tx>
      <c:layout>
        <c:manualLayout>
          <c:xMode val="edge"/>
          <c:yMode val="edge"/>
          <c:x val="0.10737507255264858"/>
          <c:y val="3.2407576959856764E-2"/>
        </c:manualLayout>
      </c:layout>
      <c:overlay val="0"/>
      <c:spPr>
        <a:noFill/>
        <a:ln w="25400">
          <a:noFill/>
        </a:ln>
      </c:spPr>
    </c:title>
    <c:autoTitleDeleted val="0"/>
    <c:plotArea>
      <c:layout/>
      <c:scatterChart>
        <c:scatterStyle val="lineMarker"/>
        <c:varyColors val="0"/>
        <c:ser>
          <c:idx val="0"/>
          <c:order val="0"/>
          <c:tx>
            <c:strRef>
              <c:f>'fs-3, OS B vs C'!$S$41</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'fs-3, OS B vs C'!$R$42:$R$50</c:f>
              <c:numCache>
                <c:formatCode>General</c:formatCode>
                <c:ptCount val="9"/>
                <c:pt idx="0">
                  <c:v>0</c:v>
                </c:pt>
                <c:pt idx="1">
                  <c:v>3</c:v>
                </c:pt>
                <c:pt idx="2">
                  <c:v>6</c:v>
                </c:pt>
                <c:pt idx="3">
                  <c:v>9</c:v>
                </c:pt>
                <c:pt idx="4">
                  <c:v>12</c:v>
                </c:pt>
                <c:pt idx="5">
                  <c:v>15</c:v>
                </c:pt>
                <c:pt idx="6">
                  <c:v>18</c:v>
                </c:pt>
                <c:pt idx="7">
                  <c:v>21</c:v>
                </c:pt>
                <c:pt idx="8">
                  <c:v>24</c:v>
                </c:pt>
              </c:numCache>
            </c:numRef>
          </c:xVal>
          <c:yVal>
            <c:numRef>
              <c:f>'fs-3, OS B vs C'!$S$42:$S$50</c:f>
              <c:numCache>
                <c:formatCode>0.00</c:formatCode>
                <c:ptCount val="9"/>
                <c:pt idx="0">
                  <c:v>1</c:v>
                </c:pt>
                <c:pt idx="1">
                  <c:v>2.8779206790126159</c:v>
                </c:pt>
                <c:pt idx="2">
                  <c:v>1.599228922623773</c:v>
                </c:pt>
                <c:pt idx="3">
                  <c:v>1.1611088181248548</c:v>
                </c:pt>
                <c:pt idx="4">
                  <c:v>0.86902592995411887</c:v>
                </c:pt>
                <c:pt idx="5">
                  <c:v>0.90387081507835498</c:v>
                </c:pt>
                <c:pt idx="6">
                  <c:v>0.88534943167377389</c:v>
                </c:pt>
                <c:pt idx="7">
                  <c:v>0.92887828886547819</c:v>
                </c:pt>
                <c:pt idx="8">
                  <c:v>0.92612281274043029</c:v>
                </c:pt>
              </c:numCache>
            </c:numRef>
          </c:yVal>
          <c:smooth val="0"/>
          <c:extLst>
            <c:ext xmlns:c16="http://schemas.microsoft.com/office/drawing/2014/chart" uri="{C3380CC4-5D6E-409C-BE32-E72D297353CC}">
              <c16:uniqueId val="{00000000-CD18-4BC9-8F8A-C37F8003B3CB}"/>
            </c:ext>
          </c:extLst>
        </c:ser>
        <c:dLbls>
          <c:showLegendKey val="0"/>
          <c:showVal val="0"/>
          <c:showCatName val="0"/>
          <c:showSerName val="0"/>
          <c:showPercent val="0"/>
          <c:showBubbleSize val="0"/>
        </c:dLbls>
        <c:axId val="486198728"/>
        <c:axId val="1"/>
      </c:scatterChart>
      <c:valAx>
        <c:axId val="486198728"/>
        <c:scaling>
          <c:orientation val="minMax"/>
          <c:max val="2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s-ES">
                    <a:solidFill>
                      <a:schemeClr val="tx1"/>
                    </a:solidFill>
                  </a:rPr>
                  <a:t>tiempo (meses)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es-ES"/>
          </a:p>
        </c:txPr>
        <c:crossAx val="1"/>
        <c:crosses val="autoZero"/>
        <c:crossBetween val="midCat"/>
        <c:majorUnit val="3"/>
      </c:valAx>
      <c:valAx>
        <c:axId val="1"/>
        <c:scaling>
          <c:orientation val="minMax"/>
          <c:max val="3"/>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HR</a:t>
                </a:r>
                <a:r>
                  <a:rPr lang="es-ES" baseline="-25000">
                    <a:solidFill>
                      <a:srgbClr val="0070C0"/>
                    </a:solidFill>
                  </a:rPr>
                  <a:t>i</a:t>
                </a:r>
              </a:p>
            </c:rich>
          </c:tx>
          <c:overlay val="0"/>
          <c:spPr>
            <a:noFill/>
            <a:ln w="25400">
              <a:noFill/>
            </a:ln>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486198728"/>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8.4914964808807322E-2"/>
          <c:y val="0.26535756843644615"/>
          <c:w val="0.86696003282283629"/>
          <c:h val="0.51549554964124888"/>
        </c:manualLayout>
      </c:layout>
      <c:barChart>
        <c:barDir val="col"/>
        <c:grouping val="clustered"/>
        <c:varyColors val="0"/>
        <c:ser>
          <c:idx val="0"/>
          <c:order val="0"/>
          <c:tx>
            <c:strRef>
              <c:f>'fs-3, OS B vs C'!$G$86</c:f>
              <c:strCache>
                <c:ptCount val="1"/>
                <c:pt idx="0">
                  <c:v>meses │ n origen</c:v>
                </c:pt>
              </c:strCache>
            </c:strRef>
          </c:tx>
          <c:spPr>
            <a:solidFill>
              <a:schemeClr val="accent1"/>
            </a:solidFill>
            <a:ln>
              <a:noFill/>
            </a:ln>
            <a:effectLst/>
          </c:spPr>
          <c:invertIfNegative val="0"/>
          <c:cat>
            <c:numRef>
              <c:f>'fs-3, OS B vs C'!$D$87:$D$94</c:f>
              <c:numCache>
                <c:formatCode>0</c:formatCode>
                <c:ptCount val="8"/>
                <c:pt idx="0">
                  <c:v>3</c:v>
                </c:pt>
                <c:pt idx="1">
                  <c:v>6</c:v>
                </c:pt>
                <c:pt idx="2">
                  <c:v>9</c:v>
                </c:pt>
                <c:pt idx="3">
                  <c:v>12</c:v>
                </c:pt>
                <c:pt idx="4">
                  <c:v>15</c:v>
                </c:pt>
                <c:pt idx="5">
                  <c:v>18</c:v>
                </c:pt>
                <c:pt idx="6">
                  <c:v>21</c:v>
                </c:pt>
                <c:pt idx="7">
                  <c:v>24</c:v>
                </c:pt>
              </c:numCache>
            </c:numRef>
          </c:cat>
          <c:val>
            <c:numRef>
              <c:f>'fs-3, OS B vs C'!$G$87:$G$94</c:f>
              <c:numCache>
                <c:formatCode>_-* #,##0.0\ _€_-;\-* #,##0.0\ _€_-;_-* "-"??\ _€_-;_-@_-</c:formatCode>
                <c:ptCount val="8"/>
                <c:pt idx="0">
                  <c:v>2.6875</c:v>
                </c:pt>
                <c:pt idx="1">
                  <c:v>2.2083333333333335</c:v>
                </c:pt>
                <c:pt idx="2">
                  <c:v>1.9208333333333334</c:v>
                </c:pt>
                <c:pt idx="3">
                  <c:v>1.6208333333333333</c:v>
                </c:pt>
                <c:pt idx="4">
                  <c:v>1.2208333333333334</c:v>
                </c:pt>
                <c:pt idx="5">
                  <c:v>0.8</c:v>
                </c:pt>
                <c:pt idx="6">
                  <c:v>0.47499999999999998</c:v>
                </c:pt>
                <c:pt idx="7">
                  <c:v>0.24166666666666667</c:v>
                </c:pt>
              </c:numCache>
            </c:numRef>
          </c:val>
          <c:extLst>
            <c:ext xmlns:c16="http://schemas.microsoft.com/office/drawing/2014/chart" uri="{C3380CC4-5D6E-409C-BE32-E72D297353CC}">
              <c16:uniqueId val="{00000000-931B-4FA9-B4C2-9C9522E113AC}"/>
            </c:ext>
          </c:extLst>
        </c:ser>
        <c:dLbls>
          <c:showLegendKey val="0"/>
          <c:showVal val="0"/>
          <c:showCatName val="0"/>
          <c:showSerName val="0"/>
          <c:showPercent val="0"/>
          <c:showBubbleSize val="0"/>
        </c:dLbls>
        <c:gapWidth val="219"/>
        <c:overlap val="-27"/>
        <c:axId val="747349688"/>
        <c:axId val="747351000"/>
      </c:barChart>
      <c:catAx>
        <c:axId val="74734968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47351000"/>
        <c:crosses val="autoZero"/>
        <c:auto val="1"/>
        <c:lblAlgn val="ctr"/>
        <c:lblOffset val="100"/>
        <c:noMultiLvlLbl val="0"/>
      </c:catAx>
      <c:valAx>
        <c:axId val="747351000"/>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4734968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'fs-3, OS B vs C'!$G$121</c:f>
              <c:strCache>
                <c:ptCount val="1"/>
                <c:pt idx="0">
                  <c:v>meses │ n origen</c:v>
                </c:pt>
              </c:strCache>
            </c:strRef>
          </c:tx>
          <c:spPr>
            <a:solidFill>
              <a:schemeClr val="accent1"/>
            </a:solidFill>
            <a:ln>
              <a:noFill/>
            </a:ln>
            <a:effectLst/>
          </c:spPr>
          <c:invertIfNegative val="0"/>
          <c:cat>
            <c:numRef>
              <c:f>'fs-3, OS B vs C'!$D$122:$D$129</c:f>
              <c:numCache>
                <c:formatCode>0</c:formatCode>
                <c:ptCount val="8"/>
                <c:pt idx="0">
                  <c:v>3</c:v>
                </c:pt>
                <c:pt idx="1">
                  <c:v>6</c:v>
                </c:pt>
                <c:pt idx="2">
                  <c:v>9</c:v>
                </c:pt>
                <c:pt idx="3">
                  <c:v>12</c:v>
                </c:pt>
                <c:pt idx="4">
                  <c:v>15</c:v>
                </c:pt>
                <c:pt idx="5">
                  <c:v>18</c:v>
                </c:pt>
                <c:pt idx="6">
                  <c:v>21</c:v>
                </c:pt>
                <c:pt idx="7">
                  <c:v>24</c:v>
                </c:pt>
              </c:numCache>
            </c:numRef>
          </c:cat>
          <c:val>
            <c:numRef>
              <c:f>'fs-3, OS B vs C'!$G$122:$G$129</c:f>
              <c:numCache>
                <c:formatCode>_-* #,##0.0\ _€_-;\-* #,##0.0\ _€_-;_-* "-"??\ _€_-;_-@_-</c:formatCode>
                <c:ptCount val="8"/>
                <c:pt idx="0">
                  <c:v>2.8454038997214486</c:v>
                </c:pt>
                <c:pt idx="1">
                  <c:v>2.4902506963788302</c:v>
                </c:pt>
                <c:pt idx="2">
                  <c:v>2.0807799442896937</c:v>
                </c:pt>
                <c:pt idx="3">
                  <c:v>1.5961002785515321</c:v>
                </c:pt>
                <c:pt idx="4">
                  <c:v>1.0905292479108635</c:v>
                </c:pt>
                <c:pt idx="5">
                  <c:v>0.68941504178272983</c:v>
                </c:pt>
                <c:pt idx="6">
                  <c:v>0.40529247910863508</c:v>
                </c:pt>
                <c:pt idx="7">
                  <c:v>0.20891364902506965</c:v>
                </c:pt>
              </c:numCache>
            </c:numRef>
          </c:val>
          <c:extLst>
            <c:ext xmlns:c16="http://schemas.microsoft.com/office/drawing/2014/chart" uri="{C3380CC4-5D6E-409C-BE32-E72D297353CC}">
              <c16:uniqueId val="{00000000-A92B-4513-969B-F68AAB32B02B}"/>
            </c:ext>
          </c:extLst>
        </c:ser>
        <c:dLbls>
          <c:showLegendKey val="0"/>
          <c:showVal val="0"/>
          <c:showCatName val="0"/>
          <c:showSerName val="0"/>
          <c:showPercent val="0"/>
          <c:showBubbleSize val="0"/>
        </c:dLbls>
        <c:gapWidth val="219"/>
        <c:overlap val="-27"/>
        <c:axId val="687389624"/>
        <c:axId val="687387328"/>
      </c:barChart>
      <c:catAx>
        <c:axId val="68738962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87387328"/>
        <c:crosses val="autoZero"/>
        <c:auto val="1"/>
        <c:lblAlgn val="ctr"/>
        <c:lblOffset val="100"/>
        <c:noMultiLvlLbl val="0"/>
      </c:catAx>
      <c:valAx>
        <c:axId val="687387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87389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US" sz="1200">
                <a:solidFill>
                  <a:sysClr val="windowText" lastClr="000000"/>
                </a:solidFill>
              </a:rPr>
              <a:t>Hazards</a:t>
            </a:r>
            <a:r>
              <a:rPr lang="en-US" sz="1200" baseline="0">
                <a:solidFill>
                  <a:sysClr val="windowText" lastClr="000000"/>
                </a:solidFill>
              </a:rPr>
              <a:t> Ratio (obtenidos exponenciamente) al final de cada intervalo, condicionado al anterior</a:t>
            </a:r>
            <a:endParaRPr lang="en-US" sz="1200">
              <a:solidFill>
                <a:sysClr val="windowText" lastClr="000000"/>
              </a:solidFill>
            </a:endParaRPr>
          </a:p>
        </c:rich>
      </c:tx>
      <c:layout>
        <c:manualLayout>
          <c:xMode val="edge"/>
          <c:yMode val="edge"/>
          <c:x val="0.1003055715596526"/>
          <c:y val="2.3148015588960472E-2"/>
        </c:manualLayout>
      </c:layout>
      <c:overlay val="0"/>
      <c:spPr>
        <a:noFill/>
        <a:ln w="25400">
          <a:noFill/>
        </a:ln>
      </c:spPr>
    </c:title>
    <c:autoTitleDeleted val="0"/>
    <c:plotArea>
      <c:layout/>
      <c:scatterChart>
        <c:scatterStyle val="lineMarker"/>
        <c:varyColors val="0"/>
        <c:ser>
          <c:idx val="0"/>
          <c:order val="0"/>
          <c:tx>
            <c:strRef>
              <c:f>'fs-5, OS IC0-1, B vs C'!$S$41</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'fs-5, OS IC0-1, B vs C'!$R$42:$R$50</c:f>
              <c:numCache>
                <c:formatCode>General</c:formatCode>
                <c:ptCount val="9"/>
                <c:pt idx="0">
                  <c:v>0</c:v>
                </c:pt>
                <c:pt idx="1">
                  <c:v>3</c:v>
                </c:pt>
                <c:pt idx="2">
                  <c:v>6</c:v>
                </c:pt>
                <c:pt idx="3">
                  <c:v>9</c:v>
                </c:pt>
                <c:pt idx="4">
                  <c:v>12</c:v>
                </c:pt>
                <c:pt idx="5">
                  <c:v>15</c:v>
                </c:pt>
                <c:pt idx="6">
                  <c:v>18</c:v>
                </c:pt>
                <c:pt idx="7">
                  <c:v>21</c:v>
                </c:pt>
                <c:pt idx="8">
                  <c:v>24</c:v>
                </c:pt>
              </c:numCache>
            </c:numRef>
          </c:xVal>
          <c:yVal>
            <c:numRef>
              <c:f>'fs-5, OS IC0-1, B vs C'!$S$42:$S$50</c:f>
              <c:numCache>
                <c:formatCode>0.00</c:formatCode>
                <c:ptCount val="9"/>
                <c:pt idx="0">
                  <c:v>1</c:v>
                </c:pt>
                <c:pt idx="1">
                  <c:v>3.3245402827673303</c:v>
                </c:pt>
                <c:pt idx="2">
                  <c:v>2.0723270845421382</c:v>
                </c:pt>
                <c:pt idx="3">
                  <c:v>1.405820094468055</c:v>
                </c:pt>
                <c:pt idx="4">
                  <c:v>0.99771794735737696</c:v>
                </c:pt>
                <c:pt idx="5">
                  <c:v>0.9337277102326712</c:v>
                </c:pt>
                <c:pt idx="6">
                  <c:v>0.93340977856740071</c:v>
                </c:pt>
                <c:pt idx="7">
                  <c:v>0.9662635082328882</c:v>
                </c:pt>
                <c:pt idx="8">
                  <c:v>0.99923651926599089</c:v>
                </c:pt>
              </c:numCache>
            </c:numRef>
          </c:yVal>
          <c:smooth val="0"/>
          <c:extLst>
            <c:ext xmlns:c16="http://schemas.microsoft.com/office/drawing/2014/chart" uri="{C3380CC4-5D6E-409C-BE32-E72D297353CC}">
              <c16:uniqueId val="{00000000-DE7A-4A02-9DBC-616AC6181AA9}"/>
            </c:ext>
          </c:extLst>
        </c:ser>
        <c:dLbls>
          <c:showLegendKey val="0"/>
          <c:showVal val="0"/>
          <c:showCatName val="0"/>
          <c:showSerName val="0"/>
          <c:showPercent val="0"/>
          <c:showBubbleSize val="0"/>
        </c:dLbls>
        <c:axId val="483976144"/>
        <c:axId val="1"/>
      </c:scatterChart>
      <c:valAx>
        <c:axId val="483976144"/>
        <c:scaling>
          <c:orientation val="minMax"/>
          <c:max val="2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s-ES">
                    <a:solidFill>
                      <a:schemeClr val="tx1"/>
                    </a:solidFill>
                  </a:rPr>
                  <a:t>tiempo (meses)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ES"/>
          </a:p>
        </c:txPr>
        <c:crossAx val="1"/>
        <c:crosses val="autoZero"/>
        <c:crossBetween val="midCat"/>
        <c:majorUnit val="3"/>
      </c:valAx>
      <c:valAx>
        <c:axId val="1"/>
        <c:scaling>
          <c:orientation val="minMax"/>
          <c:max val="4"/>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ES" b="1"/>
                  <a:t>HR</a:t>
                </a:r>
                <a:r>
                  <a:rPr lang="es-ES" b="1" baseline="-25000">
                    <a:solidFill>
                      <a:srgbClr val="0000FF"/>
                    </a:solidFill>
                  </a:rPr>
                  <a:t>i</a:t>
                </a:r>
              </a:p>
            </c:rich>
          </c:tx>
          <c:overlay val="0"/>
          <c:spPr>
            <a:noFill/>
            <a:ln w="25400">
              <a:noFill/>
            </a:ln>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483976144"/>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1" u="none" strike="noStrike" kern="1200" spc="0" baseline="0">
                <a:solidFill>
                  <a:schemeClr val="tx1">
                    <a:lumMod val="65000"/>
                    <a:lumOff val="35000"/>
                  </a:schemeClr>
                </a:solidFill>
                <a:latin typeface="+mn-lt"/>
                <a:ea typeface="+mn-ea"/>
                <a:cs typeface="+mn-cs"/>
              </a:defRPr>
            </a:pPr>
            <a:r>
              <a:rPr lang="es-ES" sz="1200" b="1" i="1">
                <a:solidFill>
                  <a:srgbClr val="993300"/>
                </a:solidFill>
              </a:rPr>
              <a:t>Gráfico</a:t>
            </a:r>
            <a:r>
              <a:rPr lang="es-ES" sz="1200" b="1" i="1" baseline="0">
                <a:solidFill>
                  <a:srgbClr val="993300"/>
                </a:solidFill>
              </a:rPr>
              <a:t> fs-5 [OS, SG IC0-1 Grupo B vs Grupo C]</a:t>
            </a:r>
            <a:r>
              <a:rPr lang="es-ES" sz="1200" b="1" i="1">
                <a:solidFill>
                  <a:srgbClr val="993300"/>
                </a:solidFill>
              </a:rPr>
              <a:t>: </a:t>
            </a:r>
            <a:r>
              <a:rPr lang="es-ES" sz="1200" i="1">
                <a:solidFill>
                  <a:sysClr val="windowText" lastClr="000000"/>
                </a:solidFill>
              </a:rPr>
              <a:t>Funciones de supervivencia</a:t>
            </a:r>
            <a:r>
              <a:rPr lang="es-ES" sz="1200" i="1" baseline="0">
                <a:solidFill>
                  <a:sysClr val="windowText" lastClr="000000"/>
                </a:solidFill>
              </a:rPr>
              <a:t> condicionadas al intervalo anterior</a:t>
            </a:r>
            <a:endParaRPr lang="es-ES" sz="1200" i="1">
              <a:solidFill>
                <a:sysClr val="windowText" lastClr="000000"/>
              </a:solidFill>
            </a:endParaRPr>
          </a:p>
        </c:rich>
      </c:tx>
      <c:overlay val="0"/>
      <c:spPr>
        <a:noFill/>
        <a:ln w="25400">
          <a:noFill/>
        </a:ln>
      </c:spPr>
    </c:title>
    <c:autoTitleDeleted val="0"/>
    <c:plotArea>
      <c:layout>
        <c:manualLayout>
          <c:layoutTarget val="inner"/>
          <c:xMode val="edge"/>
          <c:yMode val="edge"/>
          <c:x val="0.15073025089696615"/>
          <c:y val="0.21791473443436349"/>
          <c:w val="0.81975121602833101"/>
          <c:h val="0.53774483256925765"/>
        </c:manualLayout>
      </c:layout>
      <c:lineChart>
        <c:grouping val="standard"/>
        <c:varyColors val="0"/>
        <c:ser>
          <c:idx val="0"/>
          <c:order val="0"/>
          <c:tx>
            <c:strRef>
              <c:f>'fs-5, OS IC0-1, B vs C'!$P$41</c:f>
              <c:strCache>
                <c:ptCount val="1"/>
                <c:pt idx="0">
                  <c:v>% Supervivencia control</c:v>
                </c:pt>
              </c:strCache>
            </c:strRef>
          </c:tx>
          <c:spPr>
            <a:ln w="28575" cap="rnd">
              <a:solidFill>
                <a:srgbClr val="C00000"/>
              </a:solidFill>
              <a:round/>
            </a:ln>
            <a:effectLst/>
          </c:spPr>
          <c:marker>
            <c:symbol val="none"/>
          </c:marker>
          <c:dLbls>
            <c:dLbl>
              <c:idx val="0"/>
              <c:layout>
                <c:manualLayout>
                  <c:x val="-5.5555555555555552E-2"/>
                  <c:y val="6.48148148148148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5C-4371-81E8-AB18B87E0CA6}"/>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'fs-5, OS IC0-1, B vs C'!$O$42:$O$50</c:f>
              <c:numCache>
                <c:formatCode>General</c:formatCode>
                <c:ptCount val="9"/>
                <c:pt idx="0">
                  <c:v>0</c:v>
                </c:pt>
                <c:pt idx="1">
                  <c:v>3</c:v>
                </c:pt>
                <c:pt idx="2">
                  <c:v>6</c:v>
                </c:pt>
                <c:pt idx="3">
                  <c:v>9</c:v>
                </c:pt>
                <c:pt idx="4">
                  <c:v>12</c:v>
                </c:pt>
                <c:pt idx="5">
                  <c:v>15</c:v>
                </c:pt>
                <c:pt idx="6">
                  <c:v>18</c:v>
                </c:pt>
                <c:pt idx="7">
                  <c:v>21</c:v>
                </c:pt>
                <c:pt idx="8">
                  <c:v>24</c:v>
                </c:pt>
              </c:numCache>
            </c:numRef>
          </c:cat>
          <c:val>
            <c:numRef>
              <c:f>'fs-5, OS IC0-1, B vs C'!$P$42:$P$50</c:f>
              <c:numCache>
                <c:formatCode>0.00%</c:formatCode>
                <c:ptCount val="9"/>
                <c:pt idx="0">
                  <c:v>1</c:v>
                </c:pt>
                <c:pt idx="1">
                  <c:v>0.93430656934306566</c:v>
                </c:pt>
                <c:pt idx="2">
                  <c:v>0.8279627321820664</c:v>
                </c:pt>
                <c:pt idx="3">
                  <c:v>0.69127077168031015</c:v>
                </c:pt>
                <c:pt idx="4">
                  <c:v>0.54342673380648665</c:v>
                </c:pt>
                <c:pt idx="5">
                  <c:v>0.44504775613462272</c:v>
                </c:pt>
                <c:pt idx="6">
                  <c:v>0.37798576548420015</c:v>
                </c:pt>
                <c:pt idx="7">
                  <c:v>0.33188994042515135</c:v>
                </c:pt>
                <c:pt idx="8">
                  <c:v>0.33188994042515135</c:v>
                </c:pt>
              </c:numCache>
            </c:numRef>
          </c:val>
          <c:smooth val="0"/>
          <c:extLst>
            <c:ext xmlns:c16="http://schemas.microsoft.com/office/drawing/2014/chart" uri="{C3380CC4-5D6E-409C-BE32-E72D297353CC}">
              <c16:uniqueId val="{00000001-4D5C-4371-81E8-AB18B87E0CA6}"/>
            </c:ext>
          </c:extLst>
        </c:ser>
        <c:ser>
          <c:idx val="1"/>
          <c:order val="1"/>
          <c:tx>
            <c:strRef>
              <c:f>'fs-5, OS IC0-1, B vs C'!$Q$41</c:f>
              <c:strCache>
                <c:ptCount val="1"/>
                <c:pt idx="0">
                  <c:v>% Supervivencia intervención</c:v>
                </c:pt>
              </c:strCache>
            </c:strRef>
          </c:tx>
          <c:spPr>
            <a:ln w="28575" cap="rnd">
              <a:solidFill>
                <a:srgbClr val="92D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rgbClr val="008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'fs-5, OS IC0-1, B vs C'!$O$42:$O$50</c:f>
              <c:numCache>
                <c:formatCode>General</c:formatCode>
                <c:ptCount val="9"/>
                <c:pt idx="0">
                  <c:v>0</c:v>
                </c:pt>
                <c:pt idx="1">
                  <c:v>3</c:v>
                </c:pt>
                <c:pt idx="2">
                  <c:v>6</c:v>
                </c:pt>
                <c:pt idx="3">
                  <c:v>9</c:v>
                </c:pt>
                <c:pt idx="4">
                  <c:v>12</c:v>
                </c:pt>
                <c:pt idx="5">
                  <c:v>15</c:v>
                </c:pt>
                <c:pt idx="6">
                  <c:v>18</c:v>
                </c:pt>
                <c:pt idx="7">
                  <c:v>21</c:v>
                </c:pt>
                <c:pt idx="8">
                  <c:v>24</c:v>
                </c:pt>
              </c:numCache>
            </c:numRef>
          </c:cat>
          <c:val>
            <c:numRef>
              <c:f>'fs-5, OS IC0-1, B vs C'!$Q$42:$Q$50</c:f>
              <c:numCache>
                <c:formatCode>0.00%</c:formatCode>
                <c:ptCount val="9"/>
                <c:pt idx="0">
                  <c:v>1</c:v>
                </c:pt>
                <c:pt idx="1">
                  <c:v>0.79779411764705888</c:v>
                </c:pt>
                <c:pt idx="2">
                  <c:v>0.67622549019607847</c:v>
                </c:pt>
                <c:pt idx="3">
                  <c:v>0.59507843137254901</c:v>
                </c:pt>
                <c:pt idx="4">
                  <c:v>0.54418356553147573</c:v>
                </c:pt>
                <c:pt idx="5">
                  <c:v>0.46957775412796698</c:v>
                </c:pt>
                <c:pt idx="6">
                  <c:v>0.40328442413343052</c:v>
                </c:pt>
                <c:pt idx="7">
                  <c:v>0.34447211228063856</c:v>
                </c:pt>
                <c:pt idx="8">
                  <c:v>0.33216953684204431</c:v>
                </c:pt>
              </c:numCache>
            </c:numRef>
          </c:val>
          <c:smooth val="0"/>
          <c:extLst>
            <c:ext xmlns:c16="http://schemas.microsoft.com/office/drawing/2014/chart" uri="{C3380CC4-5D6E-409C-BE32-E72D297353CC}">
              <c16:uniqueId val="{00000002-4D5C-4371-81E8-AB18B87E0CA6}"/>
            </c:ext>
          </c:extLst>
        </c:ser>
        <c:dLbls>
          <c:showLegendKey val="0"/>
          <c:showVal val="0"/>
          <c:showCatName val="0"/>
          <c:showSerName val="0"/>
          <c:showPercent val="0"/>
          <c:showBubbleSize val="0"/>
        </c:dLbls>
        <c:smooth val="0"/>
        <c:axId val="485413848"/>
        <c:axId val="1"/>
      </c:lineChart>
      <c:catAx>
        <c:axId val="485413848"/>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a:t>
                </a:r>
                <a:r>
                  <a:rPr lang="es-ES" baseline="0">
                    <a:solidFill>
                      <a:sysClr val="windowText" lastClr="000000"/>
                    </a:solidFill>
                  </a:rPr>
                  <a:t> (meses)</a:t>
                </a:r>
                <a:endParaRPr lang="es-ES">
                  <a:solidFill>
                    <a:sysClr val="windowText" lastClr="000000"/>
                  </a:solidFill>
                </a:endParaRPr>
              </a:p>
            </c:rich>
          </c:tx>
          <c:layout>
            <c:manualLayout>
              <c:xMode val="edge"/>
              <c:yMode val="edge"/>
              <c:x val="0.12151189546346922"/>
              <c:y val="0.82665702738485125"/>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solidFill>
                      <a:sysClr val="windowText" lastClr="000000"/>
                    </a:solidFill>
                  </a:rPr>
                  <a:t>% Supervivencia</a:t>
                </a:r>
              </a:p>
            </c:rich>
          </c:tx>
          <c:overlay val="0"/>
          <c:spPr>
            <a:noFill/>
            <a:ln w="25400">
              <a:noFill/>
            </a:ln>
          </c:spPr>
        </c:title>
        <c:numFmt formatCode="0%" sourceLinked="0"/>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85413848"/>
        <c:crosses val="autoZero"/>
        <c:crossBetween val="between"/>
        <c:majorUnit val="0.1"/>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'fs-5, OS IC0-1, B vs C'!$G$86</c:f>
              <c:strCache>
                <c:ptCount val="1"/>
                <c:pt idx="0">
                  <c:v>meses │ n origen</c:v>
                </c:pt>
              </c:strCache>
            </c:strRef>
          </c:tx>
          <c:spPr>
            <a:solidFill>
              <a:schemeClr val="accent1"/>
            </a:solidFill>
            <a:ln>
              <a:noFill/>
            </a:ln>
            <a:effectLst/>
          </c:spPr>
          <c:invertIfNegative val="0"/>
          <c:cat>
            <c:numRef>
              <c:f>'fs-5, OS IC0-1, B vs C'!$D$87:$D$94</c:f>
              <c:numCache>
                <c:formatCode>0</c:formatCode>
                <c:ptCount val="8"/>
                <c:pt idx="0">
                  <c:v>3</c:v>
                </c:pt>
                <c:pt idx="1">
                  <c:v>6</c:v>
                </c:pt>
                <c:pt idx="2">
                  <c:v>9</c:v>
                </c:pt>
                <c:pt idx="3">
                  <c:v>12</c:v>
                </c:pt>
                <c:pt idx="4">
                  <c:v>15</c:v>
                </c:pt>
                <c:pt idx="5">
                  <c:v>18</c:v>
                </c:pt>
                <c:pt idx="6">
                  <c:v>21</c:v>
                </c:pt>
                <c:pt idx="7">
                  <c:v>24</c:v>
                </c:pt>
              </c:numCache>
            </c:numRef>
          </c:cat>
          <c:val>
            <c:numRef>
              <c:f>'fs-5, OS IC0-1, B vs C'!$G$87:$G$94</c:f>
              <c:numCache>
                <c:formatCode>_-* #,##0.0\ _€_-;\-* #,##0.0\ _€_-;_-* "-"??\ _€_-;_-@_-</c:formatCode>
                <c:ptCount val="8"/>
                <c:pt idx="0">
                  <c:v>2.6580882352941178</c:v>
                </c:pt>
                <c:pt idx="1">
                  <c:v>2.1231617647058822</c:v>
                </c:pt>
                <c:pt idx="2">
                  <c:v>1.8033088235294117</c:v>
                </c:pt>
                <c:pt idx="3">
                  <c:v>1.5220588235294117</c:v>
                </c:pt>
                <c:pt idx="4">
                  <c:v>1.1525735294117647</c:v>
                </c:pt>
                <c:pt idx="5">
                  <c:v>0.73345588235294112</c:v>
                </c:pt>
                <c:pt idx="6">
                  <c:v>0.41911764705882354</c:v>
                </c:pt>
                <c:pt idx="7">
                  <c:v>0.21507352941176472</c:v>
                </c:pt>
              </c:numCache>
            </c:numRef>
          </c:val>
          <c:extLst>
            <c:ext xmlns:c16="http://schemas.microsoft.com/office/drawing/2014/chart" uri="{C3380CC4-5D6E-409C-BE32-E72D297353CC}">
              <c16:uniqueId val="{00000000-9643-4CC3-9B3E-9FFF1FEA1424}"/>
            </c:ext>
          </c:extLst>
        </c:ser>
        <c:dLbls>
          <c:showLegendKey val="0"/>
          <c:showVal val="0"/>
          <c:showCatName val="0"/>
          <c:showSerName val="0"/>
          <c:showPercent val="0"/>
          <c:showBubbleSize val="0"/>
        </c:dLbls>
        <c:gapWidth val="219"/>
        <c:overlap val="-27"/>
        <c:axId val="645963456"/>
        <c:axId val="645963784"/>
      </c:barChart>
      <c:catAx>
        <c:axId val="64596345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45963784"/>
        <c:crosses val="autoZero"/>
        <c:auto val="1"/>
        <c:lblAlgn val="ctr"/>
        <c:lblOffset val="100"/>
        <c:noMultiLvlLbl val="0"/>
      </c:catAx>
      <c:valAx>
        <c:axId val="645963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45963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'fs-5, OS IC0-1, B vs C'!$G$121</c:f>
              <c:strCache>
                <c:ptCount val="1"/>
                <c:pt idx="0">
                  <c:v>meses │ n origen</c:v>
                </c:pt>
              </c:strCache>
            </c:strRef>
          </c:tx>
          <c:spPr>
            <a:solidFill>
              <a:schemeClr val="accent1"/>
            </a:solidFill>
            <a:ln>
              <a:noFill/>
            </a:ln>
            <a:effectLst/>
          </c:spPr>
          <c:invertIfNegative val="0"/>
          <c:cat>
            <c:numRef>
              <c:f>'fs-5, OS IC0-1, B vs C'!$D$122:$D$129</c:f>
              <c:numCache>
                <c:formatCode>0</c:formatCode>
                <c:ptCount val="8"/>
                <c:pt idx="0">
                  <c:v>3</c:v>
                </c:pt>
                <c:pt idx="1">
                  <c:v>6</c:v>
                </c:pt>
                <c:pt idx="2">
                  <c:v>9</c:v>
                </c:pt>
                <c:pt idx="3">
                  <c:v>12</c:v>
                </c:pt>
                <c:pt idx="4">
                  <c:v>15</c:v>
                </c:pt>
                <c:pt idx="5">
                  <c:v>18</c:v>
                </c:pt>
                <c:pt idx="6">
                  <c:v>21</c:v>
                </c:pt>
                <c:pt idx="7">
                  <c:v>24</c:v>
                </c:pt>
              </c:numCache>
            </c:numRef>
          </c:cat>
          <c:val>
            <c:numRef>
              <c:f>'fs-5, OS IC0-1, B vs C'!$G$122:$G$129</c:f>
              <c:numCache>
                <c:formatCode>_-* #,##0.0\ _€_-;\-* #,##0.0\ _€_-;_-* "-"??\ _€_-;_-@_-</c:formatCode>
                <c:ptCount val="8"/>
                <c:pt idx="0">
                  <c:v>2.8467153284671531</c:v>
                </c:pt>
                <c:pt idx="1">
                  <c:v>2.5072992700729926</c:v>
                </c:pt>
                <c:pt idx="2">
                  <c:v>2.1076642335766422</c:v>
                </c:pt>
                <c:pt idx="3">
                  <c:v>1.582116788321168</c:v>
                </c:pt>
                <c:pt idx="4">
                  <c:v>1.0346715328467153</c:v>
                </c:pt>
                <c:pt idx="5">
                  <c:v>0.62408759124087587</c:v>
                </c:pt>
                <c:pt idx="6">
                  <c:v>0.33941605839416056</c:v>
                </c:pt>
                <c:pt idx="7">
                  <c:v>0.16970802919708028</c:v>
                </c:pt>
              </c:numCache>
            </c:numRef>
          </c:val>
          <c:extLst>
            <c:ext xmlns:c16="http://schemas.microsoft.com/office/drawing/2014/chart" uri="{C3380CC4-5D6E-409C-BE32-E72D297353CC}">
              <c16:uniqueId val="{00000000-404B-4F68-9123-203A2113FC60}"/>
            </c:ext>
          </c:extLst>
        </c:ser>
        <c:dLbls>
          <c:showLegendKey val="0"/>
          <c:showVal val="0"/>
          <c:showCatName val="0"/>
          <c:showSerName val="0"/>
          <c:showPercent val="0"/>
          <c:showBubbleSize val="0"/>
        </c:dLbls>
        <c:gapWidth val="219"/>
        <c:overlap val="-27"/>
        <c:axId val="501474840"/>
        <c:axId val="501476808"/>
      </c:barChart>
      <c:catAx>
        <c:axId val="50147484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01476808"/>
        <c:crosses val="autoZero"/>
        <c:auto val="1"/>
        <c:lblAlgn val="ctr"/>
        <c:lblOffset val="100"/>
        <c:noMultiLvlLbl val="0"/>
      </c:catAx>
      <c:valAx>
        <c:axId val="501476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01474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1" u="none" strike="noStrike" baseline="0">
                <a:solidFill>
                  <a:srgbClr val="333333"/>
                </a:solidFill>
                <a:latin typeface="Calibri"/>
                <a:ea typeface="Calibri"/>
                <a:cs typeface="Calibri"/>
              </a:defRPr>
            </a:pPr>
            <a:r>
              <a:rPr lang="es-ES" sz="1200" b="1" i="1">
                <a:solidFill>
                  <a:srgbClr val="993300"/>
                </a:solidFill>
              </a:rPr>
              <a:t>Gráfico fs-4 [OS, SG</a:t>
            </a:r>
            <a:r>
              <a:rPr lang="es-ES" sz="1200" b="1" i="1" baseline="0">
                <a:solidFill>
                  <a:srgbClr val="993300"/>
                </a:solidFill>
              </a:rPr>
              <a:t> IC2-3 Grupo B vs Grupo C]</a:t>
            </a:r>
            <a:r>
              <a:rPr lang="es-ES" sz="1200" b="1" i="1">
                <a:solidFill>
                  <a:srgbClr val="993300"/>
                </a:solidFill>
              </a:rPr>
              <a:t>: </a:t>
            </a:r>
            <a:r>
              <a:rPr lang="es-ES" sz="1200" i="1"/>
              <a:t>Funciones de supervivencia condicionadas al intervalo</a:t>
            </a:r>
            <a:r>
              <a:rPr lang="es-ES" sz="1200" i="1" baseline="0"/>
              <a:t> anterior</a:t>
            </a:r>
            <a:r>
              <a:rPr lang="es-ES" i="1"/>
              <a:t>
</a:t>
            </a:r>
          </a:p>
        </c:rich>
      </c:tx>
      <c:overlay val="0"/>
      <c:spPr>
        <a:noFill/>
        <a:ln w="25400">
          <a:noFill/>
        </a:ln>
      </c:spPr>
    </c:title>
    <c:autoTitleDeleted val="0"/>
    <c:plotArea>
      <c:layout>
        <c:manualLayout>
          <c:layoutTarget val="inner"/>
          <c:xMode val="edge"/>
          <c:yMode val="edge"/>
          <c:x val="0.16133736127968576"/>
          <c:y val="0.19302323422186921"/>
          <c:w val="0.81341885389326329"/>
          <c:h val="0.60037052291540471"/>
        </c:manualLayout>
      </c:layout>
      <c:lineChart>
        <c:grouping val="standard"/>
        <c:varyColors val="0"/>
        <c:ser>
          <c:idx val="0"/>
          <c:order val="0"/>
          <c:tx>
            <c:strRef>
              <c:f>'fs-4, OS, IC2-3, B vs C'!$P$41</c:f>
              <c:strCache>
                <c:ptCount val="1"/>
                <c:pt idx="0">
                  <c:v>% Supervivencia control</c:v>
                </c:pt>
              </c:strCache>
            </c:strRef>
          </c:tx>
          <c:spPr>
            <a:ln w="6350" cap="rnd">
              <a:solidFill>
                <a:srgbClr val="C00000"/>
              </a:solidFill>
              <a:round/>
            </a:ln>
            <a:effectLst/>
          </c:spPr>
          <c:marker>
            <c:spPr>
              <a:solidFill>
                <a:srgbClr val="C00000"/>
              </a:solidFill>
              <a:ln w="6350">
                <a:solidFill>
                  <a:srgbClr val="C00000"/>
                </a:solidFill>
              </a:ln>
            </c:spPr>
          </c:marker>
          <c:dPt>
            <c:idx val="3"/>
            <c:marker>
              <c:spPr>
                <a:solidFill>
                  <a:srgbClr val="C00000"/>
                </a:solidFill>
                <a:ln w="9525">
                  <a:solidFill>
                    <a:srgbClr val="C00000"/>
                  </a:solidFill>
                </a:ln>
              </c:spPr>
            </c:marker>
            <c:bubble3D val="0"/>
            <c:spPr>
              <a:ln w="9525" cap="rnd">
                <a:solidFill>
                  <a:srgbClr val="C00000"/>
                </a:solidFill>
                <a:round/>
              </a:ln>
              <a:effectLst/>
            </c:spPr>
            <c:extLst>
              <c:ext xmlns:c16="http://schemas.microsoft.com/office/drawing/2014/chart" uri="{C3380CC4-5D6E-409C-BE32-E72D297353CC}">
                <c16:uniqueId val="{00000001-E03B-4C70-ACB4-060F916A49EC}"/>
              </c:ext>
            </c:extLst>
          </c:dPt>
          <c:dLbls>
            <c:dLbl>
              <c:idx val="8"/>
              <c:layout>
                <c:manualLayout>
                  <c:x val="-5.5573362855770711E-3"/>
                  <c:y val="3.7045836038305829E-2"/>
                </c:manualLayout>
              </c:layout>
              <c:numFmt formatCode="0.0%" sourceLinked="0"/>
              <c:spPr>
                <a:noFill/>
                <a:ln w="25400">
                  <a:noFill/>
                </a:ln>
              </c:spPr>
              <c:txPr>
                <a:bodyPr/>
                <a:lstStyle/>
                <a:p>
                  <a:pPr>
                    <a:defRPr sz="900" b="0" i="0" u="none" strike="noStrike" baseline="0">
                      <a:solidFill>
                        <a:srgbClr val="FF0000"/>
                      </a:solidFill>
                      <a:latin typeface="Calibri"/>
                      <a:ea typeface="Calibri"/>
                      <a:cs typeface="Calibri"/>
                    </a:defRPr>
                  </a:pPr>
                  <a:endParaRPr lang="es-E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3B-4C70-ACB4-060F916A49EC}"/>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FF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'fs-4, OS, IC2-3, B vs C'!$O$42:$O$50</c:f>
              <c:numCache>
                <c:formatCode>General</c:formatCode>
                <c:ptCount val="9"/>
                <c:pt idx="0">
                  <c:v>0</c:v>
                </c:pt>
                <c:pt idx="1">
                  <c:v>3</c:v>
                </c:pt>
                <c:pt idx="2">
                  <c:v>6</c:v>
                </c:pt>
                <c:pt idx="3">
                  <c:v>9</c:v>
                </c:pt>
                <c:pt idx="4">
                  <c:v>12</c:v>
                </c:pt>
                <c:pt idx="5">
                  <c:v>15</c:v>
                </c:pt>
                <c:pt idx="6">
                  <c:v>18</c:v>
                </c:pt>
                <c:pt idx="7">
                  <c:v>21</c:v>
                </c:pt>
                <c:pt idx="8">
                  <c:v>24</c:v>
                </c:pt>
              </c:numCache>
            </c:numRef>
          </c:cat>
          <c:val>
            <c:numRef>
              <c:f>'fs-4, OS, IC2-3, B vs C'!$P$42:$P$50</c:f>
              <c:numCache>
                <c:formatCode>0.00%</c:formatCode>
                <c:ptCount val="9"/>
                <c:pt idx="0">
                  <c:v>1</c:v>
                </c:pt>
                <c:pt idx="1">
                  <c:v>0.92941176470588238</c:v>
                </c:pt>
                <c:pt idx="2">
                  <c:v>0.75820433436532508</c:v>
                </c:pt>
                <c:pt idx="3">
                  <c:v>0.63591331269349849</c:v>
                </c:pt>
                <c:pt idx="4">
                  <c:v>0.57356887027256731</c:v>
                </c:pt>
                <c:pt idx="5">
                  <c:v>0.53259966525309821</c:v>
                </c:pt>
                <c:pt idx="6">
                  <c:v>0.49709302090289165</c:v>
                </c:pt>
                <c:pt idx="7">
                  <c:v>0.47342192466942057</c:v>
                </c:pt>
                <c:pt idx="8">
                  <c:v>0.43960607290731912</c:v>
                </c:pt>
              </c:numCache>
            </c:numRef>
          </c:val>
          <c:smooth val="0"/>
          <c:extLst>
            <c:ext xmlns:c16="http://schemas.microsoft.com/office/drawing/2014/chart" uri="{C3380CC4-5D6E-409C-BE32-E72D297353CC}">
              <c16:uniqueId val="{00000003-E03B-4C70-ACB4-060F916A49EC}"/>
            </c:ext>
          </c:extLst>
        </c:ser>
        <c:ser>
          <c:idx val="1"/>
          <c:order val="1"/>
          <c:tx>
            <c:strRef>
              <c:f>'fs-4, OS, IC2-3, B vs C'!$Q$41</c:f>
              <c:strCache>
                <c:ptCount val="1"/>
                <c:pt idx="0">
                  <c:v>% Supervivencia intervención</c:v>
                </c:pt>
              </c:strCache>
            </c:strRef>
          </c:tx>
          <c:spPr>
            <a:ln w="3175">
              <a:solidFill>
                <a:srgbClr val="808000"/>
              </a:solidFill>
              <a:prstDash val="solid"/>
            </a:ln>
          </c:spPr>
          <c:marker>
            <c:symbol val="square"/>
            <c:size val="4"/>
            <c:spPr>
              <a:solidFill>
                <a:srgbClr val="808000"/>
              </a:solidFill>
              <a:ln w="6350">
                <a:solidFill>
                  <a:srgbClr val="808000"/>
                </a:solidFill>
              </a:ln>
            </c:spPr>
          </c:marker>
          <c:dLbls>
            <c:dLbl>
              <c:idx val="0"/>
              <c:layout>
                <c:manualLayout>
                  <c:x val="2.6558347644170003E-3"/>
                  <c:y val="-1.9264666175190154E-2"/>
                </c:manualLayout>
              </c:layout>
              <c:numFmt formatCode="0.0%" sourceLinked="0"/>
              <c:spPr>
                <a:noFill/>
                <a:ln w="25400">
                  <a:noFill/>
                </a:ln>
              </c:spPr>
              <c:txPr>
                <a:bodyPr/>
                <a:lstStyle/>
                <a:p>
                  <a:pPr>
                    <a:defRPr sz="900" b="0" i="0" u="none" strike="noStrike" baseline="0">
                      <a:solidFill>
                        <a:srgbClr val="008000"/>
                      </a:solidFill>
                      <a:latin typeface="Calibri"/>
                      <a:ea typeface="Calibri"/>
                      <a:cs typeface="Calibri"/>
                    </a:defRPr>
                  </a:pPr>
                  <a:endParaRPr lang="es-E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3B-4C70-ACB4-060F916A49EC}"/>
                </c:ext>
              </c:extLst>
            </c:dLbl>
            <c:dLbl>
              <c:idx val="8"/>
              <c:layout>
                <c:manualLayout>
                  <c:x val="0"/>
                  <c:y val="2.8813428029793538E-2"/>
                </c:manualLayout>
              </c:layout>
              <c:numFmt formatCode="0.0%" sourceLinked="0"/>
              <c:spPr>
                <a:noFill/>
                <a:ln w="25400">
                  <a:noFill/>
                </a:ln>
              </c:spPr>
              <c:txPr>
                <a:bodyPr/>
                <a:lstStyle/>
                <a:p>
                  <a:pPr>
                    <a:defRPr sz="900" b="0" i="0" u="none" strike="noStrike" baseline="0">
                      <a:solidFill>
                        <a:srgbClr val="008000"/>
                      </a:solidFill>
                      <a:latin typeface="Calibri"/>
                      <a:ea typeface="Calibri"/>
                      <a:cs typeface="Calibri"/>
                    </a:defRPr>
                  </a:pPr>
                  <a:endParaRPr lang="es-E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3B-4C70-ACB4-060F916A49EC}"/>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8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'fs-4, OS, IC2-3, B vs C'!$O$42:$O$50</c:f>
              <c:numCache>
                <c:formatCode>General</c:formatCode>
                <c:ptCount val="9"/>
                <c:pt idx="0">
                  <c:v>0</c:v>
                </c:pt>
                <c:pt idx="1">
                  <c:v>3</c:v>
                </c:pt>
                <c:pt idx="2">
                  <c:v>6</c:v>
                </c:pt>
                <c:pt idx="3">
                  <c:v>9</c:v>
                </c:pt>
                <c:pt idx="4">
                  <c:v>12</c:v>
                </c:pt>
                <c:pt idx="5">
                  <c:v>15</c:v>
                </c:pt>
                <c:pt idx="6">
                  <c:v>18</c:v>
                </c:pt>
                <c:pt idx="7">
                  <c:v>21</c:v>
                </c:pt>
                <c:pt idx="8">
                  <c:v>24</c:v>
                </c:pt>
              </c:numCache>
            </c:numRef>
          </c:cat>
          <c:val>
            <c:numRef>
              <c:f>'fs-4, OS, IC2-3, B vs C'!$Q$42:$Q$50</c:f>
              <c:numCache>
                <c:formatCode>0.00%</c:formatCode>
                <c:ptCount val="9"/>
                <c:pt idx="0">
                  <c:v>1</c:v>
                </c:pt>
                <c:pt idx="1">
                  <c:v>0.88636363636363635</c:v>
                </c:pt>
                <c:pt idx="2">
                  <c:v>0.83909090909090911</c:v>
                </c:pt>
                <c:pt idx="3">
                  <c:v>0.76716883116883117</c:v>
                </c:pt>
                <c:pt idx="4">
                  <c:v>0.70723376623376621</c:v>
                </c:pt>
                <c:pt idx="5">
                  <c:v>0.67836708189769412</c:v>
                </c:pt>
                <c:pt idx="6">
                  <c:v>0.60083941539510044</c:v>
                </c:pt>
                <c:pt idx="7">
                  <c:v>0.55076946411217542</c:v>
                </c:pt>
                <c:pt idx="8">
                  <c:v>0.55076946411217542</c:v>
                </c:pt>
              </c:numCache>
            </c:numRef>
          </c:val>
          <c:smooth val="0"/>
          <c:extLst>
            <c:ext xmlns:c16="http://schemas.microsoft.com/office/drawing/2014/chart" uri="{C3380CC4-5D6E-409C-BE32-E72D297353CC}">
              <c16:uniqueId val="{00000006-E03B-4C70-ACB4-060F916A49EC}"/>
            </c:ext>
          </c:extLst>
        </c:ser>
        <c:dLbls>
          <c:showLegendKey val="0"/>
          <c:showVal val="0"/>
          <c:showCatName val="0"/>
          <c:showSerName val="0"/>
          <c:showPercent val="0"/>
          <c:showBubbleSize val="0"/>
        </c:dLbls>
        <c:marker val="1"/>
        <c:smooth val="0"/>
        <c:axId val="486201680"/>
        <c:axId val="1"/>
      </c:lineChart>
      <c:catAx>
        <c:axId val="486201680"/>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s-ES"/>
                  <a:t>Meses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alibri"/>
                <a:ea typeface="Calibri"/>
                <a:cs typeface="Calibri"/>
              </a:defRPr>
            </a:pPr>
            <a:endParaRPr lang="es-ES"/>
          </a:p>
        </c:txPr>
        <c:crossAx val="1"/>
        <c:crosses val="autoZero"/>
        <c:auto val="0"/>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Calibri"/>
                    <a:ea typeface="Calibri"/>
                    <a:cs typeface="Calibri"/>
                  </a:defRPr>
                </a:pPr>
                <a:r>
                  <a:rPr lang="es-ES"/>
                  <a:t>%Supervivencia</a:t>
                </a:r>
              </a:p>
            </c:rich>
          </c:tx>
          <c:layout>
            <c:manualLayout>
              <c:xMode val="edge"/>
              <c:yMode val="edge"/>
              <c:x val="2.8744345786563916E-2"/>
              <c:y val="0.3296149414250048"/>
            </c:manualLayout>
          </c:layout>
          <c:overlay val="0"/>
          <c:spPr>
            <a:noFill/>
            <a:ln w="25400">
              <a:noFill/>
            </a:ln>
          </c:spPr>
        </c:title>
        <c:numFmt formatCode="0%" sourceLinked="0"/>
        <c:majorTickMark val="none"/>
        <c:minorTickMark val="none"/>
        <c:tickLblPos val="nextTo"/>
        <c:spPr>
          <a:ln w="6350">
            <a:noFill/>
          </a:ln>
        </c:spPr>
        <c:txPr>
          <a:bodyPr rot="0" vert="horz"/>
          <a:lstStyle/>
          <a:p>
            <a:pPr>
              <a:defRPr sz="900" b="0" i="0" u="none" strike="noStrike" baseline="0">
                <a:solidFill>
                  <a:srgbClr val="000000"/>
                </a:solidFill>
                <a:latin typeface="Calibri"/>
                <a:ea typeface="Calibri"/>
                <a:cs typeface="Calibri"/>
              </a:defRPr>
            </a:pPr>
            <a:endParaRPr lang="es-ES"/>
          </a:p>
        </c:txPr>
        <c:crossAx val="486201680"/>
        <c:crosses val="autoZero"/>
        <c:crossBetween val="between"/>
        <c:majorUnit val="0.1"/>
      </c:valAx>
      <c:spPr>
        <a:noFill/>
        <a:ln w="25400">
          <a:noFill/>
        </a:ln>
      </c:spPr>
    </c:plotArea>
    <c:legend>
      <c:legendPos val="r"/>
      <c:layout>
        <c:manualLayout>
          <c:xMode val="edge"/>
          <c:yMode val="edge"/>
          <c:x val="0.13413031249972576"/>
          <c:y val="0.93294373661858132"/>
          <c:w val="0.72244513318813874"/>
          <c:h val="6.6098201139491719E-2"/>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solidFill>
                  <a:sysClr val="windowText" lastClr="000000"/>
                </a:solidFill>
              </a:rPr>
              <a:t>Hazards Ratio (obtenidos exponencialmente) al final de cada intervalo, condicionado al anterior </a:t>
            </a:r>
          </a:p>
        </c:rich>
      </c:tx>
      <c:overlay val="0"/>
      <c:spPr>
        <a:noFill/>
        <a:ln w="25400">
          <a:noFill/>
        </a:ln>
      </c:spPr>
    </c:title>
    <c:autoTitleDeleted val="0"/>
    <c:plotArea>
      <c:layout/>
      <c:scatterChart>
        <c:scatterStyle val="lineMarker"/>
        <c:varyColors val="0"/>
        <c:ser>
          <c:idx val="0"/>
          <c:order val="0"/>
          <c:tx>
            <c:strRef>
              <c:f>'fs-4, OS, IC2-3, B vs C'!$S$41</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'fs-4, OS, IC2-3, B vs C'!$R$42:$R$50</c:f>
              <c:numCache>
                <c:formatCode>General</c:formatCode>
                <c:ptCount val="9"/>
                <c:pt idx="0">
                  <c:v>0</c:v>
                </c:pt>
                <c:pt idx="1">
                  <c:v>3</c:v>
                </c:pt>
                <c:pt idx="2">
                  <c:v>6</c:v>
                </c:pt>
                <c:pt idx="3">
                  <c:v>9</c:v>
                </c:pt>
                <c:pt idx="4">
                  <c:v>12</c:v>
                </c:pt>
                <c:pt idx="5">
                  <c:v>15</c:v>
                </c:pt>
                <c:pt idx="6">
                  <c:v>18</c:v>
                </c:pt>
                <c:pt idx="7">
                  <c:v>21</c:v>
                </c:pt>
                <c:pt idx="8">
                  <c:v>24</c:v>
                </c:pt>
              </c:numCache>
            </c:numRef>
          </c:xVal>
          <c:yVal>
            <c:numRef>
              <c:f>'fs-4, OS, IC2-3, B vs C'!$S$42:$S$50</c:f>
              <c:numCache>
                <c:formatCode>0.00</c:formatCode>
                <c:ptCount val="9"/>
                <c:pt idx="0">
                  <c:v>1</c:v>
                </c:pt>
                <c:pt idx="1">
                  <c:v>1.6478467005472623</c:v>
                </c:pt>
                <c:pt idx="2">
                  <c:v>0.63379598623994682</c:v>
                </c:pt>
                <c:pt idx="3">
                  <c:v>0.58549252564017762</c:v>
                </c:pt>
                <c:pt idx="4">
                  <c:v>0.62314839287317036</c:v>
                </c:pt>
                <c:pt idx="5">
                  <c:v>0.61599335637071928</c:v>
                </c:pt>
                <c:pt idx="6">
                  <c:v>0.72881764356811174</c:v>
                </c:pt>
                <c:pt idx="7">
                  <c:v>0.79762538333212374</c:v>
                </c:pt>
                <c:pt idx="8">
                  <c:v>0.72570409314071016</c:v>
                </c:pt>
              </c:numCache>
            </c:numRef>
          </c:yVal>
          <c:smooth val="0"/>
          <c:extLst>
            <c:ext xmlns:c16="http://schemas.microsoft.com/office/drawing/2014/chart" uri="{C3380CC4-5D6E-409C-BE32-E72D297353CC}">
              <c16:uniqueId val="{00000000-D2E4-4B79-99C9-6DC2E7E7BF3C}"/>
            </c:ext>
          </c:extLst>
        </c:ser>
        <c:dLbls>
          <c:showLegendKey val="0"/>
          <c:showVal val="0"/>
          <c:showCatName val="0"/>
          <c:showSerName val="0"/>
          <c:showPercent val="0"/>
          <c:showBubbleSize val="0"/>
        </c:dLbls>
        <c:axId val="482626888"/>
        <c:axId val="1"/>
      </c:scatterChart>
      <c:valAx>
        <c:axId val="482626888"/>
        <c:scaling>
          <c:orientation val="minMax"/>
          <c:max val="2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a:t>
                </a:r>
                <a:r>
                  <a:rPr lang="es-ES" baseline="0">
                    <a:solidFill>
                      <a:sysClr val="windowText" lastClr="000000"/>
                    </a:solidFill>
                  </a:rPr>
                  <a:t> (meses)</a:t>
                </a:r>
                <a:endParaRPr lang="es-ES">
                  <a:solidFill>
                    <a:sysClr val="windowText" lastClr="000000"/>
                  </a:solidFill>
                </a:endParaRP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es-ES"/>
          </a:p>
        </c:txPr>
        <c:crossAx val="1"/>
        <c:crosses val="autoZero"/>
        <c:crossBetween val="midCat"/>
        <c:majorUnit val="3"/>
      </c:valAx>
      <c:valAx>
        <c:axId val="1"/>
        <c:scaling>
          <c:orientation val="minMax"/>
          <c:max val="3"/>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HR</a:t>
                </a:r>
                <a:r>
                  <a:rPr lang="es-ES" baseline="-25000">
                    <a:solidFill>
                      <a:srgbClr val="0000FF"/>
                    </a:solidFill>
                  </a:rPr>
                  <a:t>i</a:t>
                </a:r>
              </a:p>
            </c:rich>
          </c:tx>
          <c:layout>
            <c:manualLayout>
              <c:xMode val="edge"/>
              <c:yMode val="edge"/>
              <c:x val="3.0555555555555555E-2"/>
              <c:y val="0.46514246286224531"/>
            </c:manualLayout>
          </c:layout>
          <c:overlay val="0"/>
          <c:spPr>
            <a:noFill/>
            <a:ln w="25400">
              <a:noFill/>
            </a:ln>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82626888"/>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'fs-4, OS, IC2-3, B vs C'!$G$87</c:f>
              <c:strCache>
                <c:ptCount val="1"/>
                <c:pt idx="0">
                  <c:v>meses │ n origen</c:v>
                </c:pt>
              </c:strCache>
            </c:strRef>
          </c:tx>
          <c:spPr>
            <a:solidFill>
              <a:schemeClr val="accent1"/>
            </a:solidFill>
            <a:ln>
              <a:noFill/>
            </a:ln>
            <a:effectLst/>
          </c:spPr>
          <c:invertIfNegative val="0"/>
          <c:cat>
            <c:numRef>
              <c:f>'fs-4, OS, IC2-3, B vs C'!$D$88:$D$95</c:f>
              <c:numCache>
                <c:formatCode>0</c:formatCode>
                <c:ptCount val="8"/>
                <c:pt idx="0">
                  <c:v>3</c:v>
                </c:pt>
                <c:pt idx="1">
                  <c:v>6</c:v>
                </c:pt>
                <c:pt idx="2">
                  <c:v>9</c:v>
                </c:pt>
                <c:pt idx="3">
                  <c:v>12</c:v>
                </c:pt>
                <c:pt idx="4">
                  <c:v>15</c:v>
                </c:pt>
                <c:pt idx="5">
                  <c:v>18</c:v>
                </c:pt>
                <c:pt idx="6">
                  <c:v>21</c:v>
                </c:pt>
                <c:pt idx="7">
                  <c:v>24</c:v>
                </c:pt>
              </c:numCache>
            </c:numRef>
          </c:cat>
          <c:val>
            <c:numRef>
              <c:f>'fs-4, OS, IC2-3, B vs C'!$G$88:$G$95</c:f>
              <c:numCache>
                <c:formatCode>_-* #,##0.0\ _€_-;\-* #,##0.0\ _€_-;_-* "-"??\ _€_-;_-@_-</c:formatCode>
                <c:ptCount val="8"/>
                <c:pt idx="0">
                  <c:v>2.7784090909090908</c:v>
                </c:pt>
                <c:pt idx="1">
                  <c:v>2.4715909090909092</c:v>
                </c:pt>
                <c:pt idx="2">
                  <c:v>2.2840909090909092</c:v>
                </c:pt>
                <c:pt idx="3">
                  <c:v>1.9261363636363635</c:v>
                </c:pt>
                <c:pt idx="4">
                  <c:v>1.4318181818181819</c:v>
                </c:pt>
                <c:pt idx="5">
                  <c:v>1.0056818181818181</c:v>
                </c:pt>
                <c:pt idx="6">
                  <c:v>0.64772727272727271</c:v>
                </c:pt>
                <c:pt idx="7">
                  <c:v>0.32386363636363635</c:v>
                </c:pt>
              </c:numCache>
            </c:numRef>
          </c:val>
          <c:extLst>
            <c:ext xmlns:c16="http://schemas.microsoft.com/office/drawing/2014/chart" uri="{C3380CC4-5D6E-409C-BE32-E72D297353CC}">
              <c16:uniqueId val="{00000000-48F0-48CE-8D76-2A8D170CD29E}"/>
            </c:ext>
          </c:extLst>
        </c:ser>
        <c:dLbls>
          <c:showLegendKey val="0"/>
          <c:showVal val="0"/>
          <c:showCatName val="0"/>
          <c:showSerName val="0"/>
          <c:showPercent val="0"/>
          <c:showBubbleSize val="0"/>
        </c:dLbls>
        <c:gapWidth val="219"/>
        <c:overlap val="-27"/>
        <c:axId val="747396832"/>
        <c:axId val="747397160"/>
      </c:barChart>
      <c:catAx>
        <c:axId val="74739683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47397160"/>
        <c:crosses val="autoZero"/>
        <c:auto val="1"/>
        <c:lblAlgn val="ctr"/>
        <c:lblOffset val="100"/>
        <c:noMultiLvlLbl val="0"/>
      </c:catAx>
      <c:valAx>
        <c:axId val="747397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47396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US" sz="1200">
                <a:solidFill>
                  <a:sysClr val="windowText" lastClr="000000"/>
                </a:solidFill>
              </a:rPr>
              <a:t>Hazards</a:t>
            </a:r>
            <a:r>
              <a:rPr lang="en-US" sz="1200" baseline="0">
                <a:solidFill>
                  <a:sysClr val="windowText" lastClr="000000"/>
                </a:solidFill>
              </a:rPr>
              <a:t> Ratio (obtenidos exponencialmente) al final de cada intervalo, condicionado al anterior</a:t>
            </a:r>
            <a:endParaRPr lang="en-US" sz="1200">
              <a:solidFill>
                <a:sysClr val="windowText" lastClr="000000"/>
              </a:solidFill>
            </a:endParaRPr>
          </a:p>
        </c:rich>
      </c:tx>
      <c:layout>
        <c:manualLayout>
          <c:xMode val="edge"/>
          <c:yMode val="edge"/>
          <c:x val="0.16638745399543503"/>
          <c:y val="3.7173777696392601E-2"/>
        </c:manualLayout>
      </c:layout>
      <c:overlay val="0"/>
      <c:spPr>
        <a:noFill/>
        <a:ln w="25400">
          <a:noFill/>
        </a:ln>
      </c:spPr>
    </c:title>
    <c:autoTitleDeleted val="0"/>
    <c:plotArea>
      <c:layout/>
      <c:scatterChart>
        <c:scatterStyle val="lineMarker"/>
        <c:varyColors val="0"/>
        <c:ser>
          <c:idx val="0"/>
          <c:order val="0"/>
          <c:tx>
            <c:strRef>
              <c:f>'fs-1, OS A vs C'!$S$43</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'fs-1, OS A vs C'!$R$44:$R$53</c:f>
              <c:numCache>
                <c:formatCode>General</c:formatCode>
                <c:ptCount val="10"/>
                <c:pt idx="0">
                  <c:v>0</c:v>
                </c:pt>
                <c:pt idx="1">
                  <c:v>3</c:v>
                </c:pt>
                <c:pt idx="2">
                  <c:v>6</c:v>
                </c:pt>
                <c:pt idx="3">
                  <c:v>9</c:v>
                </c:pt>
                <c:pt idx="4">
                  <c:v>12</c:v>
                </c:pt>
                <c:pt idx="5">
                  <c:v>15</c:v>
                </c:pt>
                <c:pt idx="6">
                  <c:v>18</c:v>
                </c:pt>
                <c:pt idx="7">
                  <c:v>21</c:v>
                </c:pt>
                <c:pt idx="8">
                  <c:v>24</c:v>
                </c:pt>
                <c:pt idx="9">
                  <c:v>27</c:v>
                </c:pt>
              </c:numCache>
            </c:numRef>
          </c:xVal>
          <c:yVal>
            <c:numRef>
              <c:f>'fs-1, OS A vs C'!$S$44:$S$53</c:f>
              <c:numCache>
                <c:formatCode>0.00</c:formatCode>
                <c:ptCount val="10"/>
                <c:pt idx="0">
                  <c:v>1</c:v>
                </c:pt>
                <c:pt idx="1">
                  <c:v>1.0141341732542026</c:v>
                </c:pt>
                <c:pt idx="2">
                  <c:v>0.88247058780885002</c:v>
                </c:pt>
                <c:pt idx="3">
                  <c:v>0.90840640706526465</c:v>
                </c:pt>
                <c:pt idx="4">
                  <c:v>0.84764289389990954</c:v>
                </c:pt>
                <c:pt idx="5">
                  <c:v>0.83944894770392053</c:v>
                </c:pt>
                <c:pt idx="6">
                  <c:v>0.83284328115284134</c:v>
                </c:pt>
                <c:pt idx="7">
                  <c:v>0.83567220243136819</c:v>
                </c:pt>
                <c:pt idx="8">
                  <c:v>0.85056141023566623</c:v>
                </c:pt>
                <c:pt idx="9">
                  <c:v>0.88689862369806527</c:v>
                </c:pt>
              </c:numCache>
            </c:numRef>
          </c:yVal>
          <c:smooth val="0"/>
          <c:extLst>
            <c:ext xmlns:c16="http://schemas.microsoft.com/office/drawing/2014/chart" uri="{C3380CC4-5D6E-409C-BE32-E72D297353CC}">
              <c16:uniqueId val="{00000000-EA67-445E-9FD1-C331C6238BEC}"/>
            </c:ext>
          </c:extLst>
        </c:ser>
        <c:dLbls>
          <c:showLegendKey val="0"/>
          <c:showVal val="0"/>
          <c:showCatName val="0"/>
          <c:showSerName val="0"/>
          <c:showPercent val="0"/>
          <c:showBubbleSize val="0"/>
        </c:dLbls>
        <c:axId val="485559736"/>
        <c:axId val="1"/>
      </c:scatterChart>
      <c:valAx>
        <c:axId val="485559736"/>
        <c:scaling>
          <c:orientation val="minMax"/>
          <c:max val="2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 (meses)</a:t>
                </a:r>
              </a:p>
            </c:rich>
          </c:tx>
          <c:layout>
            <c:manualLayout>
              <c:xMode val="edge"/>
              <c:yMode val="edge"/>
              <c:x val="0.4717859054026014"/>
              <c:y val="0.88287932613074527"/>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es-ES"/>
          </a:p>
        </c:txPr>
        <c:crossAx val="1"/>
        <c:crosses val="autoZero"/>
        <c:crossBetween val="midCat"/>
        <c:majorUnit val="3"/>
      </c:valAx>
      <c:valAx>
        <c:axId val="1"/>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HR</a:t>
                </a:r>
                <a:r>
                  <a:rPr lang="es-ES" baseline="-25000">
                    <a:solidFill>
                      <a:srgbClr val="0000FF"/>
                    </a:solidFill>
                  </a:rPr>
                  <a:t>i</a:t>
                </a:r>
              </a:p>
            </c:rich>
          </c:tx>
          <c:overlay val="0"/>
          <c:spPr>
            <a:noFill/>
            <a:ln w="25400">
              <a:noFill/>
            </a:ln>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485559736"/>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'fs-4, OS, IC2-3, B vs C'!$G$122</c:f>
              <c:strCache>
                <c:ptCount val="1"/>
                <c:pt idx="0">
                  <c:v>meses │ n origen</c:v>
                </c:pt>
              </c:strCache>
            </c:strRef>
          </c:tx>
          <c:spPr>
            <a:solidFill>
              <a:schemeClr val="accent1"/>
            </a:solidFill>
            <a:ln>
              <a:noFill/>
            </a:ln>
            <a:effectLst/>
          </c:spPr>
          <c:invertIfNegative val="0"/>
          <c:cat>
            <c:numRef>
              <c:f>'fs-4, OS, IC2-3, B vs C'!$D$123:$D$130</c:f>
              <c:numCache>
                <c:formatCode>0</c:formatCode>
                <c:ptCount val="8"/>
                <c:pt idx="0">
                  <c:v>3</c:v>
                </c:pt>
                <c:pt idx="1">
                  <c:v>6</c:v>
                </c:pt>
                <c:pt idx="2">
                  <c:v>9</c:v>
                </c:pt>
                <c:pt idx="3">
                  <c:v>12</c:v>
                </c:pt>
                <c:pt idx="4">
                  <c:v>15</c:v>
                </c:pt>
                <c:pt idx="5">
                  <c:v>18</c:v>
                </c:pt>
                <c:pt idx="6">
                  <c:v>21</c:v>
                </c:pt>
                <c:pt idx="7">
                  <c:v>24</c:v>
                </c:pt>
              </c:numCache>
            </c:numRef>
          </c:cat>
          <c:val>
            <c:numRef>
              <c:f>'fs-4, OS, IC2-3, B vs C'!$G$123:$G$130</c:f>
              <c:numCache>
                <c:formatCode>_-* #,##0.0\ _€_-;\-* #,##0.0\ _€_-;_-* "-"??\ _€_-;_-@_-</c:formatCode>
                <c:ptCount val="8"/>
                <c:pt idx="0">
                  <c:v>2.8411764705882354</c:v>
                </c:pt>
                <c:pt idx="1">
                  <c:v>2.4352941176470586</c:v>
                </c:pt>
                <c:pt idx="2">
                  <c:v>1.9941176470588236</c:v>
                </c:pt>
                <c:pt idx="3">
                  <c:v>1.6411764705882352</c:v>
                </c:pt>
                <c:pt idx="4">
                  <c:v>1.2705882352941176</c:v>
                </c:pt>
                <c:pt idx="5">
                  <c:v>0.9</c:v>
                </c:pt>
                <c:pt idx="6">
                  <c:v>0.61764705882352944</c:v>
                </c:pt>
                <c:pt idx="7">
                  <c:v>0.3352941176470588</c:v>
                </c:pt>
              </c:numCache>
            </c:numRef>
          </c:val>
          <c:extLst>
            <c:ext xmlns:c16="http://schemas.microsoft.com/office/drawing/2014/chart" uri="{C3380CC4-5D6E-409C-BE32-E72D297353CC}">
              <c16:uniqueId val="{00000000-FB0C-4FCD-9C26-77F5C55E1DD7}"/>
            </c:ext>
          </c:extLst>
        </c:ser>
        <c:dLbls>
          <c:showLegendKey val="0"/>
          <c:showVal val="0"/>
          <c:showCatName val="0"/>
          <c:showSerName val="0"/>
          <c:showPercent val="0"/>
          <c:showBubbleSize val="0"/>
        </c:dLbls>
        <c:gapWidth val="219"/>
        <c:overlap val="-27"/>
        <c:axId val="751103688"/>
        <c:axId val="759823368"/>
      </c:barChart>
      <c:catAx>
        <c:axId val="75110368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59823368"/>
        <c:crosses val="autoZero"/>
        <c:auto val="1"/>
        <c:lblAlgn val="ctr"/>
        <c:lblOffset val="100"/>
        <c:noMultiLvlLbl val="0"/>
      </c:catAx>
      <c:valAx>
        <c:axId val="759823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51103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'fs-1, OS A vs C'!$G$88</c:f>
              <c:strCache>
                <c:ptCount val="1"/>
                <c:pt idx="0">
                  <c:v>meses │ n origen</c:v>
                </c:pt>
              </c:strCache>
            </c:strRef>
          </c:tx>
          <c:spPr>
            <a:solidFill>
              <a:schemeClr val="accent1"/>
            </a:solidFill>
            <a:ln>
              <a:noFill/>
            </a:ln>
            <a:effectLst/>
          </c:spPr>
          <c:invertIfNegative val="0"/>
          <c:cat>
            <c:numRef>
              <c:f>'fs-1, OS A vs C'!$D$89:$D$97</c:f>
              <c:numCache>
                <c:formatCode>0</c:formatCode>
                <c:ptCount val="9"/>
                <c:pt idx="0">
                  <c:v>3</c:v>
                </c:pt>
                <c:pt idx="1">
                  <c:v>6</c:v>
                </c:pt>
                <c:pt idx="2">
                  <c:v>9</c:v>
                </c:pt>
                <c:pt idx="3">
                  <c:v>12</c:v>
                </c:pt>
                <c:pt idx="4">
                  <c:v>15</c:v>
                </c:pt>
                <c:pt idx="5">
                  <c:v>18</c:v>
                </c:pt>
                <c:pt idx="6">
                  <c:v>21</c:v>
                </c:pt>
                <c:pt idx="7">
                  <c:v>24</c:v>
                </c:pt>
                <c:pt idx="8">
                  <c:v>27</c:v>
                </c:pt>
              </c:numCache>
            </c:numRef>
          </c:cat>
          <c:val>
            <c:numRef>
              <c:f>'fs-1, OS A vs C'!$G$89:$G$97</c:f>
              <c:numCache>
                <c:formatCode>_-* #,##0.0\ _€_-;\-* #,##0.0\ _€_-;_-* "-"??\ _€_-;_-@_-</c:formatCode>
                <c:ptCount val="9"/>
                <c:pt idx="0">
                  <c:v>2.8569844789356984</c:v>
                </c:pt>
                <c:pt idx="1">
                  <c:v>2.5543237250554323</c:v>
                </c:pt>
                <c:pt idx="2">
                  <c:v>2.1984478935698446</c:v>
                </c:pt>
                <c:pt idx="3">
                  <c:v>1.7627494456762749</c:v>
                </c:pt>
                <c:pt idx="4">
                  <c:v>1.3037694013303769</c:v>
                </c:pt>
                <c:pt idx="5">
                  <c:v>0.9312638580931264</c:v>
                </c:pt>
                <c:pt idx="6">
                  <c:v>0.62860310421286036</c:v>
                </c:pt>
                <c:pt idx="7">
                  <c:v>0.35920177383592017</c:v>
                </c:pt>
                <c:pt idx="8">
                  <c:v>0.17294900221729489</c:v>
                </c:pt>
              </c:numCache>
            </c:numRef>
          </c:val>
          <c:extLst>
            <c:ext xmlns:c16="http://schemas.microsoft.com/office/drawing/2014/chart" uri="{C3380CC4-5D6E-409C-BE32-E72D297353CC}">
              <c16:uniqueId val="{00000000-0EB4-4888-B586-15F3C887509A}"/>
            </c:ext>
          </c:extLst>
        </c:ser>
        <c:dLbls>
          <c:showLegendKey val="0"/>
          <c:showVal val="0"/>
          <c:showCatName val="0"/>
          <c:showSerName val="0"/>
          <c:showPercent val="0"/>
          <c:showBubbleSize val="0"/>
        </c:dLbls>
        <c:gapWidth val="219"/>
        <c:overlap val="-27"/>
        <c:axId val="428447120"/>
        <c:axId val="428446792"/>
      </c:barChart>
      <c:catAx>
        <c:axId val="42844712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28446792"/>
        <c:crosses val="autoZero"/>
        <c:auto val="1"/>
        <c:lblAlgn val="ctr"/>
        <c:lblOffset val="100"/>
        <c:noMultiLvlLbl val="0"/>
      </c:catAx>
      <c:valAx>
        <c:axId val="42844679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28447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'fs-1, OS A vs C'!$G$117</c:f>
              <c:strCache>
                <c:ptCount val="1"/>
                <c:pt idx="0">
                  <c:v>meses │ n origen</c:v>
                </c:pt>
              </c:strCache>
            </c:strRef>
          </c:tx>
          <c:spPr>
            <a:solidFill>
              <a:schemeClr val="accent1"/>
            </a:solidFill>
            <a:ln>
              <a:noFill/>
            </a:ln>
            <a:effectLst/>
          </c:spPr>
          <c:invertIfNegative val="0"/>
          <c:cat>
            <c:numRef>
              <c:f>'fs-1, OS A vs C'!$D$118:$D$126</c:f>
              <c:numCache>
                <c:formatCode>0</c:formatCode>
                <c:ptCount val="9"/>
                <c:pt idx="0">
                  <c:v>3</c:v>
                </c:pt>
                <c:pt idx="1">
                  <c:v>6</c:v>
                </c:pt>
                <c:pt idx="2">
                  <c:v>9</c:v>
                </c:pt>
                <c:pt idx="3">
                  <c:v>12</c:v>
                </c:pt>
                <c:pt idx="4">
                  <c:v>15</c:v>
                </c:pt>
                <c:pt idx="5">
                  <c:v>18</c:v>
                </c:pt>
                <c:pt idx="6">
                  <c:v>21</c:v>
                </c:pt>
                <c:pt idx="7">
                  <c:v>24</c:v>
                </c:pt>
                <c:pt idx="8">
                  <c:v>27</c:v>
                </c:pt>
              </c:numCache>
            </c:numRef>
          </c:cat>
          <c:val>
            <c:numRef>
              <c:f>'fs-1, OS A vs C'!$G$118:$G$126</c:f>
              <c:numCache>
                <c:formatCode>_-* #,##0.0\ _€_-;\-* #,##0.0\ _€_-;_-* "-"??\ _€_-;_-@_-</c:formatCode>
                <c:ptCount val="9"/>
                <c:pt idx="0">
                  <c:v>2.8462499999999999</c:v>
                </c:pt>
                <c:pt idx="1">
                  <c:v>2.5012500000000002</c:v>
                </c:pt>
                <c:pt idx="2">
                  <c:v>2.1112500000000001</c:v>
                </c:pt>
                <c:pt idx="3">
                  <c:v>1.6387499999999999</c:v>
                </c:pt>
                <c:pt idx="4">
                  <c:v>1.14375</c:v>
                </c:pt>
                <c:pt idx="5">
                  <c:v>0.75749999999999995</c:v>
                </c:pt>
                <c:pt idx="6">
                  <c:v>0.48</c:v>
                </c:pt>
                <c:pt idx="7">
                  <c:v>0.27750000000000002</c:v>
                </c:pt>
                <c:pt idx="8">
                  <c:v>0.12375</c:v>
                </c:pt>
              </c:numCache>
            </c:numRef>
          </c:val>
          <c:extLst>
            <c:ext xmlns:c16="http://schemas.microsoft.com/office/drawing/2014/chart" uri="{C3380CC4-5D6E-409C-BE32-E72D297353CC}">
              <c16:uniqueId val="{00000000-0CF1-463A-86AE-CF788037DFCA}"/>
            </c:ext>
          </c:extLst>
        </c:ser>
        <c:dLbls>
          <c:showLegendKey val="0"/>
          <c:showVal val="0"/>
          <c:showCatName val="0"/>
          <c:showSerName val="0"/>
          <c:showPercent val="0"/>
          <c:showBubbleSize val="0"/>
        </c:dLbls>
        <c:gapWidth val="219"/>
        <c:overlap val="-27"/>
        <c:axId val="760826496"/>
        <c:axId val="760828136"/>
      </c:barChart>
      <c:catAx>
        <c:axId val="7608264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60828136"/>
        <c:crosses val="autoZero"/>
        <c:auto val="1"/>
        <c:lblAlgn val="ctr"/>
        <c:lblOffset val="100"/>
        <c:noMultiLvlLbl val="0"/>
      </c:catAx>
      <c:valAx>
        <c:axId val="760828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60826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1" u="none" strike="noStrike" kern="1200" spc="0" baseline="0">
                <a:solidFill>
                  <a:schemeClr val="tx1">
                    <a:lumMod val="65000"/>
                    <a:lumOff val="35000"/>
                  </a:schemeClr>
                </a:solidFill>
                <a:latin typeface="+mn-lt"/>
                <a:ea typeface="+mn-ea"/>
                <a:cs typeface="+mn-cs"/>
              </a:defRPr>
            </a:pPr>
            <a:r>
              <a:rPr lang="es-ES" sz="1200" b="1" i="1">
                <a:solidFill>
                  <a:srgbClr val="993300"/>
                </a:solidFill>
              </a:rPr>
              <a:t>Gráfico</a:t>
            </a:r>
            <a:r>
              <a:rPr lang="es-ES" sz="1200" b="1" i="1" baseline="0">
                <a:solidFill>
                  <a:srgbClr val="993300"/>
                </a:solidFill>
              </a:rPr>
              <a:t> fs-2 [PFS, Grupo A vs Grupo C]: </a:t>
            </a:r>
            <a:r>
              <a:rPr lang="es-ES" sz="1200" i="1" baseline="0">
                <a:solidFill>
                  <a:sysClr val="windowText" lastClr="000000"/>
                </a:solidFill>
              </a:rPr>
              <a:t>Funciones de supervivencia condicionadas al intervalo anterior</a:t>
            </a:r>
            <a:endParaRPr lang="es-ES" sz="1200" i="1">
              <a:solidFill>
                <a:sysClr val="windowText" lastClr="000000"/>
              </a:solidFill>
            </a:endParaRPr>
          </a:p>
        </c:rich>
      </c:tx>
      <c:layout>
        <c:manualLayout>
          <c:xMode val="edge"/>
          <c:yMode val="edge"/>
          <c:x val="0.18082414769221308"/>
          <c:y val="2.4793380362666637E-2"/>
        </c:manualLayout>
      </c:layout>
      <c:overlay val="0"/>
      <c:spPr>
        <a:noFill/>
        <a:ln w="25400">
          <a:noFill/>
        </a:ln>
      </c:spPr>
    </c:title>
    <c:autoTitleDeleted val="0"/>
    <c:plotArea>
      <c:layout/>
      <c:lineChart>
        <c:grouping val="standard"/>
        <c:varyColors val="0"/>
        <c:ser>
          <c:idx val="0"/>
          <c:order val="0"/>
          <c:tx>
            <c:strRef>
              <c:f>'fs-2, pfs a vs c'!$P$41</c:f>
              <c:strCache>
                <c:ptCount val="1"/>
                <c:pt idx="0">
                  <c:v>% Supervivencia control</c:v>
                </c:pt>
              </c:strCache>
            </c:strRef>
          </c:tx>
          <c:spPr>
            <a:ln w="28575" cap="rnd">
              <a:solidFill>
                <a:srgbClr val="C00000"/>
              </a:solidFill>
              <a:round/>
            </a:ln>
            <a:effectLst/>
          </c:spPr>
          <c:marker>
            <c:symbol val="none"/>
          </c:marker>
          <c:dLbls>
            <c:dLbl>
              <c:idx val="0"/>
              <c:layout>
                <c:manualLayout>
                  <c:x val="-5.0000000000000024E-2"/>
                  <c:y val="6.13675986810315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6F-4B0B-9216-661167A51248}"/>
                </c:ext>
              </c:extLst>
            </c:dLbl>
            <c:dLbl>
              <c:idx val="1"/>
              <c:layout>
                <c:manualLayout>
                  <c:x val="-6.9870622184747835E-2"/>
                  <c:y val="6.1367598681031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6F-4B0B-9216-661167A51248}"/>
                </c:ext>
              </c:extLst>
            </c:dLbl>
            <c:dLbl>
              <c:idx val="2"/>
              <c:layout>
                <c:manualLayout>
                  <c:x val="-8.0221825471377087E-2"/>
                  <c:y val="2.45470394724126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6F-4B0B-9216-661167A51248}"/>
                </c:ext>
              </c:extLst>
            </c:dLbl>
            <c:dLbl>
              <c:idx val="3"/>
              <c:layout>
                <c:manualLayout>
                  <c:x val="-5.6931618076461209E-2"/>
                  <c:y val="4.09117324540209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6F-4B0B-9216-661167A51248}"/>
                </c:ext>
              </c:extLst>
            </c:dLbl>
            <c:dLbl>
              <c:idx val="4"/>
              <c:layout>
                <c:manualLayout>
                  <c:x val="-2.5878008216573253E-2"/>
                  <c:y val="4.09117324540210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6F-4B0B-9216-661167A51248}"/>
                </c:ext>
              </c:extLst>
            </c:dLbl>
            <c:dLbl>
              <c:idx val="5"/>
              <c:layout>
                <c:manualLayout>
                  <c:x val="-1.0351203286629397E-2"/>
                  <c:y val="4.09117324540210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6F-4B0B-9216-661167A51248}"/>
                </c:ext>
              </c:extLst>
            </c:dLbl>
            <c:dLbl>
              <c:idx val="6"/>
              <c:layout>
                <c:manualLayout>
                  <c:x val="-1.5526804929943953E-2"/>
                  <c:y val="4.09117324540210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E6F-4B0B-9216-661167A51248}"/>
                </c:ext>
              </c:extLst>
            </c:dLbl>
            <c:dLbl>
              <c:idx val="7"/>
              <c:layout>
                <c:manualLayout>
                  <c:x val="9.4884934008580753E-17"/>
                  <c:y val="2.8638212717814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E6F-4B0B-9216-661167A51248}"/>
                </c:ext>
              </c:extLst>
            </c:dLbl>
            <c:dLbl>
              <c:idx val="8"/>
              <c:layout>
                <c:manualLayout>
                  <c:x val="-7.7634024649719767E-3"/>
                  <c:y val="3.68205592086187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6F-4B0B-9216-661167A51248}"/>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'fs-2, pfs a vs c'!$O$42:$O$50</c:f>
              <c:numCache>
                <c:formatCode>General</c:formatCode>
                <c:ptCount val="9"/>
                <c:pt idx="0">
                  <c:v>0</c:v>
                </c:pt>
                <c:pt idx="1">
                  <c:v>3</c:v>
                </c:pt>
                <c:pt idx="2">
                  <c:v>6</c:v>
                </c:pt>
                <c:pt idx="3">
                  <c:v>9</c:v>
                </c:pt>
                <c:pt idx="4">
                  <c:v>12</c:v>
                </c:pt>
                <c:pt idx="5">
                  <c:v>15</c:v>
                </c:pt>
                <c:pt idx="6">
                  <c:v>18</c:v>
                </c:pt>
                <c:pt idx="7">
                  <c:v>21</c:v>
                </c:pt>
                <c:pt idx="8">
                  <c:v>24</c:v>
                </c:pt>
              </c:numCache>
            </c:numRef>
          </c:cat>
          <c:val>
            <c:numRef>
              <c:f>'fs-2, pfs a vs c'!$P$42:$P$50</c:f>
              <c:numCache>
                <c:formatCode>0.00%</c:formatCode>
                <c:ptCount val="9"/>
                <c:pt idx="0">
                  <c:v>1</c:v>
                </c:pt>
                <c:pt idx="1">
                  <c:v>0.82499999999999996</c:v>
                </c:pt>
                <c:pt idx="2">
                  <c:v>0.64282334384858042</c:v>
                </c:pt>
                <c:pt idx="3">
                  <c:v>0.31618546587674073</c:v>
                </c:pt>
                <c:pt idx="4">
                  <c:v>0.2316876258579566</c:v>
                </c:pt>
                <c:pt idx="5">
                  <c:v>0.171385367073009</c:v>
                </c:pt>
                <c:pt idx="6">
                  <c:v>0.13282365948158198</c:v>
                </c:pt>
                <c:pt idx="7">
                  <c:v>0.11806547509473952</c:v>
                </c:pt>
                <c:pt idx="8">
                  <c:v>0.11806547509473952</c:v>
                </c:pt>
              </c:numCache>
            </c:numRef>
          </c:val>
          <c:smooth val="0"/>
          <c:extLst>
            <c:ext xmlns:c16="http://schemas.microsoft.com/office/drawing/2014/chart" uri="{C3380CC4-5D6E-409C-BE32-E72D297353CC}">
              <c16:uniqueId val="{00000009-3E6F-4B0B-9216-661167A51248}"/>
            </c:ext>
          </c:extLst>
        </c:ser>
        <c:ser>
          <c:idx val="1"/>
          <c:order val="1"/>
          <c:tx>
            <c:strRef>
              <c:f>'fs-2, pfs a vs c'!$Q$41</c:f>
              <c:strCache>
                <c:ptCount val="1"/>
                <c:pt idx="0">
                  <c:v>% Supervivencia intervención</c:v>
                </c:pt>
              </c:strCache>
            </c:strRef>
          </c:tx>
          <c:spPr>
            <a:ln w="28575" cap="rnd">
              <a:solidFill>
                <a:srgbClr val="669900"/>
              </a:solidFill>
              <a:round/>
            </a:ln>
            <a:effectLst/>
          </c:spPr>
          <c:marker>
            <c:symbol val="none"/>
          </c:marker>
          <c:dLbls>
            <c:dLbl>
              <c:idx val="8"/>
              <c:layout>
                <c:manualLayout>
                  <c:x val="-1.8976986801716151E-16"/>
                  <c:y val="-2.04558662270105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E6F-4B0B-9216-661167A51248}"/>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rgbClr val="008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'fs-2, pfs a vs c'!$O$42:$O$50</c:f>
              <c:numCache>
                <c:formatCode>General</c:formatCode>
                <c:ptCount val="9"/>
                <c:pt idx="0">
                  <c:v>0</c:v>
                </c:pt>
                <c:pt idx="1">
                  <c:v>3</c:v>
                </c:pt>
                <c:pt idx="2">
                  <c:v>6</c:v>
                </c:pt>
                <c:pt idx="3">
                  <c:v>9</c:v>
                </c:pt>
                <c:pt idx="4">
                  <c:v>12</c:v>
                </c:pt>
                <c:pt idx="5">
                  <c:v>15</c:v>
                </c:pt>
                <c:pt idx="6">
                  <c:v>18</c:v>
                </c:pt>
                <c:pt idx="7">
                  <c:v>21</c:v>
                </c:pt>
                <c:pt idx="8">
                  <c:v>24</c:v>
                </c:pt>
              </c:numCache>
            </c:numRef>
          </c:cat>
          <c:val>
            <c:numRef>
              <c:f>'fs-2, pfs a vs c'!$Q$42:$Q$50</c:f>
              <c:numCache>
                <c:formatCode>0.00%</c:formatCode>
                <c:ptCount val="9"/>
                <c:pt idx="0">
                  <c:v>1</c:v>
                </c:pt>
                <c:pt idx="1">
                  <c:v>0.8137472283813747</c:v>
                </c:pt>
                <c:pt idx="2">
                  <c:v>0.67694334650856391</c:v>
                </c:pt>
                <c:pt idx="3">
                  <c:v>0.40088488959904317</c:v>
                </c:pt>
                <c:pt idx="4">
                  <c:v>0.31569685055924651</c:v>
                </c:pt>
                <c:pt idx="5">
                  <c:v>0.24743807205994997</c:v>
                </c:pt>
                <c:pt idx="6">
                  <c:v>0.20396922156293174</c:v>
                </c:pt>
                <c:pt idx="7">
                  <c:v>0.18939999145129377</c:v>
                </c:pt>
                <c:pt idx="8">
                  <c:v>0.17218181041026706</c:v>
                </c:pt>
              </c:numCache>
            </c:numRef>
          </c:val>
          <c:smooth val="0"/>
          <c:extLst>
            <c:ext xmlns:c16="http://schemas.microsoft.com/office/drawing/2014/chart" uri="{C3380CC4-5D6E-409C-BE32-E72D297353CC}">
              <c16:uniqueId val="{0000000B-3E6F-4B0B-9216-661167A51248}"/>
            </c:ext>
          </c:extLst>
        </c:ser>
        <c:dLbls>
          <c:showLegendKey val="0"/>
          <c:showVal val="0"/>
          <c:showCatName val="0"/>
          <c:showSerName val="0"/>
          <c:showPercent val="0"/>
          <c:showBubbleSize val="0"/>
        </c:dLbls>
        <c:smooth val="0"/>
        <c:axId val="482627544"/>
        <c:axId val="1"/>
      </c:lineChart>
      <c:catAx>
        <c:axId val="48262754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a:t>
                </a:r>
                <a:r>
                  <a:rPr lang="es-ES" baseline="0">
                    <a:solidFill>
                      <a:sysClr val="windowText" lastClr="000000"/>
                    </a:solidFill>
                  </a:rPr>
                  <a:t> (meses)</a:t>
                </a:r>
                <a:endParaRPr lang="es-ES">
                  <a:solidFill>
                    <a:sysClr val="windowText" lastClr="000000"/>
                  </a:solidFill>
                </a:endParaRP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 de Supervivencia</a:t>
                </a:r>
              </a:p>
            </c:rich>
          </c:tx>
          <c:overlay val="0"/>
          <c:spPr>
            <a:noFill/>
            <a:ln w="25400">
              <a:noFill/>
            </a:ln>
          </c:spPr>
        </c:title>
        <c:numFmt formatCode="0%" sourceLinked="0"/>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48262754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200">
                <a:solidFill>
                  <a:sysClr val="windowText" lastClr="000000"/>
                </a:solidFill>
              </a:rPr>
              <a:t>Hazards</a:t>
            </a:r>
            <a:r>
              <a:rPr lang="es-ES" sz="1200" baseline="0">
                <a:solidFill>
                  <a:sysClr val="windowText" lastClr="000000"/>
                </a:solidFill>
              </a:rPr>
              <a:t> Ratio (obternidos exponencialmente) al final de cada intervalo, condicionado al anterior</a:t>
            </a:r>
            <a:endParaRPr lang="es-ES">
              <a:solidFill>
                <a:sysClr val="windowText" lastClr="000000"/>
              </a:solidFill>
            </a:endParaRPr>
          </a:p>
        </c:rich>
      </c:tx>
      <c:overlay val="0"/>
      <c:spPr>
        <a:noFill/>
        <a:ln w="25400">
          <a:noFill/>
        </a:ln>
      </c:spPr>
    </c:title>
    <c:autoTitleDeleted val="0"/>
    <c:plotArea>
      <c:layout/>
      <c:scatterChart>
        <c:scatterStyle val="lineMarker"/>
        <c:varyColors val="0"/>
        <c:ser>
          <c:idx val="0"/>
          <c:order val="0"/>
          <c:tx>
            <c:strRef>
              <c:f>'fs-2, pfs a vs c'!$S$41</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'fs-2, pfs a vs c'!$R$42:$R$50</c:f>
              <c:numCache>
                <c:formatCode>General</c:formatCode>
                <c:ptCount val="9"/>
                <c:pt idx="0">
                  <c:v>0</c:v>
                </c:pt>
                <c:pt idx="1">
                  <c:v>3</c:v>
                </c:pt>
                <c:pt idx="2">
                  <c:v>6</c:v>
                </c:pt>
                <c:pt idx="3">
                  <c:v>9</c:v>
                </c:pt>
                <c:pt idx="4">
                  <c:v>12</c:v>
                </c:pt>
                <c:pt idx="5">
                  <c:v>15</c:v>
                </c:pt>
                <c:pt idx="6">
                  <c:v>18</c:v>
                </c:pt>
                <c:pt idx="7">
                  <c:v>21</c:v>
                </c:pt>
                <c:pt idx="8">
                  <c:v>24</c:v>
                </c:pt>
              </c:numCache>
            </c:numRef>
          </c:xVal>
          <c:yVal>
            <c:numRef>
              <c:f>'fs-2, pfs a vs c'!$S$42:$S$50</c:f>
              <c:numCache>
                <c:formatCode>0.00</c:formatCode>
                <c:ptCount val="9"/>
                <c:pt idx="0">
                  <c:v>1</c:v>
                </c:pt>
                <c:pt idx="1">
                  <c:v>1.0713908805057109</c:v>
                </c:pt>
                <c:pt idx="2">
                  <c:v>0.88296140722979888</c:v>
                </c:pt>
                <c:pt idx="3">
                  <c:v>0.79386838322119035</c:v>
                </c:pt>
                <c:pt idx="4">
                  <c:v>0.78843015156501162</c:v>
                </c:pt>
                <c:pt idx="5">
                  <c:v>0.79179201512937691</c:v>
                </c:pt>
                <c:pt idx="6">
                  <c:v>0.78751684878736394</c:v>
                </c:pt>
                <c:pt idx="7">
                  <c:v>0.77878854836892253</c:v>
                </c:pt>
                <c:pt idx="8">
                  <c:v>0.8233986438311488</c:v>
                </c:pt>
              </c:numCache>
            </c:numRef>
          </c:yVal>
          <c:smooth val="0"/>
          <c:extLst>
            <c:ext xmlns:c16="http://schemas.microsoft.com/office/drawing/2014/chart" uri="{C3380CC4-5D6E-409C-BE32-E72D297353CC}">
              <c16:uniqueId val="{00000000-23B4-41D3-996B-D88CB4EBA774}"/>
            </c:ext>
          </c:extLst>
        </c:ser>
        <c:dLbls>
          <c:showLegendKey val="0"/>
          <c:showVal val="0"/>
          <c:showCatName val="0"/>
          <c:showSerName val="0"/>
          <c:showPercent val="0"/>
          <c:showBubbleSize val="0"/>
        </c:dLbls>
        <c:axId val="484307440"/>
        <c:axId val="1"/>
      </c:scatterChart>
      <c:valAx>
        <c:axId val="484307440"/>
        <c:scaling>
          <c:orientation val="minMax"/>
          <c:max val="2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 (meses)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es-ES"/>
          </a:p>
        </c:txPr>
        <c:crossAx val="1"/>
        <c:crosses val="autoZero"/>
        <c:crossBetween val="midCat"/>
        <c:majorUnit val="3"/>
      </c:valAx>
      <c:valAx>
        <c:axId val="1"/>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ES" b="1"/>
                  <a:t>HR</a:t>
                </a:r>
                <a:r>
                  <a:rPr lang="es-ES" b="1" baseline="-25000">
                    <a:solidFill>
                      <a:srgbClr val="0000FF"/>
                    </a:solidFill>
                  </a:rPr>
                  <a:t>i</a:t>
                </a:r>
              </a:p>
            </c:rich>
          </c:tx>
          <c:layout>
            <c:manualLayout>
              <c:xMode val="edge"/>
              <c:yMode val="edge"/>
              <c:x val="9.1720477573940806E-3"/>
              <c:y val="0.33833702238833047"/>
            </c:manualLayout>
          </c:layout>
          <c:overlay val="0"/>
          <c:spPr>
            <a:noFill/>
            <a:ln w="25400">
              <a:noFill/>
            </a:ln>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484307440"/>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'fs-2, pfs a vs c'!$G$87</c:f>
              <c:strCache>
                <c:ptCount val="1"/>
                <c:pt idx="0">
                  <c:v>meses │ n origen</c:v>
                </c:pt>
              </c:strCache>
            </c:strRef>
          </c:tx>
          <c:spPr>
            <a:solidFill>
              <a:schemeClr val="accent1"/>
            </a:solidFill>
            <a:ln>
              <a:noFill/>
            </a:ln>
            <a:effectLst/>
          </c:spPr>
          <c:invertIfNegative val="0"/>
          <c:cat>
            <c:numRef>
              <c:f>'fs-2, pfs a vs c'!$D$88:$D$95</c:f>
              <c:numCache>
                <c:formatCode>0</c:formatCode>
                <c:ptCount val="8"/>
                <c:pt idx="0">
                  <c:v>3</c:v>
                </c:pt>
                <c:pt idx="1">
                  <c:v>6</c:v>
                </c:pt>
                <c:pt idx="2">
                  <c:v>9</c:v>
                </c:pt>
                <c:pt idx="3">
                  <c:v>12</c:v>
                </c:pt>
                <c:pt idx="4">
                  <c:v>15</c:v>
                </c:pt>
                <c:pt idx="5">
                  <c:v>18</c:v>
                </c:pt>
                <c:pt idx="6">
                  <c:v>21</c:v>
                </c:pt>
                <c:pt idx="7">
                  <c:v>24</c:v>
                </c:pt>
              </c:numCache>
            </c:numRef>
          </c:cat>
          <c:val>
            <c:numRef>
              <c:f>'fs-2, pfs a vs c'!$G$88:$G$95</c:f>
              <c:numCache>
                <c:formatCode>_-* #,##0.0\ _€_-;\-* #,##0.0\ _€_-;_-* "-"??\ _€_-;_-@_-</c:formatCode>
                <c:ptCount val="8"/>
                <c:pt idx="0">
                  <c:v>2.647450110864745</c:v>
                </c:pt>
                <c:pt idx="1">
                  <c:v>2.0953436807095343</c:v>
                </c:pt>
                <c:pt idx="2">
                  <c:v>1.4800443458980044</c:v>
                </c:pt>
                <c:pt idx="3">
                  <c:v>0.90133037694013307</c:v>
                </c:pt>
                <c:pt idx="4">
                  <c:v>0.61529933481152999</c:v>
                </c:pt>
                <c:pt idx="5">
                  <c:v>0.38580931263858093</c:v>
                </c:pt>
                <c:pt idx="6">
                  <c:v>0.21286031042128603</c:v>
                </c:pt>
                <c:pt idx="7">
                  <c:v>0.10643015521064302</c:v>
                </c:pt>
              </c:numCache>
            </c:numRef>
          </c:val>
          <c:extLst>
            <c:ext xmlns:c16="http://schemas.microsoft.com/office/drawing/2014/chart" uri="{C3380CC4-5D6E-409C-BE32-E72D297353CC}">
              <c16:uniqueId val="{00000000-68F1-4A2F-A027-F59052AFE9E6}"/>
            </c:ext>
          </c:extLst>
        </c:ser>
        <c:dLbls>
          <c:showLegendKey val="0"/>
          <c:showVal val="0"/>
          <c:showCatName val="0"/>
          <c:showSerName val="0"/>
          <c:showPercent val="0"/>
          <c:showBubbleSize val="0"/>
        </c:dLbls>
        <c:gapWidth val="219"/>
        <c:overlap val="-27"/>
        <c:axId val="746148640"/>
        <c:axId val="746146344"/>
      </c:barChart>
      <c:catAx>
        <c:axId val="74614864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46146344"/>
        <c:crosses val="autoZero"/>
        <c:auto val="1"/>
        <c:lblAlgn val="ctr"/>
        <c:lblOffset val="100"/>
        <c:noMultiLvlLbl val="0"/>
      </c:catAx>
      <c:valAx>
        <c:axId val="746146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46148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'fs-2, pfs a vs c'!$G$122</c:f>
              <c:strCache>
                <c:ptCount val="1"/>
                <c:pt idx="0">
                  <c:v>meses │ n origen</c:v>
                </c:pt>
              </c:strCache>
            </c:strRef>
          </c:tx>
          <c:spPr>
            <a:solidFill>
              <a:schemeClr val="accent1"/>
            </a:solidFill>
            <a:ln>
              <a:noFill/>
            </a:ln>
            <a:effectLst/>
          </c:spPr>
          <c:invertIfNegative val="0"/>
          <c:cat>
            <c:numRef>
              <c:f>'fs-2, pfs a vs c'!$D$123:$D$130</c:f>
              <c:numCache>
                <c:formatCode>0</c:formatCode>
                <c:ptCount val="8"/>
                <c:pt idx="0">
                  <c:v>3</c:v>
                </c:pt>
                <c:pt idx="1">
                  <c:v>6</c:v>
                </c:pt>
                <c:pt idx="2">
                  <c:v>9</c:v>
                </c:pt>
                <c:pt idx="3">
                  <c:v>12</c:v>
                </c:pt>
                <c:pt idx="4">
                  <c:v>15</c:v>
                </c:pt>
                <c:pt idx="5">
                  <c:v>18</c:v>
                </c:pt>
                <c:pt idx="6">
                  <c:v>21</c:v>
                </c:pt>
                <c:pt idx="7">
                  <c:v>24</c:v>
                </c:pt>
              </c:numCache>
            </c:numRef>
          </c:cat>
          <c:val>
            <c:numRef>
              <c:f>'fs-2, pfs a vs c'!$G$123:$G$130</c:f>
              <c:numCache>
                <c:formatCode>_-* #,##0.0\ _€_-;\-* #,##0.0\ _€_-;_-* "-"??\ _€_-;_-@_-</c:formatCode>
                <c:ptCount val="8"/>
                <c:pt idx="0">
                  <c:v>2.6887500000000002</c:v>
                </c:pt>
                <c:pt idx="1">
                  <c:v>2.1112500000000001</c:v>
                </c:pt>
                <c:pt idx="2">
                  <c:v>1.3574999999999999</c:v>
                </c:pt>
                <c:pt idx="3">
                  <c:v>0.70874999999999999</c:v>
                </c:pt>
                <c:pt idx="4">
                  <c:v>0.42375000000000002</c:v>
                </c:pt>
                <c:pt idx="5">
                  <c:v>0.2175</c:v>
                </c:pt>
                <c:pt idx="6">
                  <c:v>0.10875</c:v>
                </c:pt>
                <c:pt idx="7">
                  <c:v>5.6250000000000001E-2</c:v>
                </c:pt>
              </c:numCache>
            </c:numRef>
          </c:val>
          <c:extLst>
            <c:ext xmlns:c16="http://schemas.microsoft.com/office/drawing/2014/chart" uri="{C3380CC4-5D6E-409C-BE32-E72D297353CC}">
              <c16:uniqueId val="{00000000-F624-405B-AC9F-19F6D7995C30}"/>
            </c:ext>
          </c:extLst>
        </c:ser>
        <c:dLbls>
          <c:showLegendKey val="0"/>
          <c:showVal val="0"/>
          <c:showCatName val="0"/>
          <c:showSerName val="0"/>
          <c:showPercent val="0"/>
          <c:showBubbleSize val="0"/>
        </c:dLbls>
        <c:gapWidth val="219"/>
        <c:overlap val="-27"/>
        <c:axId val="736377704"/>
        <c:axId val="736378032"/>
      </c:barChart>
      <c:catAx>
        <c:axId val="73637770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36378032"/>
        <c:crosses val="autoZero"/>
        <c:auto val="1"/>
        <c:lblAlgn val="ctr"/>
        <c:lblOffset val="100"/>
        <c:noMultiLvlLbl val="0"/>
      </c:catAx>
      <c:valAx>
        <c:axId val="736378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36377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1" u="none" strike="noStrike" kern="1200" spc="0" baseline="0">
                <a:solidFill>
                  <a:schemeClr val="tx1">
                    <a:lumMod val="65000"/>
                    <a:lumOff val="35000"/>
                  </a:schemeClr>
                </a:solidFill>
                <a:latin typeface="+mn-lt"/>
                <a:ea typeface="+mn-ea"/>
                <a:cs typeface="+mn-cs"/>
              </a:defRPr>
            </a:pPr>
            <a:r>
              <a:rPr lang="es-ES" sz="1200" b="1" i="1">
                <a:solidFill>
                  <a:srgbClr val="993300"/>
                </a:solidFill>
              </a:rPr>
              <a:t>Gráfico fs-3 [OS, Grupo B vs Grupo C]</a:t>
            </a:r>
            <a:r>
              <a:rPr lang="es-ES" sz="1200" b="1" i="1" baseline="0">
                <a:solidFill>
                  <a:srgbClr val="993300"/>
                </a:solidFill>
              </a:rPr>
              <a:t>: </a:t>
            </a:r>
            <a:r>
              <a:rPr lang="es-ES" sz="1200" i="1" baseline="0">
                <a:solidFill>
                  <a:sysClr val="windowText" lastClr="000000"/>
                </a:solidFill>
              </a:rPr>
              <a:t>Funciones de supervivencia condicionadas al intervalo anterior</a:t>
            </a:r>
            <a:endParaRPr lang="es-ES" sz="1200" i="1">
              <a:solidFill>
                <a:sysClr val="windowText" lastClr="000000"/>
              </a:solidFill>
            </a:endParaRPr>
          </a:p>
        </c:rich>
      </c:tx>
      <c:overlay val="0"/>
      <c:spPr>
        <a:noFill/>
        <a:ln w="25400">
          <a:noFill/>
        </a:ln>
      </c:spPr>
    </c:title>
    <c:autoTitleDeleted val="0"/>
    <c:plotArea>
      <c:layout/>
      <c:lineChart>
        <c:grouping val="standard"/>
        <c:varyColors val="0"/>
        <c:ser>
          <c:idx val="0"/>
          <c:order val="0"/>
          <c:tx>
            <c:strRef>
              <c:f>'fs-3, OS B vs C'!$P$41</c:f>
              <c:strCache>
                <c:ptCount val="1"/>
                <c:pt idx="0">
                  <c:v>% Supervivencia control</c:v>
                </c:pt>
              </c:strCache>
            </c:strRef>
          </c:tx>
          <c:spPr>
            <a:ln w="28575" cap="rnd">
              <a:solidFill>
                <a:srgbClr val="C00000"/>
              </a:solidFill>
              <a:round/>
            </a:ln>
            <a:effectLst/>
          </c:spPr>
          <c:marker>
            <c:symbol val="none"/>
          </c:marker>
          <c:dLbls>
            <c:dLbl>
              <c:idx val="0"/>
              <c:layout>
                <c:manualLayout>
                  <c:x val="-5.5619179420027719E-2"/>
                  <c:y val="6.50984696733763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1-4AA1-A5D5-D4F7B6336D2C}"/>
                </c:ext>
              </c:extLst>
            </c:dLbl>
            <c:dLbl>
              <c:idx val="1"/>
              <c:layout>
                <c:manualLayout>
                  <c:x val="-7.7866851188038835E-2"/>
                  <c:y val="4.64989069095544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F1-4AA1-A5D5-D4F7B6336D2C}"/>
                </c:ext>
              </c:extLst>
            </c:dLbl>
            <c:dLbl>
              <c:idx val="2"/>
              <c:layout>
                <c:manualLayout>
                  <c:x val="-7.5085892217037473E-2"/>
                  <c:y val="5.11487976005098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F1-4AA1-A5D5-D4F7B6336D2C}"/>
                </c:ext>
              </c:extLst>
            </c:dLbl>
            <c:dLbl>
              <c:idx val="3"/>
              <c:layout>
                <c:manualLayout>
                  <c:x val="-7.5085892217037431E-2"/>
                  <c:y val="4.6498906909554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F1-4AA1-A5D5-D4F7B6336D2C}"/>
                </c:ext>
              </c:extLst>
            </c:dLbl>
            <c:dLbl>
              <c:idx val="4"/>
              <c:layout>
                <c:manualLayout>
                  <c:x val="-6.674301530403326E-2"/>
                  <c:y val="6.04485789824208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F1-4AA1-A5D5-D4F7B6336D2C}"/>
                </c:ext>
              </c:extLst>
            </c:dLbl>
            <c:dLbl>
              <c:idx val="5"/>
              <c:layout>
                <c:manualLayout>
                  <c:x val="-5.2838220449026335E-2"/>
                  <c:y val="4.64989069095544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F1-4AA1-A5D5-D4F7B6336D2C}"/>
                </c:ext>
              </c:extLst>
            </c:dLbl>
            <c:dLbl>
              <c:idx val="6"/>
              <c:layout>
                <c:manualLayout>
                  <c:x val="-5.5619179420027823E-2"/>
                  <c:y val="5.114879760050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F1-4AA1-A5D5-D4F7B6336D2C}"/>
                </c:ext>
              </c:extLst>
            </c:dLbl>
            <c:dLbl>
              <c:idx val="7"/>
              <c:layout>
                <c:manualLayout>
                  <c:x val="-5.0057261478025153E-2"/>
                  <c:y val="4.6498906909554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5F1-4AA1-A5D5-D4F7B6336D2C}"/>
                </c:ext>
              </c:extLst>
            </c:dLbl>
            <c:dLbl>
              <c:idx val="8"/>
              <c:layout>
                <c:manualLayout>
                  <c:x val="-4.4495343536022074E-2"/>
                  <c:y val="3.71991255276436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5F1-4AA1-A5D5-D4F7B6336D2C}"/>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'fs-3, OS B vs C'!$O$42:$O$50</c:f>
              <c:numCache>
                <c:formatCode>General</c:formatCode>
                <c:ptCount val="9"/>
                <c:pt idx="0">
                  <c:v>0</c:v>
                </c:pt>
                <c:pt idx="1">
                  <c:v>3</c:v>
                </c:pt>
                <c:pt idx="2">
                  <c:v>6</c:v>
                </c:pt>
                <c:pt idx="3">
                  <c:v>9</c:v>
                </c:pt>
                <c:pt idx="4">
                  <c:v>12</c:v>
                </c:pt>
                <c:pt idx="5">
                  <c:v>15</c:v>
                </c:pt>
                <c:pt idx="6">
                  <c:v>18</c:v>
                </c:pt>
                <c:pt idx="7">
                  <c:v>21</c:v>
                </c:pt>
                <c:pt idx="8">
                  <c:v>24</c:v>
                </c:pt>
              </c:numCache>
            </c:numRef>
          </c:cat>
          <c:val>
            <c:numRef>
              <c:f>'fs-3, OS B vs C'!$P$42:$P$50</c:f>
              <c:numCache>
                <c:formatCode>0.00%</c:formatCode>
                <c:ptCount val="9"/>
                <c:pt idx="0">
                  <c:v>1</c:v>
                </c:pt>
                <c:pt idx="1">
                  <c:v>0.93314763231197773</c:v>
                </c:pt>
                <c:pt idx="2">
                  <c:v>0.81143272374954578</c:v>
                </c:pt>
                <c:pt idx="3">
                  <c:v>0.6781682253235255</c:v>
                </c:pt>
                <c:pt idx="4">
                  <c:v>0.55101168307536441</c:v>
                </c:pt>
                <c:pt idx="5">
                  <c:v>0.46731370589935967</c:v>
                </c:pt>
                <c:pt idx="6">
                  <c:v>0.40833236437808129</c:v>
                </c:pt>
                <c:pt idx="7">
                  <c:v>0.36881632911568629</c:v>
                </c:pt>
                <c:pt idx="8">
                  <c:v>0.35827871971238096</c:v>
                </c:pt>
              </c:numCache>
            </c:numRef>
          </c:val>
          <c:smooth val="0"/>
          <c:extLst>
            <c:ext xmlns:c16="http://schemas.microsoft.com/office/drawing/2014/chart" uri="{C3380CC4-5D6E-409C-BE32-E72D297353CC}">
              <c16:uniqueId val="{00000009-F5F1-4AA1-A5D5-D4F7B6336D2C}"/>
            </c:ext>
          </c:extLst>
        </c:ser>
        <c:ser>
          <c:idx val="1"/>
          <c:order val="1"/>
          <c:tx>
            <c:strRef>
              <c:f>'fs-3, OS B vs C'!$Q$41</c:f>
              <c:strCache>
                <c:ptCount val="1"/>
                <c:pt idx="0">
                  <c:v>% Supervivencia intervención</c:v>
                </c:pt>
              </c:strCache>
            </c:strRef>
          </c:tx>
          <c:spPr>
            <a:ln w="28575" cap="rnd">
              <a:solidFill>
                <a:srgbClr val="669900"/>
              </a:solidFill>
              <a:round/>
            </a:ln>
            <a:effectLst/>
          </c:spPr>
          <c:marker>
            <c:symbol val="none"/>
          </c:marker>
          <c:dLbls>
            <c:dLbl>
              <c:idx val="3"/>
              <c:layout>
                <c:manualLayout>
                  <c:x val="-3.615246662301802E-2"/>
                  <c:y val="-2.789934414573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5F1-4AA1-A5D5-D4F7B6336D2C}"/>
                </c:ext>
              </c:extLst>
            </c:dLbl>
            <c:dLbl>
              <c:idx val="4"/>
              <c:layout>
                <c:manualLayout>
                  <c:x val="-3.615246662301802E-2"/>
                  <c:y val="-5.57986882914654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5F1-4AA1-A5D5-D4F7B6336D2C}"/>
                </c:ext>
              </c:extLst>
            </c:dLbl>
            <c:dLbl>
              <c:idx val="5"/>
              <c:layout>
                <c:manualLayout>
                  <c:x val="-3.8933425594019404E-2"/>
                  <c:y val="-4.64989069095545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5F1-4AA1-A5D5-D4F7B6336D2C}"/>
                </c:ext>
              </c:extLst>
            </c:dLbl>
            <c:dLbl>
              <c:idx val="6"/>
              <c:layout>
                <c:manualLayout>
                  <c:x val="-5.8400138391029213E-2"/>
                  <c:y val="-5.114879760050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5F1-4AA1-A5D5-D4F7B6336D2C}"/>
                </c:ext>
              </c:extLst>
            </c:dLbl>
            <c:dLbl>
              <c:idx val="7"/>
              <c:layout>
                <c:manualLayout>
                  <c:x val="-5.2838220449026439E-2"/>
                  <c:y val="-4.6498906909554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5F1-4AA1-A5D5-D4F7B6336D2C}"/>
                </c:ext>
              </c:extLst>
            </c:dLbl>
            <c:dLbl>
              <c:idx val="8"/>
              <c:layout>
                <c:manualLayout>
                  <c:x val="-3.3371507652016533E-2"/>
                  <c:y val="-4.3645839173066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5F1-4AA1-A5D5-D4F7B6336D2C}"/>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rgbClr val="6699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'fs-3, OS B vs C'!$O$42:$O$50</c:f>
              <c:numCache>
                <c:formatCode>General</c:formatCode>
                <c:ptCount val="9"/>
                <c:pt idx="0">
                  <c:v>0</c:v>
                </c:pt>
                <c:pt idx="1">
                  <c:v>3</c:v>
                </c:pt>
                <c:pt idx="2">
                  <c:v>6</c:v>
                </c:pt>
                <c:pt idx="3">
                  <c:v>9</c:v>
                </c:pt>
                <c:pt idx="4">
                  <c:v>12</c:v>
                </c:pt>
                <c:pt idx="5">
                  <c:v>15</c:v>
                </c:pt>
                <c:pt idx="6">
                  <c:v>18</c:v>
                </c:pt>
                <c:pt idx="7">
                  <c:v>21</c:v>
                </c:pt>
                <c:pt idx="8">
                  <c:v>24</c:v>
                </c:pt>
              </c:numCache>
            </c:numRef>
          </c:cat>
          <c:val>
            <c:numRef>
              <c:f>'fs-3, OS B vs C'!$Q$42:$Q$50</c:f>
              <c:numCache>
                <c:formatCode>0.00%</c:formatCode>
                <c:ptCount val="9"/>
                <c:pt idx="0">
                  <c:v>1</c:v>
                </c:pt>
                <c:pt idx="1">
                  <c:v>0.81944444444444442</c:v>
                </c:pt>
                <c:pt idx="2">
                  <c:v>0.71593567251461987</c:v>
                </c:pt>
                <c:pt idx="3">
                  <c:v>0.63703663921709031</c:v>
                </c:pt>
                <c:pt idx="4">
                  <c:v>0.59574722741598263</c:v>
                </c:pt>
                <c:pt idx="5">
                  <c:v>0.5027693364319854</c:v>
                </c:pt>
                <c:pt idx="6">
                  <c:v>0.45249240278878688</c:v>
                </c:pt>
                <c:pt idx="7">
                  <c:v>0.39593085244018855</c:v>
                </c:pt>
                <c:pt idx="8">
                  <c:v>0.38650392738208883</c:v>
                </c:pt>
              </c:numCache>
            </c:numRef>
          </c:val>
          <c:smooth val="0"/>
          <c:extLst>
            <c:ext xmlns:c16="http://schemas.microsoft.com/office/drawing/2014/chart" uri="{C3380CC4-5D6E-409C-BE32-E72D297353CC}">
              <c16:uniqueId val="{00000010-F5F1-4AA1-A5D5-D4F7B6336D2C}"/>
            </c:ext>
          </c:extLst>
        </c:ser>
        <c:dLbls>
          <c:showLegendKey val="0"/>
          <c:showVal val="0"/>
          <c:showCatName val="0"/>
          <c:showSerName val="0"/>
          <c:showPercent val="0"/>
          <c:showBubbleSize val="0"/>
        </c:dLbls>
        <c:smooth val="0"/>
        <c:axId val="485561048"/>
        <c:axId val="1"/>
      </c:lineChart>
      <c:catAx>
        <c:axId val="485561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tiempo (meses)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s-ES">
                    <a:solidFill>
                      <a:schemeClr val="tx1"/>
                    </a:solidFill>
                  </a:rPr>
                  <a:t>%</a:t>
                </a:r>
                <a:r>
                  <a:rPr lang="es-ES" baseline="0">
                    <a:solidFill>
                      <a:schemeClr val="tx1"/>
                    </a:solidFill>
                  </a:rPr>
                  <a:t> Supervivencia</a:t>
                </a:r>
                <a:endParaRPr lang="es-ES">
                  <a:solidFill>
                    <a:schemeClr val="tx1"/>
                  </a:solidFill>
                </a:endParaRPr>
              </a:p>
            </c:rich>
          </c:tx>
          <c:overlay val="0"/>
          <c:spPr>
            <a:noFill/>
            <a:ln w="25400">
              <a:noFill/>
            </a:ln>
          </c:spPr>
        </c:title>
        <c:numFmt formatCode="0%" sourceLinked="0"/>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8556104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5.pn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6.emf"/><Relationship Id="rId7" Type="http://schemas.openxmlformats.org/officeDocument/2006/relationships/chart" Target="../charts/chart12.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1.xml"/><Relationship Id="rId5" Type="http://schemas.openxmlformats.org/officeDocument/2006/relationships/image" Target="../media/image5.png"/><Relationship Id="rId4" Type="http://schemas.openxmlformats.org/officeDocument/2006/relationships/image" Target="../media/image7.emf"/></Relationships>
</file>

<file path=xl/drawings/_rels/drawing4.xml.rels><?xml version="1.0" encoding="UTF-8" standalone="yes"?>
<Relationships xmlns="http://schemas.openxmlformats.org/package/2006/relationships"><Relationship Id="rId3" Type="http://schemas.openxmlformats.org/officeDocument/2006/relationships/image" Target="../media/image8.emf"/><Relationship Id="rId7" Type="http://schemas.openxmlformats.org/officeDocument/2006/relationships/chart" Target="../charts/chart16.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5.xml"/><Relationship Id="rId5" Type="http://schemas.openxmlformats.org/officeDocument/2006/relationships/image" Target="../media/image5.png"/><Relationship Id="rId4" Type="http://schemas.openxmlformats.org/officeDocument/2006/relationships/image" Target="../media/image9.emf"/></Relationships>
</file>

<file path=xl/drawings/_rels/drawing5.xml.rels><?xml version="1.0" encoding="UTF-8" standalone="yes"?>
<Relationships xmlns="http://schemas.openxmlformats.org/package/2006/relationships"><Relationship Id="rId3" Type="http://schemas.openxmlformats.org/officeDocument/2006/relationships/image" Target="../media/image10.emf"/><Relationship Id="rId7" Type="http://schemas.openxmlformats.org/officeDocument/2006/relationships/chart" Target="../charts/chart20.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19.xml"/><Relationship Id="rId5" Type="http://schemas.openxmlformats.org/officeDocument/2006/relationships/image" Target="../media/image5.png"/><Relationship Id="rId4"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xdr:from>
      <xdr:col>9</xdr:col>
      <xdr:colOff>563770</xdr:colOff>
      <xdr:row>12</xdr:row>
      <xdr:rowOff>82826</xdr:rowOff>
    </xdr:from>
    <xdr:to>
      <xdr:col>10</xdr:col>
      <xdr:colOff>179828</xdr:colOff>
      <xdr:row>13</xdr:row>
      <xdr:rowOff>74544</xdr:rowOff>
    </xdr:to>
    <xdr:cxnSp macro="">
      <xdr:nvCxnSpPr>
        <xdr:cNvPr id="3" name="Conector recto de flecha 2">
          <a:extLst>
            <a:ext uri="{FF2B5EF4-FFF2-40B4-BE49-F238E27FC236}">
              <a16:creationId xmlns:a16="http://schemas.microsoft.com/office/drawing/2014/main" id="{48FC3C30-EA43-425A-B638-E95D9C47C91F}"/>
            </a:ext>
          </a:extLst>
        </xdr:cNvPr>
        <xdr:cNvCxnSpPr/>
      </xdr:nvCxnSpPr>
      <xdr:spPr>
        <a:xfrm flipV="1">
          <a:off x="4634120" y="3530876"/>
          <a:ext cx="397565" cy="1536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572057</xdr:colOff>
      <xdr:row>13</xdr:row>
      <xdr:rowOff>82822</xdr:rowOff>
    </xdr:from>
    <xdr:to>
      <xdr:col>10</xdr:col>
      <xdr:colOff>188680</xdr:colOff>
      <xdr:row>14</xdr:row>
      <xdr:rowOff>74540</xdr:rowOff>
    </xdr:to>
    <xdr:cxnSp macro="">
      <xdr:nvCxnSpPr>
        <xdr:cNvPr id="4" name="Conector recto de flecha 3">
          <a:extLst>
            <a:ext uri="{FF2B5EF4-FFF2-40B4-BE49-F238E27FC236}">
              <a16:creationId xmlns:a16="http://schemas.microsoft.com/office/drawing/2014/main" id="{1A0F38AA-E6A3-4E6E-A233-7EDCB614BC1A}"/>
            </a:ext>
          </a:extLst>
        </xdr:cNvPr>
        <xdr:cNvCxnSpPr/>
      </xdr:nvCxnSpPr>
      <xdr:spPr>
        <a:xfrm flipV="1">
          <a:off x="4642407" y="3692797"/>
          <a:ext cx="397565" cy="1536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572046</xdr:colOff>
      <xdr:row>14</xdr:row>
      <xdr:rowOff>99400</xdr:rowOff>
    </xdr:from>
    <xdr:to>
      <xdr:col>10</xdr:col>
      <xdr:colOff>188669</xdr:colOff>
      <xdr:row>15</xdr:row>
      <xdr:rowOff>91117</xdr:rowOff>
    </xdr:to>
    <xdr:cxnSp macro="">
      <xdr:nvCxnSpPr>
        <xdr:cNvPr id="5" name="Conector recto de flecha 4">
          <a:extLst>
            <a:ext uri="{FF2B5EF4-FFF2-40B4-BE49-F238E27FC236}">
              <a16:creationId xmlns:a16="http://schemas.microsoft.com/office/drawing/2014/main" id="{C6463F53-CAA2-4DE8-BE7C-70417BB02833}"/>
            </a:ext>
          </a:extLst>
        </xdr:cNvPr>
        <xdr:cNvCxnSpPr/>
      </xdr:nvCxnSpPr>
      <xdr:spPr>
        <a:xfrm flipV="1">
          <a:off x="4642396" y="3871300"/>
          <a:ext cx="397565" cy="1536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710924</xdr:colOff>
      <xdr:row>12</xdr:row>
      <xdr:rowOff>57977</xdr:rowOff>
    </xdr:from>
    <xdr:to>
      <xdr:col>11</xdr:col>
      <xdr:colOff>32951</xdr:colOff>
      <xdr:row>13</xdr:row>
      <xdr:rowOff>66260</xdr:rowOff>
    </xdr:to>
    <xdr:sp macro="" textlink="">
      <xdr:nvSpPr>
        <xdr:cNvPr id="6" name="Flecha curvada hacia la izquierda 5">
          <a:extLst>
            <a:ext uri="{FF2B5EF4-FFF2-40B4-BE49-F238E27FC236}">
              <a16:creationId xmlns:a16="http://schemas.microsoft.com/office/drawing/2014/main" id="{7845C0DE-0B39-4D68-9DE5-BE8CB955E06A}"/>
            </a:ext>
          </a:extLst>
        </xdr:cNvPr>
        <xdr:cNvSpPr/>
      </xdr:nvSpPr>
      <xdr:spPr>
        <a:xfrm>
          <a:off x="5536924" y="3506027"/>
          <a:ext cx="144532" cy="170208"/>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10</xdr:col>
      <xdr:colOff>727490</xdr:colOff>
      <xdr:row>13</xdr:row>
      <xdr:rowOff>99389</xdr:rowOff>
    </xdr:from>
    <xdr:to>
      <xdr:col>11</xdr:col>
      <xdr:colOff>32636</xdr:colOff>
      <xdr:row>14</xdr:row>
      <xdr:rowOff>99384</xdr:rowOff>
    </xdr:to>
    <xdr:sp macro="" textlink="">
      <xdr:nvSpPr>
        <xdr:cNvPr id="7" name="Flecha curvada hacia la izquierda 6">
          <a:extLst>
            <a:ext uri="{FF2B5EF4-FFF2-40B4-BE49-F238E27FC236}">
              <a16:creationId xmlns:a16="http://schemas.microsoft.com/office/drawing/2014/main" id="{ABE57335-944B-488B-A43C-527986C7C32F}"/>
            </a:ext>
          </a:extLst>
        </xdr:cNvPr>
        <xdr:cNvSpPr/>
      </xdr:nvSpPr>
      <xdr:spPr>
        <a:xfrm>
          <a:off x="5553490" y="3709364"/>
          <a:ext cx="127951" cy="161920"/>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10</xdr:col>
      <xdr:colOff>727485</xdr:colOff>
      <xdr:row>14</xdr:row>
      <xdr:rowOff>124236</xdr:rowOff>
    </xdr:from>
    <xdr:to>
      <xdr:col>11</xdr:col>
      <xdr:colOff>32631</xdr:colOff>
      <xdr:row>15</xdr:row>
      <xdr:rowOff>124230</xdr:rowOff>
    </xdr:to>
    <xdr:sp macro="" textlink="">
      <xdr:nvSpPr>
        <xdr:cNvPr id="8" name="Flecha curvada hacia la izquierda 7">
          <a:extLst>
            <a:ext uri="{FF2B5EF4-FFF2-40B4-BE49-F238E27FC236}">
              <a16:creationId xmlns:a16="http://schemas.microsoft.com/office/drawing/2014/main" id="{F5A98AF4-A68F-4939-8886-E642AFE36102}"/>
            </a:ext>
          </a:extLst>
        </xdr:cNvPr>
        <xdr:cNvSpPr/>
      </xdr:nvSpPr>
      <xdr:spPr>
        <a:xfrm>
          <a:off x="5553485" y="3896136"/>
          <a:ext cx="127951" cy="161919"/>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124241</xdr:colOff>
      <xdr:row>54</xdr:row>
      <xdr:rowOff>149087</xdr:rowOff>
    </xdr:from>
    <xdr:to>
      <xdr:col>5</xdr:col>
      <xdr:colOff>441861</xdr:colOff>
      <xdr:row>56</xdr:row>
      <xdr:rowOff>16566</xdr:rowOff>
    </xdr:to>
    <xdr:sp macro="" textlink="">
      <xdr:nvSpPr>
        <xdr:cNvPr id="9" name="Más 8">
          <a:extLst>
            <a:ext uri="{FF2B5EF4-FFF2-40B4-BE49-F238E27FC236}">
              <a16:creationId xmlns:a16="http://schemas.microsoft.com/office/drawing/2014/main" id="{37F613EB-2EB6-4353-BE03-2C1E2F1C2AC0}"/>
            </a:ext>
          </a:extLst>
        </xdr:cNvPr>
        <xdr:cNvSpPr/>
      </xdr:nvSpPr>
      <xdr:spPr>
        <a:xfrm>
          <a:off x="2048291" y="10540862"/>
          <a:ext cx="298174" cy="19132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229979</xdr:colOff>
      <xdr:row>54</xdr:row>
      <xdr:rowOff>140804</xdr:rowOff>
    </xdr:from>
    <xdr:to>
      <xdr:col>7</xdr:col>
      <xdr:colOff>482494</xdr:colOff>
      <xdr:row>56</xdr:row>
      <xdr:rowOff>33131</xdr:rowOff>
    </xdr:to>
    <xdr:sp macro="" textlink="">
      <xdr:nvSpPr>
        <xdr:cNvPr id="10" name="Igual que 9">
          <a:extLst>
            <a:ext uri="{FF2B5EF4-FFF2-40B4-BE49-F238E27FC236}">
              <a16:creationId xmlns:a16="http://schemas.microsoft.com/office/drawing/2014/main" id="{A35DACC1-F6C7-47D2-A216-60AD7C25E848}"/>
            </a:ext>
          </a:extLst>
        </xdr:cNvPr>
        <xdr:cNvSpPr/>
      </xdr:nvSpPr>
      <xdr:spPr>
        <a:xfrm>
          <a:off x="3433554" y="10532579"/>
          <a:ext cx="240197" cy="21617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20</xdr:col>
      <xdr:colOff>81643</xdr:colOff>
      <xdr:row>37</xdr:row>
      <xdr:rowOff>21772</xdr:rowOff>
    </xdr:from>
    <xdr:to>
      <xdr:col>25</xdr:col>
      <xdr:colOff>678543</xdr:colOff>
      <xdr:row>53</xdr:row>
      <xdr:rowOff>97065</xdr:rowOff>
    </xdr:to>
    <xdr:graphicFrame macro="">
      <xdr:nvGraphicFramePr>
        <xdr:cNvPr id="1271873" name="Gráfico 1">
          <a:extLst>
            <a:ext uri="{FF2B5EF4-FFF2-40B4-BE49-F238E27FC236}">
              <a16:creationId xmlns:a16="http://schemas.microsoft.com/office/drawing/2014/main" id="{03E3D566-2247-4BC8-923D-FE8A21A000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85271</xdr:colOff>
      <xdr:row>54</xdr:row>
      <xdr:rowOff>46264</xdr:rowOff>
    </xdr:from>
    <xdr:to>
      <xdr:col>25</xdr:col>
      <xdr:colOff>680356</xdr:colOff>
      <xdr:row>68</xdr:row>
      <xdr:rowOff>0</xdr:rowOff>
    </xdr:to>
    <xdr:graphicFrame macro="">
      <xdr:nvGraphicFramePr>
        <xdr:cNvPr id="1271875" name="Gráfico 1">
          <a:extLst>
            <a:ext uri="{FF2B5EF4-FFF2-40B4-BE49-F238E27FC236}">
              <a16:creationId xmlns:a16="http://schemas.microsoft.com/office/drawing/2014/main" id="{1F567675-EB9D-4C28-BFDC-AA917FB08C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172358</xdr:colOff>
      <xdr:row>0</xdr:row>
      <xdr:rowOff>199572</xdr:rowOff>
    </xdr:from>
    <xdr:to>
      <xdr:col>8</xdr:col>
      <xdr:colOff>816556</xdr:colOff>
      <xdr:row>5</xdr:row>
      <xdr:rowOff>9071</xdr:rowOff>
    </xdr:to>
    <xdr:pic>
      <xdr:nvPicPr>
        <xdr:cNvPr id="13" name="Imagen 12">
          <a:extLst>
            <a:ext uri="{FF2B5EF4-FFF2-40B4-BE49-F238E27FC236}">
              <a16:creationId xmlns:a16="http://schemas.microsoft.com/office/drawing/2014/main" id="{AF4D88BE-6B9D-4FE1-AABC-A4572C120A9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2429" y="199572"/>
          <a:ext cx="5497413" cy="18959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18143</xdr:colOff>
      <xdr:row>37</xdr:row>
      <xdr:rowOff>99787</xdr:rowOff>
    </xdr:from>
    <xdr:to>
      <xdr:col>33</xdr:col>
      <xdr:colOff>154214</xdr:colOff>
      <xdr:row>51</xdr:row>
      <xdr:rowOff>127001</xdr:rowOff>
    </xdr:to>
    <xdr:pic>
      <xdr:nvPicPr>
        <xdr:cNvPr id="2" name="Imagen 1">
          <a:extLst>
            <a:ext uri="{FF2B5EF4-FFF2-40B4-BE49-F238E27FC236}">
              <a16:creationId xmlns:a16="http://schemas.microsoft.com/office/drawing/2014/main" id="{6214B2E5-4C20-4BD9-9504-FDD02CA4747B}"/>
            </a:ext>
          </a:extLst>
        </xdr:cNvPr>
        <xdr:cNvPicPr>
          <a:picLocks noChangeAspect="1"/>
        </xdr:cNvPicPr>
      </xdr:nvPicPr>
      <xdr:blipFill>
        <a:blip xmlns:r="http://schemas.openxmlformats.org/officeDocument/2006/relationships" r:embed="rId4"/>
        <a:stretch>
          <a:fillRect/>
        </a:stretch>
      </xdr:blipFill>
      <xdr:spPr>
        <a:xfrm>
          <a:off x="19630572" y="8082644"/>
          <a:ext cx="5560785" cy="2730500"/>
        </a:xfrm>
        <a:prstGeom prst="rect">
          <a:avLst/>
        </a:prstGeom>
      </xdr:spPr>
    </xdr:pic>
    <xdr:clientData/>
  </xdr:twoCellAnchor>
  <xdr:twoCellAnchor>
    <xdr:from>
      <xdr:col>10</xdr:col>
      <xdr:colOff>671286</xdr:colOff>
      <xdr:row>79</xdr:row>
      <xdr:rowOff>18141</xdr:rowOff>
    </xdr:from>
    <xdr:to>
      <xdr:col>12</xdr:col>
      <xdr:colOff>417286</xdr:colOff>
      <xdr:row>87</xdr:row>
      <xdr:rowOff>163284</xdr:rowOff>
    </xdr:to>
    <xdr:sp macro="" textlink="">
      <xdr:nvSpPr>
        <xdr:cNvPr id="30" name="Forma libre: forma 29">
          <a:extLst>
            <a:ext uri="{FF2B5EF4-FFF2-40B4-BE49-F238E27FC236}">
              <a16:creationId xmlns:a16="http://schemas.microsoft.com/office/drawing/2014/main" id="{8C53C7FE-24B8-45F5-A0DE-7ECBB3EAC084}"/>
            </a:ext>
          </a:extLst>
        </xdr:cNvPr>
        <xdr:cNvSpPr/>
      </xdr:nvSpPr>
      <xdr:spPr>
        <a:xfrm>
          <a:off x="7638143" y="16664212"/>
          <a:ext cx="1442357" cy="1460501"/>
        </a:xfrm>
        <a:custGeom>
          <a:avLst/>
          <a:gdLst>
            <a:gd name="connsiteX0" fmla="*/ 0 w 2340450"/>
            <a:gd name="connsiteY0" fmla="*/ 0 h 2173033"/>
            <a:gd name="connsiteX1" fmla="*/ 2276928 w 2340450"/>
            <a:gd name="connsiteY1" fmla="*/ 979715 h 2173033"/>
            <a:gd name="connsiteX2" fmla="*/ 1705428 w 2340450"/>
            <a:gd name="connsiteY2" fmla="*/ 2068286 h 2173033"/>
            <a:gd name="connsiteX3" fmla="*/ 1678214 w 2340450"/>
            <a:gd name="connsiteY3" fmla="*/ 2068286 h 2173033"/>
          </a:gdLst>
          <a:ahLst/>
          <a:cxnLst>
            <a:cxn ang="0">
              <a:pos x="connsiteX0" y="connsiteY0"/>
            </a:cxn>
            <a:cxn ang="0">
              <a:pos x="connsiteX1" y="connsiteY1"/>
            </a:cxn>
            <a:cxn ang="0">
              <a:pos x="connsiteX2" y="connsiteY2"/>
            </a:cxn>
            <a:cxn ang="0">
              <a:pos x="connsiteX3" y="connsiteY3"/>
            </a:cxn>
          </a:cxnLst>
          <a:rect l="l" t="t" r="r" b="b"/>
          <a:pathLst>
            <a:path w="2340450" h="2173033">
              <a:moveTo>
                <a:pt x="0" y="0"/>
              </a:moveTo>
              <a:cubicBezTo>
                <a:pt x="996345" y="317500"/>
                <a:pt x="1992690" y="635001"/>
                <a:pt x="2276928" y="979715"/>
              </a:cubicBezTo>
              <a:cubicBezTo>
                <a:pt x="2561166" y="1324429"/>
                <a:pt x="1805214" y="1886858"/>
                <a:pt x="1705428" y="2068286"/>
              </a:cubicBezTo>
              <a:cubicBezTo>
                <a:pt x="1605642" y="2249714"/>
                <a:pt x="1641928" y="2159000"/>
                <a:pt x="1678214" y="206828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10</xdr:col>
      <xdr:colOff>689427</xdr:colOff>
      <xdr:row>106</xdr:row>
      <xdr:rowOff>127000</xdr:rowOff>
    </xdr:from>
    <xdr:to>
      <xdr:col>12</xdr:col>
      <xdr:colOff>272143</xdr:colOff>
      <xdr:row>116</xdr:row>
      <xdr:rowOff>90714</xdr:rowOff>
    </xdr:to>
    <xdr:sp macro="" textlink="">
      <xdr:nvSpPr>
        <xdr:cNvPr id="31" name="Forma libre: forma 30">
          <a:extLst>
            <a:ext uri="{FF2B5EF4-FFF2-40B4-BE49-F238E27FC236}">
              <a16:creationId xmlns:a16="http://schemas.microsoft.com/office/drawing/2014/main" id="{BC5EC07C-49EF-48E3-A4B7-2E4951F6EBE7}"/>
            </a:ext>
          </a:extLst>
        </xdr:cNvPr>
        <xdr:cNvSpPr/>
      </xdr:nvSpPr>
      <xdr:spPr>
        <a:xfrm>
          <a:off x="7656284" y="21961929"/>
          <a:ext cx="1279073" cy="1605642"/>
        </a:xfrm>
        <a:custGeom>
          <a:avLst/>
          <a:gdLst>
            <a:gd name="connsiteX0" fmla="*/ 0 w 2392797"/>
            <a:gd name="connsiteY0" fmla="*/ 0 h 2068286"/>
            <a:gd name="connsiteX1" fmla="*/ 2304142 w 2392797"/>
            <a:gd name="connsiteY1" fmla="*/ 952500 h 2068286"/>
            <a:gd name="connsiteX2" fmla="*/ 1696357 w 2392797"/>
            <a:gd name="connsiteY2" fmla="*/ 2068286 h 2068286"/>
          </a:gdLst>
          <a:ahLst/>
          <a:cxnLst>
            <a:cxn ang="0">
              <a:pos x="connsiteX0" y="connsiteY0"/>
            </a:cxn>
            <a:cxn ang="0">
              <a:pos x="connsiteX1" y="connsiteY1"/>
            </a:cxn>
            <a:cxn ang="0">
              <a:pos x="connsiteX2" y="connsiteY2"/>
            </a:cxn>
          </a:cxnLst>
          <a:rect l="l" t="t" r="r" b="b"/>
          <a:pathLst>
            <a:path w="2392797" h="2068286">
              <a:moveTo>
                <a:pt x="0" y="0"/>
              </a:moveTo>
              <a:cubicBezTo>
                <a:pt x="1010708" y="303893"/>
                <a:pt x="2021416" y="607786"/>
                <a:pt x="2304142" y="952500"/>
              </a:cubicBezTo>
              <a:cubicBezTo>
                <a:pt x="2586868" y="1297214"/>
                <a:pt x="2141612" y="1682750"/>
                <a:pt x="1696357" y="206828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10</xdr:col>
      <xdr:colOff>716643</xdr:colOff>
      <xdr:row>138</xdr:row>
      <xdr:rowOff>127000</xdr:rowOff>
    </xdr:from>
    <xdr:to>
      <xdr:col>12</xdr:col>
      <xdr:colOff>435429</xdr:colOff>
      <xdr:row>147</xdr:row>
      <xdr:rowOff>99786</xdr:rowOff>
    </xdr:to>
    <xdr:sp macro="" textlink="">
      <xdr:nvSpPr>
        <xdr:cNvPr id="32" name="Forma libre: forma 31">
          <a:extLst>
            <a:ext uri="{FF2B5EF4-FFF2-40B4-BE49-F238E27FC236}">
              <a16:creationId xmlns:a16="http://schemas.microsoft.com/office/drawing/2014/main" id="{6D00CFB3-507A-4356-ADFA-41949FE51091}"/>
            </a:ext>
          </a:extLst>
        </xdr:cNvPr>
        <xdr:cNvSpPr/>
      </xdr:nvSpPr>
      <xdr:spPr>
        <a:xfrm>
          <a:off x="7683500" y="27967214"/>
          <a:ext cx="1415143" cy="1451429"/>
        </a:xfrm>
        <a:custGeom>
          <a:avLst/>
          <a:gdLst>
            <a:gd name="connsiteX0" fmla="*/ 0 w 2622766"/>
            <a:gd name="connsiteY0" fmla="*/ 0 h 2068286"/>
            <a:gd name="connsiteX1" fmla="*/ 2530929 w 2622766"/>
            <a:gd name="connsiteY1" fmla="*/ 1070429 h 2068286"/>
            <a:gd name="connsiteX2" fmla="*/ 1823358 w 2622766"/>
            <a:gd name="connsiteY2" fmla="*/ 2068286 h 2068286"/>
          </a:gdLst>
          <a:ahLst/>
          <a:cxnLst>
            <a:cxn ang="0">
              <a:pos x="connsiteX0" y="connsiteY0"/>
            </a:cxn>
            <a:cxn ang="0">
              <a:pos x="connsiteX1" y="connsiteY1"/>
            </a:cxn>
            <a:cxn ang="0">
              <a:pos x="connsiteX2" y="connsiteY2"/>
            </a:cxn>
          </a:cxnLst>
          <a:rect l="l" t="t" r="r" b="b"/>
          <a:pathLst>
            <a:path w="2622766" h="2068286">
              <a:moveTo>
                <a:pt x="0" y="0"/>
              </a:moveTo>
              <a:cubicBezTo>
                <a:pt x="1113518" y="362857"/>
                <a:pt x="2227036" y="725715"/>
                <a:pt x="2530929" y="1070429"/>
              </a:cubicBezTo>
              <a:cubicBezTo>
                <a:pt x="2834822" y="1415143"/>
                <a:pt x="2329090" y="1741714"/>
                <a:pt x="1823358" y="206828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108856</xdr:colOff>
      <xdr:row>87</xdr:row>
      <xdr:rowOff>27214</xdr:rowOff>
    </xdr:from>
    <xdr:to>
      <xdr:col>9</xdr:col>
      <xdr:colOff>589643</xdr:colOff>
      <xdr:row>95</xdr:row>
      <xdr:rowOff>145143</xdr:rowOff>
    </xdr:to>
    <xdr:graphicFrame macro="">
      <xdr:nvGraphicFramePr>
        <xdr:cNvPr id="20" name="Gráfico 19">
          <a:extLst>
            <a:ext uri="{FF2B5EF4-FFF2-40B4-BE49-F238E27FC236}">
              <a16:creationId xmlns:a16="http://schemas.microsoft.com/office/drawing/2014/main" id="{FE37574E-FAC7-4CFD-8A46-899CD79124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99787</xdr:colOff>
      <xdr:row>116</xdr:row>
      <xdr:rowOff>79829</xdr:rowOff>
    </xdr:from>
    <xdr:to>
      <xdr:col>9</xdr:col>
      <xdr:colOff>553359</xdr:colOff>
      <xdr:row>125</xdr:row>
      <xdr:rowOff>81643</xdr:rowOff>
    </xdr:to>
    <xdr:graphicFrame macro="">
      <xdr:nvGraphicFramePr>
        <xdr:cNvPr id="21" name="Gráfico 20">
          <a:extLst>
            <a:ext uri="{FF2B5EF4-FFF2-40B4-BE49-F238E27FC236}">
              <a16:creationId xmlns:a16="http://schemas.microsoft.com/office/drawing/2014/main" id="{713D54C9-7D97-42F8-AB49-06C1922261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381000</xdr:colOff>
      <xdr:row>38</xdr:row>
      <xdr:rowOff>36286</xdr:rowOff>
    </xdr:from>
    <xdr:to>
      <xdr:col>10</xdr:col>
      <xdr:colOff>329774</xdr:colOff>
      <xdr:row>39</xdr:row>
      <xdr:rowOff>108857</xdr:rowOff>
    </xdr:to>
    <xdr:sp macro="" textlink="">
      <xdr:nvSpPr>
        <xdr:cNvPr id="27" name="Forma libre: forma 26">
          <a:extLst>
            <a:ext uri="{FF2B5EF4-FFF2-40B4-BE49-F238E27FC236}">
              <a16:creationId xmlns:a16="http://schemas.microsoft.com/office/drawing/2014/main" id="{E12A5BA4-4AB8-4D0D-8424-6FC890A4CE55}"/>
            </a:ext>
          </a:extLst>
        </xdr:cNvPr>
        <xdr:cNvSpPr/>
      </xdr:nvSpPr>
      <xdr:spPr>
        <a:xfrm>
          <a:off x="3338286" y="8799286"/>
          <a:ext cx="3958345" cy="235857"/>
        </a:xfrm>
        <a:custGeom>
          <a:avLst/>
          <a:gdLst>
            <a:gd name="connsiteX0" fmla="*/ 3974353 w 3974353"/>
            <a:gd name="connsiteY0" fmla="*/ 0 h 377959"/>
            <a:gd name="connsiteX1" fmla="*/ 1733177 w 3974353"/>
            <a:gd name="connsiteY1" fmla="*/ 373529 h 377959"/>
            <a:gd name="connsiteX2" fmla="*/ 0 w 3974353"/>
            <a:gd name="connsiteY2" fmla="*/ 171823 h 377959"/>
          </a:gdLst>
          <a:ahLst/>
          <a:cxnLst>
            <a:cxn ang="0">
              <a:pos x="connsiteX0" y="connsiteY0"/>
            </a:cxn>
            <a:cxn ang="0">
              <a:pos x="connsiteX1" y="connsiteY1"/>
            </a:cxn>
            <a:cxn ang="0">
              <a:pos x="connsiteX2" y="connsiteY2"/>
            </a:cxn>
          </a:cxnLst>
          <a:rect l="l" t="t" r="r" b="b"/>
          <a:pathLst>
            <a:path w="3974353" h="377959">
              <a:moveTo>
                <a:pt x="3974353" y="0"/>
              </a:moveTo>
              <a:cubicBezTo>
                <a:pt x="3184961" y="172446"/>
                <a:pt x="2395569" y="344892"/>
                <a:pt x="1733177" y="373529"/>
              </a:cubicBezTo>
              <a:cubicBezTo>
                <a:pt x="1070785" y="402166"/>
                <a:pt x="535392" y="286994"/>
                <a:pt x="0" y="171823"/>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571499</xdr:colOff>
      <xdr:row>22</xdr:row>
      <xdr:rowOff>108858</xdr:rowOff>
    </xdr:from>
    <xdr:to>
      <xdr:col>10</xdr:col>
      <xdr:colOff>520273</xdr:colOff>
      <xdr:row>24</xdr:row>
      <xdr:rowOff>72572</xdr:rowOff>
    </xdr:to>
    <xdr:sp macro="" textlink="">
      <xdr:nvSpPr>
        <xdr:cNvPr id="33" name="Forma libre: forma 32">
          <a:extLst>
            <a:ext uri="{FF2B5EF4-FFF2-40B4-BE49-F238E27FC236}">
              <a16:creationId xmlns:a16="http://schemas.microsoft.com/office/drawing/2014/main" id="{A5B76C6B-B06D-4F48-BE60-19FC49F582F8}"/>
            </a:ext>
          </a:extLst>
        </xdr:cNvPr>
        <xdr:cNvSpPr/>
      </xdr:nvSpPr>
      <xdr:spPr>
        <a:xfrm>
          <a:off x="3528785" y="5705929"/>
          <a:ext cx="3958345" cy="290286"/>
        </a:xfrm>
        <a:custGeom>
          <a:avLst/>
          <a:gdLst>
            <a:gd name="connsiteX0" fmla="*/ 3974353 w 3974353"/>
            <a:gd name="connsiteY0" fmla="*/ 0 h 377959"/>
            <a:gd name="connsiteX1" fmla="*/ 1733177 w 3974353"/>
            <a:gd name="connsiteY1" fmla="*/ 373529 h 377959"/>
            <a:gd name="connsiteX2" fmla="*/ 0 w 3974353"/>
            <a:gd name="connsiteY2" fmla="*/ 171823 h 377959"/>
          </a:gdLst>
          <a:ahLst/>
          <a:cxnLst>
            <a:cxn ang="0">
              <a:pos x="connsiteX0" y="connsiteY0"/>
            </a:cxn>
            <a:cxn ang="0">
              <a:pos x="connsiteX1" y="connsiteY1"/>
            </a:cxn>
            <a:cxn ang="0">
              <a:pos x="connsiteX2" y="connsiteY2"/>
            </a:cxn>
          </a:cxnLst>
          <a:rect l="l" t="t" r="r" b="b"/>
          <a:pathLst>
            <a:path w="3974353" h="377959">
              <a:moveTo>
                <a:pt x="3974353" y="0"/>
              </a:moveTo>
              <a:cubicBezTo>
                <a:pt x="3184961" y="172446"/>
                <a:pt x="2395569" y="344892"/>
                <a:pt x="1733177" y="373529"/>
              </a:cubicBezTo>
              <a:cubicBezTo>
                <a:pt x="1070785" y="402166"/>
                <a:pt x="535392" y="286994"/>
                <a:pt x="0" y="171823"/>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589643</xdr:colOff>
      <xdr:row>20</xdr:row>
      <xdr:rowOff>108856</xdr:rowOff>
    </xdr:from>
    <xdr:to>
      <xdr:col>10</xdr:col>
      <xdr:colOff>290285</xdr:colOff>
      <xdr:row>23</xdr:row>
      <xdr:rowOff>81642</xdr:rowOff>
    </xdr:to>
    <xdr:sp macro="" textlink="">
      <xdr:nvSpPr>
        <xdr:cNvPr id="35" name="Forma libre: forma 34">
          <a:extLst>
            <a:ext uri="{FF2B5EF4-FFF2-40B4-BE49-F238E27FC236}">
              <a16:creationId xmlns:a16="http://schemas.microsoft.com/office/drawing/2014/main" id="{8F2E4F90-A925-4DAB-A50E-FFC916F0606A}"/>
            </a:ext>
          </a:extLst>
        </xdr:cNvPr>
        <xdr:cNvSpPr/>
      </xdr:nvSpPr>
      <xdr:spPr>
        <a:xfrm>
          <a:off x="4925786" y="5415642"/>
          <a:ext cx="2331356" cy="426357"/>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535214</xdr:colOff>
      <xdr:row>35</xdr:row>
      <xdr:rowOff>136070</xdr:rowOff>
    </xdr:from>
    <xdr:to>
      <xdr:col>10</xdr:col>
      <xdr:colOff>163285</xdr:colOff>
      <xdr:row>38</xdr:row>
      <xdr:rowOff>27213</xdr:rowOff>
    </xdr:to>
    <xdr:sp macro="" textlink="">
      <xdr:nvSpPr>
        <xdr:cNvPr id="36" name="Forma libre: forma 35">
          <a:extLst>
            <a:ext uri="{FF2B5EF4-FFF2-40B4-BE49-F238E27FC236}">
              <a16:creationId xmlns:a16="http://schemas.microsoft.com/office/drawing/2014/main" id="{5542FAE1-FDC2-4FFE-8B82-5F6F788DFF56}"/>
            </a:ext>
          </a:extLst>
        </xdr:cNvPr>
        <xdr:cNvSpPr/>
      </xdr:nvSpPr>
      <xdr:spPr>
        <a:xfrm>
          <a:off x="4871357" y="8454570"/>
          <a:ext cx="2258785" cy="335643"/>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635000</xdr:colOff>
      <xdr:row>78</xdr:row>
      <xdr:rowOff>99786</xdr:rowOff>
    </xdr:from>
    <xdr:to>
      <xdr:col>11</xdr:col>
      <xdr:colOff>326571</xdr:colOff>
      <xdr:row>91</xdr:row>
      <xdr:rowOff>63500</xdr:rowOff>
    </xdr:to>
    <xdr:cxnSp macro="">
      <xdr:nvCxnSpPr>
        <xdr:cNvPr id="37" name="Conector recto de flecha 36">
          <a:extLst>
            <a:ext uri="{FF2B5EF4-FFF2-40B4-BE49-F238E27FC236}">
              <a16:creationId xmlns:a16="http://schemas.microsoft.com/office/drawing/2014/main" id="{0F1C774E-D34F-4D9E-B8F4-A153A163ECE6}"/>
            </a:ext>
          </a:extLst>
        </xdr:cNvPr>
        <xdr:cNvCxnSpPr/>
      </xdr:nvCxnSpPr>
      <xdr:spPr>
        <a:xfrm>
          <a:off x="4971143" y="16582572"/>
          <a:ext cx="3265714" cy="2104571"/>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625929</xdr:colOff>
      <xdr:row>106</xdr:row>
      <xdr:rowOff>99785</xdr:rowOff>
    </xdr:from>
    <xdr:to>
      <xdr:col>11</xdr:col>
      <xdr:colOff>371928</xdr:colOff>
      <xdr:row>120</xdr:row>
      <xdr:rowOff>90715</xdr:rowOff>
    </xdr:to>
    <xdr:cxnSp macro="">
      <xdr:nvCxnSpPr>
        <xdr:cNvPr id="38" name="Conector recto de flecha 37">
          <a:extLst>
            <a:ext uri="{FF2B5EF4-FFF2-40B4-BE49-F238E27FC236}">
              <a16:creationId xmlns:a16="http://schemas.microsoft.com/office/drawing/2014/main" id="{6F8334DC-66A4-4DA2-A053-F9596D7090A0}"/>
            </a:ext>
          </a:extLst>
        </xdr:cNvPr>
        <xdr:cNvCxnSpPr/>
      </xdr:nvCxnSpPr>
      <xdr:spPr>
        <a:xfrm>
          <a:off x="4962072" y="21934714"/>
          <a:ext cx="3320142" cy="2295072"/>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680358</xdr:colOff>
      <xdr:row>138</xdr:row>
      <xdr:rowOff>90715</xdr:rowOff>
    </xdr:from>
    <xdr:to>
      <xdr:col>11</xdr:col>
      <xdr:colOff>353785</xdr:colOff>
      <xdr:row>151</xdr:row>
      <xdr:rowOff>81643</xdr:rowOff>
    </xdr:to>
    <xdr:cxnSp macro="">
      <xdr:nvCxnSpPr>
        <xdr:cNvPr id="39" name="Conector recto de flecha 38">
          <a:extLst>
            <a:ext uri="{FF2B5EF4-FFF2-40B4-BE49-F238E27FC236}">
              <a16:creationId xmlns:a16="http://schemas.microsoft.com/office/drawing/2014/main" id="{5FDBA4DD-FF03-4120-B2C6-3225857CC958}"/>
            </a:ext>
          </a:extLst>
        </xdr:cNvPr>
        <xdr:cNvCxnSpPr/>
      </xdr:nvCxnSpPr>
      <xdr:spPr>
        <a:xfrm>
          <a:off x="5016501" y="27930929"/>
          <a:ext cx="3247570" cy="2131785"/>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480786</xdr:colOff>
      <xdr:row>78</xdr:row>
      <xdr:rowOff>72571</xdr:rowOff>
    </xdr:from>
    <xdr:to>
      <xdr:col>17</xdr:col>
      <xdr:colOff>99786</xdr:colOff>
      <xdr:row>88</xdr:row>
      <xdr:rowOff>45357</xdr:rowOff>
    </xdr:to>
    <xdr:cxnSp macro="">
      <xdr:nvCxnSpPr>
        <xdr:cNvPr id="40" name="Conector recto de flecha 39">
          <a:extLst>
            <a:ext uri="{FF2B5EF4-FFF2-40B4-BE49-F238E27FC236}">
              <a16:creationId xmlns:a16="http://schemas.microsoft.com/office/drawing/2014/main" id="{6D77F856-2B6A-4E1D-BEFC-FD07BD427032}"/>
            </a:ext>
          </a:extLst>
        </xdr:cNvPr>
        <xdr:cNvCxnSpPr/>
      </xdr:nvCxnSpPr>
      <xdr:spPr>
        <a:xfrm>
          <a:off x="1886857" y="16555357"/>
          <a:ext cx="10731500" cy="1623786"/>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517072</xdr:colOff>
      <xdr:row>106</xdr:row>
      <xdr:rowOff>90714</xdr:rowOff>
    </xdr:from>
    <xdr:to>
      <xdr:col>17</xdr:col>
      <xdr:colOff>81643</xdr:colOff>
      <xdr:row>117</xdr:row>
      <xdr:rowOff>72572</xdr:rowOff>
    </xdr:to>
    <xdr:cxnSp macro="">
      <xdr:nvCxnSpPr>
        <xdr:cNvPr id="41" name="Conector recto de flecha 40">
          <a:extLst>
            <a:ext uri="{FF2B5EF4-FFF2-40B4-BE49-F238E27FC236}">
              <a16:creationId xmlns:a16="http://schemas.microsoft.com/office/drawing/2014/main" id="{2ABB7F05-4243-4342-A20D-6099481067FB}"/>
            </a:ext>
          </a:extLst>
        </xdr:cNvPr>
        <xdr:cNvCxnSpPr/>
      </xdr:nvCxnSpPr>
      <xdr:spPr>
        <a:xfrm>
          <a:off x="1923143" y="21925643"/>
          <a:ext cx="10677071" cy="1796143"/>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426357</xdr:colOff>
      <xdr:row>138</xdr:row>
      <xdr:rowOff>99787</xdr:rowOff>
    </xdr:from>
    <xdr:to>
      <xdr:col>17</xdr:col>
      <xdr:colOff>45357</xdr:colOff>
      <xdr:row>148</xdr:row>
      <xdr:rowOff>72573</xdr:rowOff>
    </xdr:to>
    <xdr:cxnSp macro="">
      <xdr:nvCxnSpPr>
        <xdr:cNvPr id="42" name="Conector recto de flecha 41">
          <a:extLst>
            <a:ext uri="{FF2B5EF4-FFF2-40B4-BE49-F238E27FC236}">
              <a16:creationId xmlns:a16="http://schemas.microsoft.com/office/drawing/2014/main" id="{8EE6A909-AB2C-4DF9-862D-A29498252173}"/>
            </a:ext>
          </a:extLst>
        </xdr:cNvPr>
        <xdr:cNvCxnSpPr/>
      </xdr:nvCxnSpPr>
      <xdr:spPr>
        <a:xfrm>
          <a:off x="1832428" y="27940001"/>
          <a:ext cx="10731500" cy="1623786"/>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99786</xdr:colOff>
      <xdr:row>82</xdr:row>
      <xdr:rowOff>108857</xdr:rowOff>
    </xdr:from>
    <xdr:to>
      <xdr:col>28</xdr:col>
      <xdr:colOff>263072</xdr:colOff>
      <xdr:row>97</xdr:row>
      <xdr:rowOff>72571</xdr:rowOff>
    </xdr:to>
    <xdr:sp macro="" textlink="">
      <xdr:nvSpPr>
        <xdr:cNvPr id="43" name="Forma libre: forma 42">
          <a:extLst>
            <a:ext uri="{FF2B5EF4-FFF2-40B4-BE49-F238E27FC236}">
              <a16:creationId xmlns:a16="http://schemas.microsoft.com/office/drawing/2014/main" id="{754DDF6F-CC83-4454-907E-9F5FC9B01FD1}"/>
            </a:ext>
          </a:extLst>
        </xdr:cNvPr>
        <xdr:cNvSpPr/>
      </xdr:nvSpPr>
      <xdr:spPr>
        <a:xfrm>
          <a:off x="4435929" y="17244786"/>
          <a:ext cx="17217572" cy="2440214"/>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27215</xdr:colOff>
      <xdr:row>111</xdr:row>
      <xdr:rowOff>72571</xdr:rowOff>
    </xdr:from>
    <xdr:to>
      <xdr:col>28</xdr:col>
      <xdr:colOff>190501</xdr:colOff>
      <xdr:row>126</xdr:row>
      <xdr:rowOff>36285</xdr:rowOff>
    </xdr:to>
    <xdr:sp macro="" textlink="">
      <xdr:nvSpPr>
        <xdr:cNvPr id="44" name="Forma libre: forma 43">
          <a:extLst>
            <a:ext uri="{FF2B5EF4-FFF2-40B4-BE49-F238E27FC236}">
              <a16:creationId xmlns:a16="http://schemas.microsoft.com/office/drawing/2014/main" id="{5244F682-A86F-4CD8-A56C-418FB60AB445}"/>
            </a:ext>
          </a:extLst>
        </xdr:cNvPr>
        <xdr:cNvSpPr/>
      </xdr:nvSpPr>
      <xdr:spPr>
        <a:xfrm>
          <a:off x="4363358" y="22723928"/>
          <a:ext cx="17217572" cy="2440214"/>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72572</xdr:colOff>
      <xdr:row>142</xdr:row>
      <xdr:rowOff>72571</xdr:rowOff>
    </xdr:from>
    <xdr:to>
      <xdr:col>28</xdr:col>
      <xdr:colOff>235858</xdr:colOff>
      <xdr:row>157</xdr:row>
      <xdr:rowOff>36285</xdr:rowOff>
    </xdr:to>
    <xdr:sp macro="" textlink="">
      <xdr:nvSpPr>
        <xdr:cNvPr id="45" name="Forma libre: forma 44">
          <a:extLst>
            <a:ext uri="{FF2B5EF4-FFF2-40B4-BE49-F238E27FC236}">
              <a16:creationId xmlns:a16="http://schemas.microsoft.com/office/drawing/2014/main" id="{E89877CE-C386-4D4D-9BED-97A4F8727C92}"/>
            </a:ext>
          </a:extLst>
        </xdr:cNvPr>
        <xdr:cNvSpPr/>
      </xdr:nvSpPr>
      <xdr:spPr>
        <a:xfrm>
          <a:off x="4408715" y="28565928"/>
          <a:ext cx="17217572" cy="2440214"/>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671286</xdr:colOff>
      <xdr:row>21</xdr:row>
      <xdr:rowOff>81643</xdr:rowOff>
    </xdr:from>
    <xdr:to>
      <xdr:col>10</xdr:col>
      <xdr:colOff>417285</xdr:colOff>
      <xdr:row>22</xdr:row>
      <xdr:rowOff>63499</xdr:rowOff>
    </xdr:to>
    <xdr:cxnSp macro="">
      <xdr:nvCxnSpPr>
        <xdr:cNvPr id="46" name="Conector recto de flecha 45">
          <a:extLst>
            <a:ext uri="{FF2B5EF4-FFF2-40B4-BE49-F238E27FC236}">
              <a16:creationId xmlns:a16="http://schemas.microsoft.com/office/drawing/2014/main" id="{AC21AD49-D754-43E5-9D7B-FA553140CF6B}"/>
            </a:ext>
          </a:extLst>
        </xdr:cNvPr>
        <xdr:cNvCxnSpPr/>
      </xdr:nvCxnSpPr>
      <xdr:spPr>
        <a:xfrm flipH="1">
          <a:off x="6839857" y="5551714"/>
          <a:ext cx="544285" cy="108856"/>
        </a:xfrm>
        <a:prstGeom prst="straightConnector1">
          <a:avLst/>
        </a:prstGeom>
        <a:noFill/>
        <a:ln w="6350" cap="flat" cmpd="sng" algn="ctr">
          <a:solidFill>
            <a:srgbClr val="0000FF"/>
          </a:solidFill>
          <a:prstDash val="dashDot"/>
          <a:miter lim="800000"/>
          <a:tailEnd type="triangle"/>
        </a:ln>
        <a:effectLst/>
      </xdr:spPr>
    </xdr:cxnSp>
    <xdr:clientData/>
  </xdr:twoCellAnchor>
  <xdr:twoCellAnchor>
    <xdr:from>
      <xdr:col>9</xdr:col>
      <xdr:colOff>707572</xdr:colOff>
      <xdr:row>36</xdr:row>
      <xdr:rowOff>36286</xdr:rowOff>
    </xdr:from>
    <xdr:to>
      <xdr:col>10</xdr:col>
      <xdr:colOff>453571</xdr:colOff>
      <xdr:row>37</xdr:row>
      <xdr:rowOff>27214</xdr:rowOff>
    </xdr:to>
    <xdr:cxnSp macro="">
      <xdr:nvCxnSpPr>
        <xdr:cNvPr id="47" name="Conector recto de flecha 46">
          <a:extLst>
            <a:ext uri="{FF2B5EF4-FFF2-40B4-BE49-F238E27FC236}">
              <a16:creationId xmlns:a16="http://schemas.microsoft.com/office/drawing/2014/main" id="{001A3F23-A89A-4B3B-AFCA-F4F7D80A25AA}"/>
            </a:ext>
          </a:extLst>
        </xdr:cNvPr>
        <xdr:cNvCxnSpPr/>
      </xdr:nvCxnSpPr>
      <xdr:spPr>
        <a:xfrm flipH="1">
          <a:off x="6876143" y="8518072"/>
          <a:ext cx="544285" cy="108856"/>
        </a:xfrm>
        <a:prstGeom prst="straightConnector1">
          <a:avLst/>
        </a:prstGeom>
        <a:noFill/>
        <a:ln w="6350" cap="flat" cmpd="sng" algn="ctr">
          <a:solidFill>
            <a:srgbClr val="0000FF"/>
          </a:solidFill>
          <a:prstDash val="dashDot"/>
          <a:miter lim="800000"/>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563770</xdr:colOff>
      <xdr:row>12</xdr:row>
      <xdr:rowOff>82826</xdr:rowOff>
    </xdr:from>
    <xdr:to>
      <xdr:col>10</xdr:col>
      <xdr:colOff>179828</xdr:colOff>
      <xdr:row>13</xdr:row>
      <xdr:rowOff>74544</xdr:rowOff>
    </xdr:to>
    <xdr:cxnSp macro="">
      <xdr:nvCxnSpPr>
        <xdr:cNvPr id="2" name="Conector recto de flecha 1">
          <a:extLst>
            <a:ext uri="{FF2B5EF4-FFF2-40B4-BE49-F238E27FC236}">
              <a16:creationId xmlns:a16="http://schemas.microsoft.com/office/drawing/2014/main" id="{C9E349F6-07AF-41A5-B212-6FCB6C7E003E}"/>
            </a:ext>
          </a:extLst>
        </xdr:cNvPr>
        <xdr:cNvCxnSpPr/>
      </xdr:nvCxnSpPr>
      <xdr:spPr>
        <a:xfrm flipV="1">
          <a:off x="6297820" y="3892826"/>
          <a:ext cx="416158" cy="1568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572057</xdr:colOff>
      <xdr:row>13</xdr:row>
      <xdr:rowOff>82822</xdr:rowOff>
    </xdr:from>
    <xdr:to>
      <xdr:col>10</xdr:col>
      <xdr:colOff>188680</xdr:colOff>
      <xdr:row>14</xdr:row>
      <xdr:rowOff>74540</xdr:rowOff>
    </xdr:to>
    <xdr:cxnSp macro="">
      <xdr:nvCxnSpPr>
        <xdr:cNvPr id="3" name="Conector recto de flecha 2">
          <a:extLst>
            <a:ext uri="{FF2B5EF4-FFF2-40B4-BE49-F238E27FC236}">
              <a16:creationId xmlns:a16="http://schemas.microsoft.com/office/drawing/2014/main" id="{DA2D1BB0-8637-46E3-B219-76F0EB290591}"/>
            </a:ext>
          </a:extLst>
        </xdr:cNvPr>
        <xdr:cNvCxnSpPr/>
      </xdr:nvCxnSpPr>
      <xdr:spPr>
        <a:xfrm flipV="1">
          <a:off x="6306107" y="4057922"/>
          <a:ext cx="416723" cy="1568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572046</xdr:colOff>
      <xdr:row>14</xdr:row>
      <xdr:rowOff>99400</xdr:rowOff>
    </xdr:from>
    <xdr:to>
      <xdr:col>10</xdr:col>
      <xdr:colOff>188669</xdr:colOff>
      <xdr:row>15</xdr:row>
      <xdr:rowOff>91117</xdr:rowOff>
    </xdr:to>
    <xdr:cxnSp macro="">
      <xdr:nvCxnSpPr>
        <xdr:cNvPr id="4" name="Conector recto de flecha 3">
          <a:extLst>
            <a:ext uri="{FF2B5EF4-FFF2-40B4-BE49-F238E27FC236}">
              <a16:creationId xmlns:a16="http://schemas.microsoft.com/office/drawing/2014/main" id="{8F0DD62E-3A2F-4F02-BA5E-BAC4D14A485C}"/>
            </a:ext>
          </a:extLst>
        </xdr:cNvPr>
        <xdr:cNvCxnSpPr/>
      </xdr:nvCxnSpPr>
      <xdr:spPr>
        <a:xfrm flipV="1">
          <a:off x="6306096" y="4239600"/>
          <a:ext cx="416723" cy="1568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710924</xdr:colOff>
      <xdr:row>12</xdr:row>
      <xdr:rowOff>57977</xdr:rowOff>
    </xdr:from>
    <xdr:to>
      <xdr:col>11</xdr:col>
      <xdr:colOff>32951</xdr:colOff>
      <xdr:row>13</xdr:row>
      <xdr:rowOff>66260</xdr:rowOff>
    </xdr:to>
    <xdr:sp macro="" textlink="">
      <xdr:nvSpPr>
        <xdr:cNvPr id="5" name="Flecha curvada hacia la izquierda 5">
          <a:extLst>
            <a:ext uri="{FF2B5EF4-FFF2-40B4-BE49-F238E27FC236}">
              <a16:creationId xmlns:a16="http://schemas.microsoft.com/office/drawing/2014/main" id="{CF22CEC7-35C3-4422-89AD-42FDB711799D}"/>
            </a:ext>
          </a:extLst>
        </xdr:cNvPr>
        <xdr:cNvSpPr/>
      </xdr:nvSpPr>
      <xdr:spPr>
        <a:xfrm>
          <a:off x="7245074" y="3867977"/>
          <a:ext cx="261827" cy="173383"/>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10</xdr:col>
      <xdr:colOff>727490</xdr:colOff>
      <xdr:row>13</xdr:row>
      <xdr:rowOff>99389</xdr:rowOff>
    </xdr:from>
    <xdr:to>
      <xdr:col>11</xdr:col>
      <xdr:colOff>32636</xdr:colOff>
      <xdr:row>14</xdr:row>
      <xdr:rowOff>99384</xdr:rowOff>
    </xdr:to>
    <xdr:sp macro="" textlink="">
      <xdr:nvSpPr>
        <xdr:cNvPr id="6" name="Flecha curvada hacia la izquierda 6">
          <a:extLst>
            <a:ext uri="{FF2B5EF4-FFF2-40B4-BE49-F238E27FC236}">
              <a16:creationId xmlns:a16="http://schemas.microsoft.com/office/drawing/2014/main" id="{CAAE790D-495E-4503-9923-282932513CC1}"/>
            </a:ext>
          </a:extLst>
        </xdr:cNvPr>
        <xdr:cNvSpPr/>
      </xdr:nvSpPr>
      <xdr:spPr>
        <a:xfrm>
          <a:off x="7261640" y="4074489"/>
          <a:ext cx="244946" cy="165095"/>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10</xdr:col>
      <xdr:colOff>727485</xdr:colOff>
      <xdr:row>14</xdr:row>
      <xdr:rowOff>124236</xdr:rowOff>
    </xdr:from>
    <xdr:to>
      <xdr:col>11</xdr:col>
      <xdr:colOff>32631</xdr:colOff>
      <xdr:row>15</xdr:row>
      <xdr:rowOff>124230</xdr:rowOff>
    </xdr:to>
    <xdr:sp macro="" textlink="">
      <xdr:nvSpPr>
        <xdr:cNvPr id="7" name="Flecha curvada hacia la izquierda 7">
          <a:extLst>
            <a:ext uri="{FF2B5EF4-FFF2-40B4-BE49-F238E27FC236}">
              <a16:creationId xmlns:a16="http://schemas.microsoft.com/office/drawing/2014/main" id="{2BADC783-88AE-469A-8546-0218FFA75D0E}"/>
            </a:ext>
          </a:extLst>
        </xdr:cNvPr>
        <xdr:cNvSpPr/>
      </xdr:nvSpPr>
      <xdr:spPr>
        <a:xfrm>
          <a:off x="7261635" y="4264436"/>
          <a:ext cx="244946" cy="165094"/>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124241</xdr:colOff>
      <xdr:row>51</xdr:row>
      <xdr:rowOff>149087</xdr:rowOff>
    </xdr:from>
    <xdr:to>
      <xdr:col>5</xdr:col>
      <xdr:colOff>441861</xdr:colOff>
      <xdr:row>53</xdr:row>
      <xdr:rowOff>16566</xdr:rowOff>
    </xdr:to>
    <xdr:sp macro="" textlink="">
      <xdr:nvSpPr>
        <xdr:cNvPr id="8" name="Más 8">
          <a:extLst>
            <a:ext uri="{FF2B5EF4-FFF2-40B4-BE49-F238E27FC236}">
              <a16:creationId xmlns:a16="http://schemas.microsoft.com/office/drawing/2014/main" id="{14957085-8CEA-4E75-B053-EA848B3F6872}"/>
            </a:ext>
          </a:extLst>
        </xdr:cNvPr>
        <xdr:cNvSpPr/>
      </xdr:nvSpPr>
      <xdr:spPr>
        <a:xfrm>
          <a:off x="2638841" y="1122348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229979</xdr:colOff>
      <xdr:row>51</xdr:row>
      <xdr:rowOff>140804</xdr:rowOff>
    </xdr:from>
    <xdr:to>
      <xdr:col>7</xdr:col>
      <xdr:colOff>482494</xdr:colOff>
      <xdr:row>53</xdr:row>
      <xdr:rowOff>33131</xdr:rowOff>
    </xdr:to>
    <xdr:sp macro="" textlink="">
      <xdr:nvSpPr>
        <xdr:cNvPr id="9" name="Igual que 9">
          <a:extLst>
            <a:ext uri="{FF2B5EF4-FFF2-40B4-BE49-F238E27FC236}">
              <a16:creationId xmlns:a16="http://schemas.microsoft.com/office/drawing/2014/main" id="{425FB244-6A9C-45B7-8733-B325DA3F0B4D}"/>
            </a:ext>
          </a:extLst>
        </xdr:cNvPr>
        <xdr:cNvSpPr/>
      </xdr:nvSpPr>
      <xdr:spPr>
        <a:xfrm>
          <a:off x="4128879" y="1121520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19</xdr:col>
      <xdr:colOff>588734</xdr:colOff>
      <xdr:row>36</xdr:row>
      <xdr:rowOff>8164</xdr:rowOff>
    </xdr:from>
    <xdr:to>
      <xdr:col>26</xdr:col>
      <xdr:colOff>136071</xdr:colOff>
      <xdr:row>52</xdr:row>
      <xdr:rowOff>69850</xdr:rowOff>
    </xdr:to>
    <xdr:graphicFrame macro="">
      <xdr:nvGraphicFramePr>
        <xdr:cNvPr id="1120476" name="Gráfico 14">
          <a:extLst>
            <a:ext uri="{FF2B5EF4-FFF2-40B4-BE49-F238E27FC236}">
              <a16:creationId xmlns:a16="http://schemas.microsoft.com/office/drawing/2014/main" id="{86E7234B-CE2C-4CB9-9496-AAA42C76F8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571501</xdr:colOff>
      <xdr:row>53</xdr:row>
      <xdr:rowOff>15421</xdr:rowOff>
    </xdr:from>
    <xdr:to>
      <xdr:col>26</xdr:col>
      <xdr:colOff>145143</xdr:colOff>
      <xdr:row>66</xdr:row>
      <xdr:rowOff>108857</xdr:rowOff>
    </xdr:to>
    <xdr:graphicFrame macro="">
      <xdr:nvGraphicFramePr>
        <xdr:cNvPr id="1120477" name="Gráfico 15">
          <a:extLst>
            <a:ext uri="{FF2B5EF4-FFF2-40B4-BE49-F238E27FC236}">
              <a16:creationId xmlns:a16="http://schemas.microsoft.com/office/drawing/2014/main" id="{D5637DF7-8F81-4BE5-A8C0-B8CD313987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299355</xdr:colOff>
      <xdr:row>35</xdr:row>
      <xdr:rowOff>136071</xdr:rowOff>
    </xdr:from>
    <xdr:to>
      <xdr:col>31</xdr:col>
      <xdr:colOff>725712</xdr:colOff>
      <xdr:row>52</xdr:row>
      <xdr:rowOff>72571</xdr:rowOff>
    </xdr:to>
    <xdr:pic>
      <xdr:nvPicPr>
        <xdr:cNvPr id="13" name="Imagen 12">
          <a:extLst>
            <a:ext uri="{FF2B5EF4-FFF2-40B4-BE49-F238E27FC236}">
              <a16:creationId xmlns:a16="http://schemas.microsoft.com/office/drawing/2014/main" id="{1EA8BDA9-C12B-491A-B066-67591DE29E2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410712" y="8509000"/>
          <a:ext cx="4172857" cy="311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99784</xdr:colOff>
      <xdr:row>0</xdr:row>
      <xdr:rowOff>154217</xdr:rowOff>
    </xdr:from>
    <xdr:to>
      <xdr:col>10</xdr:col>
      <xdr:colOff>53301</xdr:colOff>
      <xdr:row>5</xdr:row>
      <xdr:rowOff>117930</xdr:rowOff>
    </xdr:to>
    <xdr:pic>
      <xdr:nvPicPr>
        <xdr:cNvPr id="14" name="Imagen 13">
          <a:extLst>
            <a:ext uri="{FF2B5EF4-FFF2-40B4-BE49-F238E27FC236}">
              <a16:creationId xmlns:a16="http://schemas.microsoft.com/office/drawing/2014/main" id="{58998CAE-0E05-4EC1-96F1-633F9030D9E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5213" y="154217"/>
          <a:ext cx="6530302" cy="2050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190498</xdr:colOff>
      <xdr:row>86</xdr:row>
      <xdr:rowOff>145143</xdr:rowOff>
    </xdr:from>
    <xdr:to>
      <xdr:col>9</xdr:col>
      <xdr:colOff>607784</xdr:colOff>
      <xdr:row>94</xdr:row>
      <xdr:rowOff>117929</xdr:rowOff>
    </xdr:to>
    <xdr:graphicFrame macro="">
      <xdr:nvGraphicFramePr>
        <xdr:cNvPr id="10" name="Gráfico 9">
          <a:extLst>
            <a:ext uri="{FF2B5EF4-FFF2-40B4-BE49-F238E27FC236}">
              <a16:creationId xmlns:a16="http://schemas.microsoft.com/office/drawing/2014/main" id="{AB5FDF3E-FD0D-48C0-8770-B264220D1D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90714</xdr:colOff>
      <xdr:row>121</xdr:row>
      <xdr:rowOff>72570</xdr:rowOff>
    </xdr:from>
    <xdr:to>
      <xdr:col>9</xdr:col>
      <xdr:colOff>598715</xdr:colOff>
      <xdr:row>129</xdr:row>
      <xdr:rowOff>72570</xdr:rowOff>
    </xdr:to>
    <xdr:graphicFrame macro="">
      <xdr:nvGraphicFramePr>
        <xdr:cNvPr id="11" name="Gráfico 10">
          <a:extLst>
            <a:ext uri="{FF2B5EF4-FFF2-40B4-BE49-F238E27FC236}">
              <a16:creationId xmlns:a16="http://schemas.microsoft.com/office/drawing/2014/main" id="{C7B2AD2B-EBD2-436C-98BB-701F3331C9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780144</xdr:colOff>
      <xdr:row>75</xdr:row>
      <xdr:rowOff>69253</xdr:rowOff>
    </xdr:from>
    <xdr:to>
      <xdr:col>12</xdr:col>
      <xdr:colOff>426357</xdr:colOff>
      <xdr:row>87</xdr:row>
      <xdr:rowOff>163284</xdr:rowOff>
    </xdr:to>
    <xdr:sp macro="" textlink="">
      <xdr:nvSpPr>
        <xdr:cNvPr id="21" name="Forma libre: forma 20">
          <a:extLst>
            <a:ext uri="{FF2B5EF4-FFF2-40B4-BE49-F238E27FC236}">
              <a16:creationId xmlns:a16="http://schemas.microsoft.com/office/drawing/2014/main" id="{A4DD9F2E-6E1E-48FA-A9B7-02A4AB22A483}"/>
            </a:ext>
          </a:extLst>
        </xdr:cNvPr>
        <xdr:cNvSpPr/>
      </xdr:nvSpPr>
      <xdr:spPr>
        <a:xfrm>
          <a:off x="7792358" y="15962396"/>
          <a:ext cx="1424213" cy="1971817"/>
        </a:xfrm>
        <a:custGeom>
          <a:avLst/>
          <a:gdLst>
            <a:gd name="connsiteX0" fmla="*/ 0 w 2874854"/>
            <a:gd name="connsiteY0" fmla="*/ 39602 h 2280245"/>
            <a:gd name="connsiteX1" fmla="*/ 2830286 w 2874854"/>
            <a:gd name="connsiteY1" fmla="*/ 302674 h 2280245"/>
            <a:gd name="connsiteX2" fmla="*/ 1732643 w 2874854"/>
            <a:gd name="connsiteY2" fmla="*/ 2280245 h 2280245"/>
          </a:gdLst>
          <a:ahLst/>
          <a:cxnLst>
            <a:cxn ang="0">
              <a:pos x="connsiteX0" y="connsiteY0"/>
            </a:cxn>
            <a:cxn ang="0">
              <a:pos x="connsiteX1" y="connsiteY1"/>
            </a:cxn>
            <a:cxn ang="0">
              <a:pos x="connsiteX2" y="connsiteY2"/>
            </a:cxn>
          </a:cxnLst>
          <a:rect l="l" t="t" r="r" b="b"/>
          <a:pathLst>
            <a:path w="2874854" h="2280245">
              <a:moveTo>
                <a:pt x="0" y="39602"/>
              </a:moveTo>
              <a:cubicBezTo>
                <a:pt x="1270756" y="-15583"/>
                <a:pt x="2541512" y="-70767"/>
                <a:pt x="2830286" y="302674"/>
              </a:cubicBezTo>
              <a:cubicBezTo>
                <a:pt x="3119060" y="676115"/>
                <a:pt x="1917095" y="1985424"/>
                <a:pt x="1732643" y="2280245"/>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10</xdr:col>
      <xdr:colOff>716645</xdr:colOff>
      <xdr:row>110</xdr:row>
      <xdr:rowOff>27214</xdr:rowOff>
    </xdr:from>
    <xdr:to>
      <xdr:col>12</xdr:col>
      <xdr:colOff>272143</xdr:colOff>
      <xdr:row>122</xdr:row>
      <xdr:rowOff>127000</xdr:rowOff>
    </xdr:to>
    <xdr:pic>
      <xdr:nvPicPr>
        <xdr:cNvPr id="22" name="Imagen 21">
          <a:extLst>
            <a:ext uri="{FF2B5EF4-FFF2-40B4-BE49-F238E27FC236}">
              <a16:creationId xmlns:a16="http://schemas.microsoft.com/office/drawing/2014/main" id="{86EEEB10-1423-4D47-B477-162F58358ABD}"/>
            </a:ext>
          </a:extLst>
        </xdr:cNvPr>
        <xdr:cNvPicPr>
          <a:picLocks noChangeAspect="1"/>
        </xdr:cNvPicPr>
      </xdr:nvPicPr>
      <xdr:blipFill>
        <a:blip xmlns:r="http://schemas.openxmlformats.org/officeDocument/2006/relationships" r:embed="rId7"/>
        <a:stretch>
          <a:fillRect/>
        </a:stretch>
      </xdr:blipFill>
      <xdr:spPr>
        <a:xfrm>
          <a:off x="7728859" y="22161500"/>
          <a:ext cx="1333498" cy="1995714"/>
        </a:xfrm>
        <a:prstGeom prst="rect">
          <a:avLst/>
        </a:prstGeom>
      </xdr:spPr>
    </xdr:pic>
    <xdr:clientData/>
  </xdr:twoCellAnchor>
  <xdr:twoCellAnchor>
    <xdr:from>
      <xdr:col>10</xdr:col>
      <xdr:colOff>752930</xdr:colOff>
      <xdr:row>141</xdr:row>
      <xdr:rowOff>145143</xdr:rowOff>
    </xdr:from>
    <xdr:to>
      <xdr:col>12</xdr:col>
      <xdr:colOff>199572</xdr:colOff>
      <xdr:row>152</xdr:row>
      <xdr:rowOff>154214</xdr:rowOff>
    </xdr:to>
    <xdr:sp macro="" textlink="">
      <xdr:nvSpPr>
        <xdr:cNvPr id="31" name="Forma libre: forma 30">
          <a:extLst>
            <a:ext uri="{FF2B5EF4-FFF2-40B4-BE49-F238E27FC236}">
              <a16:creationId xmlns:a16="http://schemas.microsoft.com/office/drawing/2014/main" id="{5AFC0A51-FD5E-4C32-9EC4-9AEE2823EBC6}"/>
            </a:ext>
          </a:extLst>
        </xdr:cNvPr>
        <xdr:cNvSpPr/>
      </xdr:nvSpPr>
      <xdr:spPr>
        <a:xfrm>
          <a:off x="7765144" y="27885572"/>
          <a:ext cx="1224642" cy="1814285"/>
        </a:xfrm>
        <a:custGeom>
          <a:avLst/>
          <a:gdLst>
            <a:gd name="connsiteX0" fmla="*/ 0 w 2622766"/>
            <a:gd name="connsiteY0" fmla="*/ 0 h 2068286"/>
            <a:gd name="connsiteX1" fmla="*/ 2530929 w 2622766"/>
            <a:gd name="connsiteY1" fmla="*/ 1070429 h 2068286"/>
            <a:gd name="connsiteX2" fmla="*/ 1823358 w 2622766"/>
            <a:gd name="connsiteY2" fmla="*/ 2068286 h 2068286"/>
          </a:gdLst>
          <a:ahLst/>
          <a:cxnLst>
            <a:cxn ang="0">
              <a:pos x="connsiteX0" y="connsiteY0"/>
            </a:cxn>
            <a:cxn ang="0">
              <a:pos x="connsiteX1" y="connsiteY1"/>
            </a:cxn>
            <a:cxn ang="0">
              <a:pos x="connsiteX2" y="connsiteY2"/>
            </a:cxn>
          </a:cxnLst>
          <a:rect l="l" t="t" r="r" b="b"/>
          <a:pathLst>
            <a:path w="2622766" h="2068286">
              <a:moveTo>
                <a:pt x="0" y="0"/>
              </a:moveTo>
              <a:cubicBezTo>
                <a:pt x="1113518" y="362857"/>
                <a:pt x="2227036" y="725715"/>
                <a:pt x="2530929" y="1070429"/>
              </a:cubicBezTo>
              <a:cubicBezTo>
                <a:pt x="2834822" y="1415143"/>
                <a:pt x="2329090" y="1741714"/>
                <a:pt x="1823358" y="206828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462643</xdr:colOff>
      <xdr:row>22</xdr:row>
      <xdr:rowOff>9072</xdr:rowOff>
    </xdr:from>
    <xdr:to>
      <xdr:col>10</xdr:col>
      <xdr:colOff>411417</xdr:colOff>
      <xdr:row>23</xdr:row>
      <xdr:rowOff>221611</xdr:rowOff>
    </xdr:to>
    <xdr:sp macro="" textlink="">
      <xdr:nvSpPr>
        <xdr:cNvPr id="25" name="Forma libre: forma 24">
          <a:extLst>
            <a:ext uri="{FF2B5EF4-FFF2-40B4-BE49-F238E27FC236}">
              <a16:creationId xmlns:a16="http://schemas.microsoft.com/office/drawing/2014/main" id="{8636C3BA-7AA9-49DD-A921-5F828A795CBA}"/>
            </a:ext>
          </a:extLst>
        </xdr:cNvPr>
        <xdr:cNvSpPr/>
      </xdr:nvSpPr>
      <xdr:spPr>
        <a:xfrm>
          <a:off x="3465286" y="5606143"/>
          <a:ext cx="3958345" cy="375825"/>
        </a:xfrm>
        <a:custGeom>
          <a:avLst/>
          <a:gdLst>
            <a:gd name="connsiteX0" fmla="*/ 3974353 w 3974353"/>
            <a:gd name="connsiteY0" fmla="*/ 0 h 377959"/>
            <a:gd name="connsiteX1" fmla="*/ 1733177 w 3974353"/>
            <a:gd name="connsiteY1" fmla="*/ 373529 h 377959"/>
            <a:gd name="connsiteX2" fmla="*/ 0 w 3974353"/>
            <a:gd name="connsiteY2" fmla="*/ 171823 h 377959"/>
          </a:gdLst>
          <a:ahLst/>
          <a:cxnLst>
            <a:cxn ang="0">
              <a:pos x="connsiteX0" y="connsiteY0"/>
            </a:cxn>
            <a:cxn ang="0">
              <a:pos x="connsiteX1" y="connsiteY1"/>
            </a:cxn>
            <a:cxn ang="0">
              <a:pos x="connsiteX2" y="connsiteY2"/>
            </a:cxn>
          </a:cxnLst>
          <a:rect l="l" t="t" r="r" b="b"/>
          <a:pathLst>
            <a:path w="3974353" h="377959">
              <a:moveTo>
                <a:pt x="3974353" y="0"/>
              </a:moveTo>
              <a:cubicBezTo>
                <a:pt x="3184961" y="172446"/>
                <a:pt x="2395569" y="344892"/>
                <a:pt x="1733177" y="373529"/>
              </a:cubicBezTo>
              <a:cubicBezTo>
                <a:pt x="1070785" y="402166"/>
                <a:pt x="535392" y="286994"/>
                <a:pt x="0" y="171823"/>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435430</xdr:colOff>
      <xdr:row>35</xdr:row>
      <xdr:rowOff>136071</xdr:rowOff>
    </xdr:from>
    <xdr:to>
      <xdr:col>10</xdr:col>
      <xdr:colOff>384204</xdr:colOff>
      <xdr:row>37</xdr:row>
      <xdr:rowOff>185325</xdr:rowOff>
    </xdr:to>
    <xdr:sp macro="" textlink="">
      <xdr:nvSpPr>
        <xdr:cNvPr id="26" name="Forma libre: forma 25">
          <a:extLst>
            <a:ext uri="{FF2B5EF4-FFF2-40B4-BE49-F238E27FC236}">
              <a16:creationId xmlns:a16="http://schemas.microsoft.com/office/drawing/2014/main" id="{298A978C-45F9-4609-8F2B-33AD2D877DEA}"/>
            </a:ext>
          </a:extLst>
        </xdr:cNvPr>
        <xdr:cNvSpPr/>
      </xdr:nvSpPr>
      <xdr:spPr>
        <a:xfrm>
          <a:off x="3438073" y="8509000"/>
          <a:ext cx="3958345" cy="375825"/>
        </a:xfrm>
        <a:custGeom>
          <a:avLst/>
          <a:gdLst>
            <a:gd name="connsiteX0" fmla="*/ 3974353 w 3974353"/>
            <a:gd name="connsiteY0" fmla="*/ 0 h 377959"/>
            <a:gd name="connsiteX1" fmla="*/ 1733177 w 3974353"/>
            <a:gd name="connsiteY1" fmla="*/ 373529 h 377959"/>
            <a:gd name="connsiteX2" fmla="*/ 0 w 3974353"/>
            <a:gd name="connsiteY2" fmla="*/ 171823 h 377959"/>
          </a:gdLst>
          <a:ahLst/>
          <a:cxnLst>
            <a:cxn ang="0">
              <a:pos x="connsiteX0" y="connsiteY0"/>
            </a:cxn>
            <a:cxn ang="0">
              <a:pos x="connsiteX1" y="connsiteY1"/>
            </a:cxn>
            <a:cxn ang="0">
              <a:pos x="connsiteX2" y="connsiteY2"/>
            </a:cxn>
          </a:cxnLst>
          <a:rect l="l" t="t" r="r" b="b"/>
          <a:pathLst>
            <a:path w="3974353" h="377959">
              <a:moveTo>
                <a:pt x="3974353" y="0"/>
              </a:moveTo>
              <a:cubicBezTo>
                <a:pt x="3184961" y="172446"/>
                <a:pt x="2395569" y="344892"/>
                <a:pt x="1733177" y="373529"/>
              </a:cubicBezTo>
              <a:cubicBezTo>
                <a:pt x="1070785" y="402166"/>
                <a:pt x="535392" y="286994"/>
                <a:pt x="0" y="171823"/>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607787</xdr:colOff>
      <xdr:row>19</xdr:row>
      <xdr:rowOff>90715</xdr:rowOff>
    </xdr:from>
    <xdr:to>
      <xdr:col>10</xdr:col>
      <xdr:colOff>290287</xdr:colOff>
      <xdr:row>22</xdr:row>
      <xdr:rowOff>108857</xdr:rowOff>
    </xdr:to>
    <xdr:sp macro="" textlink="">
      <xdr:nvSpPr>
        <xdr:cNvPr id="33" name="Forma libre: forma 32">
          <a:extLst>
            <a:ext uri="{FF2B5EF4-FFF2-40B4-BE49-F238E27FC236}">
              <a16:creationId xmlns:a16="http://schemas.microsoft.com/office/drawing/2014/main" id="{5CDE693F-AECF-46D9-8DC3-D025150F4BE8}"/>
            </a:ext>
          </a:extLst>
        </xdr:cNvPr>
        <xdr:cNvSpPr/>
      </xdr:nvSpPr>
      <xdr:spPr>
        <a:xfrm>
          <a:off x="4989287" y="5234215"/>
          <a:ext cx="2313214" cy="471713"/>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598715</xdr:colOff>
      <xdr:row>33</xdr:row>
      <xdr:rowOff>81644</xdr:rowOff>
    </xdr:from>
    <xdr:to>
      <xdr:col>10</xdr:col>
      <xdr:colOff>199573</xdr:colOff>
      <xdr:row>36</xdr:row>
      <xdr:rowOff>81644</xdr:rowOff>
    </xdr:to>
    <xdr:sp macro="" textlink="">
      <xdr:nvSpPr>
        <xdr:cNvPr id="34" name="Forma libre: forma 33">
          <a:extLst>
            <a:ext uri="{FF2B5EF4-FFF2-40B4-BE49-F238E27FC236}">
              <a16:creationId xmlns:a16="http://schemas.microsoft.com/office/drawing/2014/main" id="{7F5EFCBF-872D-4656-831E-C9FFD70D6714}"/>
            </a:ext>
          </a:extLst>
        </xdr:cNvPr>
        <xdr:cNvSpPr/>
      </xdr:nvSpPr>
      <xdr:spPr>
        <a:xfrm>
          <a:off x="4980215" y="8209644"/>
          <a:ext cx="2231572" cy="408214"/>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453571</xdr:colOff>
      <xdr:row>75</xdr:row>
      <xdr:rowOff>81643</xdr:rowOff>
    </xdr:from>
    <xdr:to>
      <xdr:col>17</xdr:col>
      <xdr:colOff>99786</xdr:colOff>
      <xdr:row>88</xdr:row>
      <xdr:rowOff>54429</xdr:rowOff>
    </xdr:to>
    <xdr:cxnSp macro="">
      <xdr:nvCxnSpPr>
        <xdr:cNvPr id="35" name="Conector recto de flecha 34">
          <a:extLst>
            <a:ext uri="{FF2B5EF4-FFF2-40B4-BE49-F238E27FC236}">
              <a16:creationId xmlns:a16="http://schemas.microsoft.com/office/drawing/2014/main" id="{43DDE898-6456-4D07-9F9A-D21CACCC53E2}"/>
            </a:ext>
          </a:extLst>
        </xdr:cNvPr>
        <xdr:cNvCxnSpPr/>
      </xdr:nvCxnSpPr>
      <xdr:spPr>
        <a:xfrm>
          <a:off x="1905000" y="15974786"/>
          <a:ext cx="11239500" cy="2013857"/>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507999</xdr:colOff>
      <xdr:row>110</xdr:row>
      <xdr:rowOff>99785</xdr:rowOff>
    </xdr:from>
    <xdr:to>
      <xdr:col>17</xdr:col>
      <xdr:colOff>127000</xdr:colOff>
      <xdr:row>123</xdr:row>
      <xdr:rowOff>54429</xdr:rowOff>
    </xdr:to>
    <xdr:cxnSp macro="">
      <xdr:nvCxnSpPr>
        <xdr:cNvPr id="37" name="Conector recto de flecha 36">
          <a:extLst>
            <a:ext uri="{FF2B5EF4-FFF2-40B4-BE49-F238E27FC236}">
              <a16:creationId xmlns:a16="http://schemas.microsoft.com/office/drawing/2014/main" id="{9D13B26E-60BA-4573-AA02-A428B1BC9AE5}"/>
            </a:ext>
          </a:extLst>
        </xdr:cNvPr>
        <xdr:cNvCxnSpPr/>
      </xdr:nvCxnSpPr>
      <xdr:spPr>
        <a:xfrm>
          <a:off x="1959428" y="22234071"/>
          <a:ext cx="11212286" cy="2013858"/>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426356</xdr:colOff>
      <xdr:row>141</xdr:row>
      <xdr:rowOff>90714</xdr:rowOff>
    </xdr:from>
    <xdr:to>
      <xdr:col>17</xdr:col>
      <xdr:colOff>163286</xdr:colOff>
      <xdr:row>153</xdr:row>
      <xdr:rowOff>90714</xdr:rowOff>
    </xdr:to>
    <xdr:cxnSp macro="">
      <xdr:nvCxnSpPr>
        <xdr:cNvPr id="39" name="Conector recto de flecha 38">
          <a:extLst>
            <a:ext uri="{FF2B5EF4-FFF2-40B4-BE49-F238E27FC236}">
              <a16:creationId xmlns:a16="http://schemas.microsoft.com/office/drawing/2014/main" id="{35CF8A1B-A925-489A-AD6D-8FAAB2D42AAD}"/>
            </a:ext>
          </a:extLst>
        </xdr:cNvPr>
        <xdr:cNvCxnSpPr/>
      </xdr:nvCxnSpPr>
      <xdr:spPr>
        <a:xfrm>
          <a:off x="1877785" y="27831143"/>
          <a:ext cx="11330215" cy="1977571"/>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807358</xdr:colOff>
      <xdr:row>75</xdr:row>
      <xdr:rowOff>108857</xdr:rowOff>
    </xdr:from>
    <xdr:to>
      <xdr:col>11</xdr:col>
      <xdr:colOff>426357</xdr:colOff>
      <xdr:row>91</xdr:row>
      <xdr:rowOff>45358</xdr:rowOff>
    </xdr:to>
    <xdr:cxnSp macro="">
      <xdr:nvCxnSpPr>
        <xdr:cNvPr id="41" name="Conector recto de flecha 40">
          <a:extLst>
            <a:ext uri="{FF2B5EF4-FFF2-40B4-BE49-F238E27FC236}">
              <a16:creationId xmlns:a16="http://schemas.microsoft.com/office/drawing/2014/main" id="{93C5ECD4-E659-46B3-9AE2-E2494A6B3A71}"/>
            </a:ext>
          </a:extLst>
        </xdr:cNvPr>
        <xdr:cNvCxnSpPr/>
      </xdr:nvCxnSpPr>
      <xdr:spPr>
        <a:xfrm>
          <a:off x="5188858" y="16002000"/>
          <a:ext cx="3193142" cy="2467429"/>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616857</xdr:colOff>
      <xdr:row>110</xdr:row>
      <xdr:rowOff>99786</xdr:rowOff>
    </xdr:from>
    <xdr:to>
      <xdr:col>11</xdr:col>
      <xdr:colOff>435428</xdr:colOff>
      <xdr:row>126</xdr:row>
      <xdr:rowOff>72572</xdr:rowOff>
    </xdr:to>
    <xdr:cxnSp macro="">
      <xdr:nvCxnSpPr>
        <xdr:cNvPr id="43" name="Conector recto de flecha 42">
          <a:extLst>
            <a:ext uri="{FF2B5EF4-FFF2-40B4-BE49-F238E27FC236}">
              <a16:creationId xmlns:a16="http://schemas.microsoft.com/office/drawing/2014/main" id="{7ABBF862-C709-4BC0-A174-6AF58C54B040}"/>
            </a:ext>
          </a:extLst>
        </xdr:cNvPr>
        <xdr:cNvCxnSpPr/>
      </xdr:nvCxnSpPr>
      <xdr:spPr>
        <a:xfrm>
          <a:off x="4998357" y="22234072"/>
          <a:ext cx="3392714" cy="2521857"/>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662214</xdr:colOff>
      <xdr:row>141</xdr:row>
      <xdr:rowOff>108857</xdr:rowOff>
    </xdr:from>
    <xdr:to>
      <xdr:col>11</xdr:col>
      <xdr:colOff>426357</xdr:colOff>
      <xdr:row>156</xdr:row>
      <xdr:rowOff>72572</xdr:rowOff>
    </xdr:to>
    <xdr:cxnSp macro="">
      <xdr:nvCxnSpPr>
        <xdr:cNvPr id="45" name="Conector recto de flecha 44">
          <a:extLst>
            <a:ext uri="{FF2B5EF4-FFF2-40B4-BE49-F238E27FC236}">
              <a16:creationId xmlns:a16="http://schemas.microsoft.com/office/drawing/2014/main" id="{8AF68950-5D6E-476D-8C6E-AC0EC12ED17D}"/>
            </a:ext>
          </a:extLst>
        </xdr:cNvPr>
        <xdr:cNvCxnSpPr/>
      </xdr:nvCxnSpPr>
      <xdr:spPr>
        <a:xfrm>
          <a:off x="5043714" y="27849286"/>
          <a:ext cx="3338286" cy="2431143"/>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45356</xdr:colOff>
      <xdr:row>81</xdr:row>
      <xdr:rowOff>81642</xdr:rowOff>
    </xdr:from>
    <xdr:to>
      <xdr:col>28</xdr:col>
      <xdr:colOff>154214</xdr:colOff>
      <xdr:row>95</xdr:row>
      <xdr:rowOff>63498</xdr:rowOff>
    </xdr:to>
    <xdr:sp macro="" textlink="">
      <xdr:nvSpPr>
        <xdr:cNvPr id="48" name="Forma libre: forma 47">
          <a:extLst>
            <a:ext uri="{FF2B5EF4-FFF2-40B4-BE49-F238E27FC236}">
              <a16:creationId xmlns:a16="http://schemas.microsoft.com/office/drawing/2014/main" id="{C27C0F67-5E88-4D53-AC11-5A60C27B7233}"/>
            </a:ext>
          </a:extLst>
        </xdr:cNvPr>
        <xdr:cNvSpPr/>
      </xdr:nvSpPr>
      <xdr:spPr>
        <a:xfrm>
          <a:off x="4426856" y="16954499"/>
          <a:ext cx="17516929" cy="2195285"/>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45358</xdr:colOff>
      <xdr:row>116</xdr:row>
      <xdr:rowOff>72571</xdr:rowOff>
    </xdr:from>
    <xdr:to>
      <xdr:col>28</xdr:col>
      <xdr:colOff>154216</xdr:colOff>
      <xdr:row>130</xdr:row>
      <xdr:rowOff>36285</xdr:rowOff>
    </xdr:to>
    <xdr:sp macro="" textlink="">
      <xdr:nvSpPr>
        <xdr:cNvPr id="49" name="Forma libre: forma 48">
          <a:extLst>
            <a:ext uri="{FF2B5EF4-FFF2-40B4-BE49-F238E27FC236}">
              <a16:creationId xmlns:a16="http://schemas.microsoft.com/office/drawing/2014/main" id="{43C9883F-3ED8-4020-9EC8-6CFA361531EB}"/>
            </a:ext>
          </a:extLst>
        </xdr:cNvPr>
        <xdr:cNvSpPr/>
      </xdr:nvSpPr>
      <xdr:spPr>
        <a:xfrm>
          <a:off x="4426858" y="23186571"/>
          <a:ext cx="17516929" cy="2195285"/>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27214</xdr:colOff>
      <xdr:row>148</xdr:row>
      <xdr:rowOff>0</xdr:rowOff>
    </xdr:from>
    <xdr:to>
      <xdr:col>28</xdr:col>
      <xdr:colOff>136072</xdr:colOff>
      <xdr:row>161</xdr:row>
      <xdr:rowOff>45357</xdr:rowOff>
    </xdr:to>
    <xdr:sp macro="" textlink="">
      <xdr:nvSpPr>
        <xdr:cNvPr id="50" name="Forma libre: forma 49">
          <a:extLst>
            <a:ext uri="{FF2B5EF4-FFF2-40B4-BE49-F238E27FC236}">
              <a16:creationId xmlns:a16="http://schemas.microsoft.com/office/drawing/2014/main" id="{54952FBE-F95D-4D45-85EC-84F32CBB1181}"/>
            </a:ext>
          </a:extLst>
        </xdr:cNvPr>
        <xdr:cNvSpPr/>
      </xdr:nvSpPr>
      <xdr:spPr>
        <a:xfrm>
          <a:off x="4408714" y="28883429"/>
          <a:ext cx="17516929" cy="2195285"/>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680356</xdr:colOff>
      <xdr:row>20</xdr:row>
      <xdr:rowOff>63500</xdr:rowOff>
    </xdr:from>
    <xdr:to>
      <xdr:col>10</xdr:col>
      <xdr:colOff>426356</xdr:colOff>
      <xdr:row>21</xdr:row>
      <xdr:rowOff>45356</xdr:rowOff>
    </xdr:to>
    <xdr:cxnSp macro="">
      <xdr:nvCxnSpPr>
        <xdr:cNvPr id="36" name="Conector recto de flecha 35">
          <a:extLst>
            <a:ext uri="{FF2B5EF4-FFF2-40B4-BE49-F238E27FC236}">
              <a16:creationId xmlns:a16="http://schemas.microsoft.com/office/drawing/2014/main" id="{C05D2D2E-6AD0-49E8-9BE2-7CF82B4837F8}"/>
            </a:ext>
          </a:extLst>
        </xdr:cNvPr>
        <xdr:cNvCxnSpPr/>
      </xdr:nvCxnSpPr>
      <xdr:spPr>
        <a:xfrm flipH="1">
          <a:off x="6894285" y="5370286"/>
          <a:ext cx="544285" cy="108856"/>
        </a:xfrm>
        <a:prstGeom prst="straightConnector1">
          <a:avLst/>
        </a:prstGeom>
        <a:noFill/>
        <a:ln w="6350" cap="flat" cmpd="sng" algn="ctr">
          <a:solidFill>
            <a:srgbClr val="0000FF"/>
          </a:solidFill>
          <a:prstDash val="dashDot"/>
          <a:miter lim="800000"/>
          <a:tailEnd type="triangle"/>
        </a:ln>
        <a:effectLst/>
      </xdr:spPr>
    </xdr:cxnSp>
    <xdr:clientData/>
  </xdr:twoCellAnchor>
  <xdr:twoCellAnchor>
    <xdr:from>
      <xdr:col>9</xdr:col>
      <xdr:colOff>698500</xdr:colOff>
      <xdr:row>34</xdr:row>
      <xdr:rowOff>54429</xdr:rowOff>
    </xdr:from>
    <xdr:to>
      <xdr:col>10</xdr:col>
      <xdr:colOff>444500</xdr:colOff>
      <xdr:row>35</xdr:row>
      <xdr:rowOff>81642</xdr:rowOff>
    </xdr:to>
    <xdr:cxnSp macro="">
      <xdr:nvCxnSpPr>
        <xdr:cNvPr id="38" name="Conector recto de flecha 37">
          <a:extLst>
            <a:ext uri="{FF2B5EF4-FFF2-40B4-BE49-F238E27FC236}">
              <a16:creationId xmlns:a16="http://schemas.microsoft.com/office/drawing/2014/main" id="{FD470398-46E8-4855-9CD2-06E51A41A925}"/>
            </a:ext>
          </a:extLst>
        </xdr:cNvPr>
        <xdr:cNvCxnSpPr/>
      </xdr:nvCxnSpPr>
      <xdr:spPr>
        <a:xfrm flipH="1">
          <a:off x="6912429" y="8345715"/>
          <a:ext cx="544285" cy="108856"/>
        </a:xfrm>
        <a:prstGeom prst="straightConnector1">
          <a:avLst/>
        </a:prstGeom>
        <a:noFill/>
        <a:ln w="6350" cap="flat" cmpd="sng" algn="ctr">
          <a:solidFill>
            <a:srgbClr val="0000FF"/>
          </a:solidFill>
          <a:prstDash val="dashDot"/>
          <a:miter lim="800000"/>
          <a:tailEnd type="triangle"/>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124241</xdr:colOff>
      <xdr:row>51</xdr:row>
      <xdr:rowOff>149087</xdr:rowOff>
    </xdr:from>
    <xdr:to>
      <xdr:col>5</xdr:col>
      <xdr:colOff>441861</xdr:colOff>
      <xdr:row>53</xdr:row>
      <xdr:rowOff>16566</xdr:rowOff>
    </xdr:to>
    <xdr:sp macro="" textlink="">
      <xdr:nvSpPr>
        <xdr:cNvPr id="2" name="Más 44">
          <a:extLst>
            <a:ext uri="{FF2B5EF4-FFF2-40B4-BE49-F238E27FC236}">
              <a16:creationId xmlns:a16="http://schemas.microsoft.com/office/drawing/2014/main" id="{7DDFA679-6B66-47FD-A3EA-FCAC48A0239D}"/>
            </a:ext>
          </a:extLst>
        </xdr:cNvPr>
        <xdr:cNvSpPr/>
      </xdr:nvSpPr>
      <xdr:spPr>
        <a:xfrm>
          <a:off x="2537241" y="111917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229979</xdr:colOff>
      <xdr:row>51</xdr:row>
      <xdr:rowOff>140804</xdr:rowOff>
    </xdr:from>
    <xdr:to>
      <xdr:col>7</xdr:col>
      <xdr:colOff>482494</xdr:colOff>
      <xdr:row>53</xdr:row>
      <xdr:rowOff>33131</xdr:rowOff>
    </xdr:to>
    <xdr:sp macro="" textlink="">
      <xdr:nvSpPr>
        <xdr:cNvPr id="3" name="Igual que 45">
          <a:extLst>
            <a:ext uri="{FF2B5EF4-FFF2-40B4-BE49-F238E27FC236}">
              <a16:creationId xmlns:a16="http://schemas.microsoft.com/office/drawing/2014/main" id="{34589B2D-3340-424D-97F4-DAADE4B1AD93}"/>
            </a:ext>
          </a:extLst>
        </xdr:cNvPr>
        <xdr:cNvSpPr/>
      </xdr:nvSpPr>
      <xdr:spPr>
        <a:xfrm>
          <a:off x="4027279" y="111834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20</xdr:col>
      <xdr:colOff>81643</xdr:colOff>
      <xdr:row>34</xdr:row>
      <xdr:rowOff>77106</xdr:rowOff>
    </xdr:from>
    <xdr:to>
      <xdr:col>25</xdr:col>
      <xdr:colOff>456292</xdr:colOff>
      <xdr:row>52</xdr:row>
      <xdr:rowOff>133350</xdr:rowOff>
    </xdr:to>
    <xdr:graphicFrame macro="">
      <xdr:nvGraphicFramePr>
        <xdr:cNvPr id="1158224" name="Gráfico 7">
          <a:extLst>
            <a:ext uri="{FF2B5EF4-FFF2-40B4-BE49-F238E27FC236}">
              <a16:creationId xmlns:a16="http://schemas.microsoft.com/office/drawing/2014/main" id="{FE33F952-30FF-4C3A-9AD7-50BB581D39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42636</xdr:colOff>
      <xdr:row>54</xdr:row>
      <xdr:rowOff>14514</xdr:rowOff>
    </xdr:from>
    <xdr:to>
      <xdr:col>25</xdr:col>
      <xdr:colOff>417286</xdr:colOff>
      <xdr:row>67</xdr:row>
      <xdr:rowOff>0</xdr:rowOff>
    </xdr:to>
    <xdr:graphicFrame macro="">
      <xdr:nvGraphicFramePr>
        <xdr:cNvPr id="1158225" name="Gráfico 8">
          <a:extLst>
            <a:ext uri="{FF2B5EF4-FFF2-40B4-BE49-F238E27FC236}">
              <a16:creationId xmlns:a16="http://schemas.microsoft.com/office/drawing/2014/main" id="{81FBFAA3-0E92-487D-9660-F3C525376E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36286</xdr:colOff>
      <xdr:row>35</xdr:row>
      <xdr:rowOff>18144</xdr:rowOff>
    </xdr:from>
    <xdr:to>
      <xdr:col>31</xdr:col>
      <xdr:colOff>181430</xdr:colOff>
      <xdr:row>52</xdr:row>
      <xdr:rowOff>72573</xdr:rowOff>
    </xdr:to>
    <xdr:pic>
      <xdr:nvPicPr>
        <xdr:cNvPr id="7" name="Imagen 6">
          <a:extLst>
            <a:ext uri="{FF2B5EF4-FFF2-40B4-BE49-F238E27FC236}">
              <a16:creationId xmlns:a16="http://schemas.microsoft.com/office/drawing/2014/main" id="{A34F4C4A-68A9-4DF8-A244-21690D0608B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20857" y="7937501"/>
          <a:ext cx="4136572" cy="3401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199571</xdr:colOff>
      <xdr:row>0</xdr:row>
      <xdr:rowOff>199569</xdr:rowOff>
    </xdr:from>
    <xdr:to>
      <xdr:col>8</xdr:col>
      <xdr:colOff>726576</xdr:colOff>
      <xdr:row>4</xdr:row>
      <xdr:rowOff>353783</xdr:rowOff>
    </xdr:to>
    <xdr:pic>
      <xdr:nvPicPr>
        <xdr:cNvPr id="8" name="Imagen 7">
          <a:extLst>
            <a:ext uri="{FF2B5EF4-FFF2-40B4-BE49-F238E27FC236}">
              <a16:creationId xmlns:a16="http://schemas.microsoft.com/office/drawing/2014/main" id="{EC99B8EE-F046-47D9-8081-CA31339995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5000" y="199569"/>
          <a:ext cx="5298577" cy="1868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780144</xdr:colOff>
      <xdr:row>77</xdr:row>
      <xdr:rowOff>90714</xdr:rowOff>
    </xdr:from>
    <xdr:to>
      <xdr:col>12</xdr:col>
      <xdr:colOff>399143</xdr:colOff>
      <xdr:row>86</xdr:row>
      <xdr:rowOff>117928</xdr:rowOff>
    </xdr:to>
    <xdr:sp macro="" textlink="">
      <xdr:nvSpPr>
        <xdr:cNvPr id="15" name="Forma libre: forma 14">
          <a:extLst>
            <a:ext uri="{FF2B5EF4-FFF2-40B4-BE49-F238E27FC236}">
              <a16:creationId xmlns:a16="http://schemas.microsoft.com/office/drawing/2014/main" id="{97EB5F93-BF3D-44EC-BAEB-CE0B2FBF97E3}"/>
            </a:ext>
          </a:extLst>
        </xdr:cNvPr>
        <xdr:cNvSpPr/>
      </xdr:nvSpPr>
      <xdr:spPr>
        <a:xfrm>
          <a:off x="7801430" y="16455571"/>
          <a:ext cx="1415142" cy="1415143"/>
        </a:xfrm>
        <a:custGeom>
          <a:avLst/>
          <a:gdLst>
            <a:gd name="connsiteX0" fmla="*/ 0 w 2874854"/>
            <a:gd name="connsiteY0" fmla="*/ 39602 h 2280245"/>
            <a:gd name="connsiteX1" fmla="*/ 2830286 w 2874854"/>
            <a:gd name="connsiteY1" fmla="*/ 302674 h 2280245"/>
            <a:gd name="connsiteX2" fmla="*/ 1732643 w 2874854"/>
            <a:gd name="connsiteY2" fmla="*/ 2280245 h 2280245"/>
          </a:gdLst>
          <a:ahLst/>
          <a:cxnLst>
            <a:cxn ang="0">
              <a:pos x="connsiteX0" y="connsiteY0"/>
            </a:cxn>
            <a:cxn ang="0">
              <a:pos x="connsiteX1" y="connsiteY1"/>
            </a:cxn>
            <a:cxn ang="0">
              <a:pos x="connsiteX2" y="connsiteY2"/>
            </a:cxn>
          </a:cxnLst>
          <a:rect l="l" t="t" r="r" b="b"/>
          <a:pathLst>
            <a:path w="2874854" h="2280245">
              <a:moveTo>
                <a:pt x="0" y="39602"/>
              </a:moveTo>
              <a:cubicBezTo>
                <a:pt x="1270756" y="-15583"/>
                <a:pt x="2541512" y="-70767"/>
                <a:pt x="2830286" y="302674"/>
              </a:cubicBezTo>
              <a:cubicBezTo>
                <a:pt x="3119060" y="676115"/>
                <a:pt x="1917095" y="1985424"/>
                <a:pt x="1732643" y="2280245"/>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10</xdr:col>
      <xdr:colOff>743859</xdr:colOff>
      <xdr:row>111</xdr:row>
      <xdr:rowOff>99785</xdr:rowOff>
    </xdr:from>
    <xdr:to>
      <xdr:col>12</xdr:col>
      <xdr:colOff>326571</xdr:colOff>
      <xdr:row>121</xdr:row>
      <xdr:rowOff>127001</xdr:rowOff>
    </xdr:to>
    <xdr:pic>
      <xdr:nvPicPr>
        <xdr:cNvPr id="16" name="Imagen 15">
          <a:extLst>
            <a:ext uri="{FF2B5EF4-FFF2-40B4-BE49-F238E27FC236}">
              <a16:creationId xmlns:a16="http://schemas.microsoft.com/office/drawing/2014/main" id="{CEA9E804-814E-4112-9983-82C2764803A1}"/>
            </a:ext>
          </a:extLst>
        </xdr:cNvPr>
        <xdr:cNvPicPr>
          <a:picLocks noChangeAspect="1"/>
        </xdr:cNvPicPr>
      </xdr:nvPicPr>
      <xdr:blipFill>
        <a:blip xmlns:r="http://schemas.openxmlformats.org/officeDocument/2006/relationships" r:embed="rId5"/>
        <a:stretch>
          <a:fillRect/>
        </a:stretch>
      </xdr:blipFill>
      <xdr:spPr>
        <a:xfrm>
          <a:off x="7765145" y="22542499"/>
          <a:ext cx="1378855" cy="1596573"/>
        </a:xfrm>
        <a:prstGeom prst="rect">
          <a:avLst/>
        </a:prstGeom>
      </xdr:spPr>
    </xdr:pic>
    <xdr:clientData/>
  </xdr:twoCellAnchor>
  <xdr:twoCellAnchor>
    <xdr:from>
      <xdr:col>10</xdr:col>
      <xdr:colOff>752929</xdr:colOff>
      <xdr:row>142</xdr:row>
      <xdr:rowOff>127000</xdr:rowOff>
    </xdr:from>
    <xdr:to>
      <xdr:col>12</xdr:col>
      <xdr:colOff>317500</xdr:colOff>
      <xdr:row>151</xdr:row>
      <xdr:rowOff>154214</xdr:rowOff>
    </xdr:to>
    <xdr:sp macro="" textlink="">
      <xdr:nvSpPr>
        <xdr:cNvPr id="19" name="Forma libre: forma 18">
          <a:extLst>
            <a:ext uri="{FF2B5EF4-FFF2-40B4-BE49-F238E27FC236}">
              <a16:creationId xmlns:a16="http://schemas.microsoft.com/office/drawing/2014/main" id="{F8DBF455-579D-4C05-9BC5-A201C7F18970}"/>
            </a:ext>
          </a:extLst>
        </xdr:cNvPr>
        <xdr:cNvSpPr/>
      </xdr:nvSpPr>
      <xdr:spPr>
        <a:xfrm>
          <a:off x="7774215" y="28175857"/>
          <a:ext cx="1360714" cy="1505857"/>
        </a:xfrm>
        <a:custGeom>
          <a:avLst/>
          <a:gdLst>
            <a:gd name="connsiteX0" fmla="*/ 0 w 2622766"/>
            <a:gd name="connsiteY0" fmla="*/ 0 h 2068286"/>
            <a:gd name="connsiteX1" fmla="*/ 2530929 w 2622766"/>
            <a:gd name="connsiteY1" fmla="*/ 1070429 h 2068286"/>
            <a:gd name="connsiteX2" fmla="*/ 1823358 w 2622766"/>
            <a:gd name="connsiteY2" fmla="*/ 2068286 h 2068286"/>
          </a:gdLst>
          <a:ahLst/>
          <a:cxnLst>
            <a:cxn ang="0">
              <a:pos x="connsiteX0" y="connsiteY0"/>
            </a:cxn>
            <a:cxn ang="0">
              <a:pos x="connsiteX1" y="connsiteY1"/>
            </a:cxn>
            <a:cxn ang="0">
              <a:pos x="connsiteX2" y="connsiteY2"/>
            </a:cxn>
          </a:cxnLst>
          <a:rect l="l" t="t" r="r" b="b"/>
          <a:pathLst>
            <a:path w="2622766" h="2068286">
              <a:moveTo>
                <a:pt x="0" y="0"/>
              </a:moveTo>
              <a:cubicBezTo>
                <a:pt x="1113518" y="362857"/>
                <a:pt x="2227036" y="725715"/>
                <a:pt x="2530929" y="1070429"/>
              </a:cubicBezTo>
              <a:cubicBezTo>
                <a:pt x="2834822" y="1415143"/>
                <a:pt x="2329090" y="1741714"/>
                <a:pt x="1823358" y="206828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163288</xdr:colOff>
      <xdr:row>85</xdr:row>
      <xdr:rowOff>97972</xdr:rowOff>
    </xdr:from>
    <xdr:to>
      <xdr:col>9</xdr:col>
      <xdr:colOff>435429</xdr:colOff>
      <xdr:row>93</xdr:row>
      <xdr:rowOff>90715</xdr:rowOff>
    </xdr:to>
    <xdr:graphicFrame macro="">
      <xdr:nvGraphicFramePr>
        <xdr:cNvPr id="22" name="Gráfico 21">
          <a:extLst>
            <a:ext uri="{FF2B5EF4-FFF2-40B4-BE49-F238E27FC236}">
              <a16:creationId xmlns:a16="http://schemas.microsoft.com/office/drawing/2014/main" id="{8FA8DB48-7F1E-4995-A976-D585703564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145144</xdr:colOff>
      <xdr:row>120</xdr:row>
      <xdr:rowOff>127000</xdr:rowOff>
    </xdr:from>
    <xdr:to>
      <xdr:col>9</xdr:col>
      <xdr:colOff>317500</xdr:colOff>
      <xdr:row>129</xdr:row>
      <xdr:rowOff>9072</xdr:rowOff>
    </xdr:to>
    <xdr:graphicFrame macro="">
      <xdr:nvGraphicFramePr>
        <xdr:cNvPr id="23" name="Gráfico 22">
          <a:extLst>
            <a:ext uri="{FF2B5EF4-FFF2-40B4-BE49-F238E27FC236}">
              <a16:creationId xmlns:a16="http://schemas.microsoft.com/office/drawing/2014/main" id="{098FA888-CBDE-43F3-81D3-3244F07CA8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408215</xdr:colOff>
      <xdr:row>21</xdr:row>
      <xdr:rowOff>126999</xdr:rowOff>
    </xdr:from>
    <xdr:to>
      <xdr:col>10</xdr:col>
      <xdr:colOff>266274</xdr:colOff>
      <xdr:row>23</xdr:row>
      <xdr:rowOff>176253</xdr:rowOff>
    </xdr:to>
    <xdr:sp macro="" textlink="">
      <xdr:nvSpPr>
        <xdr:cNvPr id="20" name="Forma libre: forma 19">
          <a:extLst>
            <a:ext uri="{FF2B5EF4-FFF2-40B4-BE49-F238E27FC236}">
              <a16:creationId xmlns:a16="http://schemas.microsoft.com/office/drawing/2014/main" id="{B6243CC9-AEA8-43E1-80D6-97F371D37155}"/>
            </a:ext>
          </a:extLst>
        </xdr:cNvPr>
        <xdr:cNvSpPr/>
      </xdr:nvSpPr>
      <xdr:spPr>
        <a:xfrm>
          <a:off x="3329215" y="5497285"/>
          <a:ext cx="3958345" cy="375825"/>
        </a:xfrm>
        <a:custGeom>
          <a:avLst/>
          <a:gdLst>
            <a:gd name="connsiteX0" fmla="*/ 3974353 w 3974353"/>
            <a:gd name="connsiteY0" fmla="*/ 0 h 377959"/>
            <a:gd name="connsiteX1" fmla="*/ 1733177 w 3974353"/>
            <a:gd name="connsiteY1" fmla="*/ 373529 h 377959"/>
            <a:gd name="connsiteX2" fmla="*/ 0 w 3974353"/>
            <a:gd name="connsiteY2" fmla="*/ 171823 h 377959"/>
          </a:gdLst>
          <a:ahLst/>
          <a:cxnLst>
            <a:cxn ang="0">
              <a:pos x="connsiteX0" y="connsiteY0"/>
            </a:cxn>
            <a:cxn ang="0">
              <a:pos x="connsiteX1" y="connsiteY1"/>
            </a:cxn>
            <a:cxn ang="0">
              <a:pos x="connsiteX2" y="connsiteY2"/>
            </a:cxn>
          </a:cxnLst>
          <a:rect l="l" t="t" r="r" b="b"/>
          <a:pathLst>
            <a:path w="3974353" h="377959">
              <a:moveTo>
                <a:pt x="3974353" y="0"/>
              </a:moveTo>
              <a:cubicBezTo>
                <a:pt x="3184961" y="172446"/>
                <a:pt x="2395569" y="344892"/>
                <a:pt x="1733177" y="373529"/>
              </a:cubicBezTo>
              <a:cubicBezTo>
                <a:pt x="1070785" y="402166"/>
                <a:pt x="535392" y="286994"/>
                <a:pt x="0" y="171823"/>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381000</xdr:colOff>
      <xdr:row>36</xdr:row>
      <xdr:rowOff>1</xdr:rowOff>
    </xdr:from>
    <xdr:to>
      <xdr:col>10</xdr:col>
      <xdr:colOff>239059</xdr:colOff>
      <xdr:row>37</xdr:row>
      <xdr:rowOff>212540</xdr:rowOff>
    </xdr:to>
    <xdr:sp macro="" textlink="">
      <xdr:nvSpPr>
        <xdr:cNvPr id="21" name="Forma libre: forma 20">
          <a:extLst>
            <a:ext uri="{FF2B5EF4-FFF2-40B4-BE49-F238E27FC236}">
              <a16:creationId xmlns:a16="http://schemas.microsoft.com/office/drawing/2014/main" id="{4AF9483D-F262-4370-870D-31130EB03FF4}"/>
            </a:ext>
          </a:extLst>
        </xdr:cNvPr>
        <xdr:cNvSpPr/>
      </xdr:nvSpPr>
      <xdr:spPr>
        <a:xfrm>
          <a:off x="3302000" y="8490858"/>
          <a:ext cx="3958345" cy="375825"/>
        </a:xfrm>
        <a:custGeom>
          <a:avLst/>
          <a:gdLst>
            <a:gd name="connsiteX0" fmla="*/ 3974353 w 3974353"/>
            <a:gd name="connsiteY0" fmla="*/ 0 h 377959"/>
            <a:gd name="connsiteX1" fmla="*/ 1733177 w 3974353"/>
            <a:gd name="connsiteY1" fmla="*/ 373529 h 377959"/>
            <a:gd name="connsiteX2" fmla="*/ 0 w 3974353"/>
            <a:gd name="connsiteY2" fmla="*/ 171823 h 377959"/>
          </a:gdLst>
          <a:ahLst/>
          <a:cxnLst>
            <a:cxn ang="0">
              <a:pos x="connsiteX0" y="connsiteY0"/>
            </a:cxn>
            <a:cxn ang="0">
              <a:pos x="connsiteX1" y="connsiteY1"/>
            </a:cxn>
            <a:cxn ang="0">
              <a:pos x="connsiteX2" y="connsiteY2"/>
            </a:cxn>
          </a:cxnLst>
          <a:rect l="l" t="t" r="r" b="b"/>
          <a:pathLst>
            <a:path w="3974353" h="377959">
              <a:moveTo>
                <a:pt x="3974353" y="0"/>
              </a:moveTo>
              <a:cubicBezTo>
                <a:pt x="3184961" y="172446"/>
                <a:pt x="2395569" y="344892"/>
                <a:pt x="1733177" y="373529"/>
              </a:cubicBezTo>
              <a:cubicBezTo>
                <a:pt x="1070785" y="402166"/>
                <a:pt x="535392" y="286994"/>
                <a:pt x="0" y="171823"/>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598714</xdr:colOff>
      <xdr:row>19</xdr:row>
      <xdr:rowOff>117929</xdr:rowOff>
    </xdr:from>
    <xdr:to>
      <xdr:col>10</xdr:col>
      <xdr:colOff>226784</xdr:colOff>
      <xdr:row>22</xdr:row>
      <xdr:rowOff>63500</xdr:rowOff>
    </xdr:to>
    <xdr:sp macro="" textlink="">
      <xdr:nvSpPr>
        <xdr:cNvPr id="27" name="Forma libre: forma 26">
          <a:extLst>
            <a:ext uri="{FF2B5EF4-FFF2-40B4-BE49-F238E27FC236}">
              <a16:creationId xmlns:a16="http://schemas.microsoft.com/office/drawing/2014/main" id="{DFF685A1-76A8-4608-A5F1-2B0171D4D643}"/>
            </a:ext>
          </a:extLst>
        </xdr:cNvPr>
        <xdr:cNvSpPr/>
      </xdr:nvSpPr>
      <xdr:spPr>
        <a:xfrm>
          <a:off x="4898571" y="5261429"/>
          <a:ext cx="2349499" cy="335642"/>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571500</xdr:colOff>
      <xdr:row>33</xdr:row>
      <xdr:rowOff>127000</xdr:rowOff>
    </xdr:from>
    <xdr:to>
      <xdr:col>10</xdr:col>
      <xdr:colOff>199570</xdr:colOff>
      <xdr:row>36</xdr:row>
      <xdr:rowOff>54428</xdr:rowOff>
    </xdr:to>
    <xdr:sp macro="" textlink="">
      <xdr:nvSpPr>
        <xdr:cNvPr id="28" name="Forma libre: forma 27">
          <a:extLst>
            <a:ext uri="{FF2B5EF4-FFF2-40B4-BE49-F238E27FC236}">
              <a16:creationId xmlns:a16="http://schemas.microsoft.com/office/drawing/2014/main" id="{B5815EDF-C348-4602-A53D-6361F2EA7B9F}"/>
            </a:ext>
          </a:extLst>
        </xdr:cNvPr>
        <xdr:cNvSpPr/>
      </xdr:nvSpPr>
      <xdr:spPr>
        <a:xfrm>
          <a:off x="4871357" y="8209643"/>
          <a:ext cx="2349499" cy="335642"/>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36286</xdr:colOff>
      <xdr:row>80</xdr:row>
      <xdr:rowOff>45357</xdr:rowOff>
    </xdr:from>
    <xdr:to>
      <xdr:col>28</xdr:col>
      <xdr:colOff>362858</xdr:colOff>
      <xdr:row>94</xdr:row>
      <xdr:rowOff>27213</xdr:rowOff>
    </xdr:to>
    <xdr:sp macro="" textlink="">
      <xdr:nvSpPr>
        <xdr:cNvPr id="29" name="Forma libre: forma 28">
          <a:extLst>
            <a:ext uri="{FF2B5EF4-FFF2-40B4-BE49-F238E27FC236}">
              <a16:creationId xmlns:a16="http://schemas.microsoft.com/office/drawing/2014/main" id="{A59A40A3-8AD1-48B0-9453-6FEF85E30D25}"/>
            </a:ext>
          </a:extLst>
        </xdr:cNvPr>
        <xdr:cNvSpPr/>
      </xdr:nvSpPr>
      <xdr:spPr>
        <a:xfrm>
          <a:off x="4336143" y="16900071"/>
          <a:ext cx="17516929" cy="2195285"/>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81643</xdr:colOff>
      <xdr:row>115</xdr:row>
      <xdr:rowOff>27214</xdr:rowOff>
    </xdr:from>
    <xdr:to>
      <xdr:col>28</xdr:col>
      <xdr:colOff>408215</xdr:colOff>
      <xdr:row>128</xdr:row>
      <xdr:rowOff>154213</xdr:rowOff>
    </xdr:to>
    <xdr:sp macro="" textlink="">
      <xdr:nvSpPr>
        <xdr:cNvPr id="30" name="Forma libre: forma 29">
          <a:extLst>
            <a:ext uri="{FF2B5EF4-FFF2-40B4-BE49-F238E27FC236}">
              <a16:creationId xmlns:a16="http://schemas.microsoft.com/office/drawing/2014/main" id="{482BBC48-C624-48B3-8C20-C2ABE61F5E4D}"/>
            </a:ext>
          </a:extLst>
        </xdr:cNvPr>
        <xdr:cNvSpPr/>
      </xdr:nvSpPr>
      <xdr:spPr>
        <a:xfrm>
          <a:off x="4381500" y="23123071"/>
          <a:ext cx="17516929" cy="2195285"/>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18143</xdr:colOff>
      <xdr:row>146</xdr:row>
      <xdr:rowOff>145143</xdr:rowOff>
    </xdr:from>
    <xdr:to>
      <xdr:col>28</xdr:col>
      <xdr:colOff>344715</xdr:colOff>
      <xdr:row>160</xdr:row>
      <xdr:rowOff>27214</xdr:rowOff>
    </xdr:to>
    <xdr:sp macro="" textlink="">
      <xdr:nvSpPr>
        <xdr:cNvPr id="31" name="Forma libre: forma 30">
          <a:extLst>
            <a:ext uri="{FF2B5EF4-FFF2-40B4-BE49-F238E27FC236}">
              <a16:creationId xmlns:a16="http://schemas.microsoft.com/office/drawing/2014/main" id="{12105D46-2D48-4AFE-8239-1A96986BC4B6}"/>
            </a:ext>
          </a:extLst>
        </xdr:cNvPr>
        <xdr:cNvSpPr/>
      </xdr:nvSpPr>
      <xdr:spPr>
        <a:xfrm>
          <a:off x="4318000" y="28847143"/>
          <a:ext cx="17516929" cy="2195285"/>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562429</xdr:colOff>
      <xdr:row>77</xdr:row>
      <xdr:rowOff>90714</xdr:rowOff>
    </xdr:from>
    <xdr:to>
      <xdr:col>17</xdr:col>
      <xdr:colOff>63500</xdr:colOff>
      <xdr:row>87</xdr:row>
      <xdr:rowOff>54429</xdr:rowOff>
    </xdr:to>
    <xdr:cxnSp macro="">
      <xdr:nvCxnSpPr>
        <xdr:cNvPr id="32" name="Conector recto de flecha 31">
          <a:extLst>
            <a:ext uri="{FF2B5EF4-FFF2-40B4-BE49-F238E27FC236}">
              <a16:creationId xmlns:a16="http://schemas.microsoft.com/office/drawing/2014/main" id="{0138395E-F7AD-4630-AF9F-524052110CA2}"/>
            </a:ext>
          </a:extLst>
        </xdr:cNvPr>
        <xdr:cNvCxnSpPr/>
      </xdr:nvCxnSpPr>
      <xdr:spPr>
        <a:xfrm>
          <a:off x="1932215" y="16455571"/>
          <a:ext cx="10740571" cy="1514929"/>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526143</xdr:colOff>
      <xdr:row>111</xdr:row>
      <xdr:rowOff>117929</xdr:rowOff>
    </xdr:from>
    <xdr:to>
      <xdr:col>17</xdr:col>
      <xdr:colOff>90714</xdr:colOff>
      <xdr:row>122</xdr:row>
      <xdr:rowOff>27214</xdr:rowOff>
    </xdr:to>
    <xdr:cxnSp macro="">
      <xdr:nvCxnSpPr>
        <xdr:cNvPr id="34" name="Conector recto de flecha 33">
          <a:extLst>
            <a:ext uri="{FF2B5EF4-FFF2-40B4-BE49-F238E27FC236}">
              <a16:creationId xmlns:a16="http://schemas.microsoft.com/office/drawing/2014/main" id="{0CC26BA6-DB22-4C71-9B2E-CA22C001C0F5}"/>
            </a:ext>
          </a:extLst>
        </xdr:cNvPr>
        <xdr:cNvCxnSpPr/>
      </xdr:nvCxnSpPr>
      <xdr:spPr>
        <a:xfrm>
          <a:off x="1895929" y="22560643"/>
          <a:ext cx="10804071" cy="1641928"/>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580571</xdr:colOff>
      <xdr:row>142</xdr:row>
      <xdr:rowOff>127000</xdr:rowOff>
    </xdr:from>
    <xdr:to>
      <xdr:col>16</xdr:col>
      <xdr:colOff>907143</xdr:colOff>
      <xdr:row>151</xdr:row>
      <xdr:rowOff>154214</xdr:rowOff>
    </xdr:to>
    <xdr:cxnSp macro="">
      <xdr:nvCxnSpPr>
        <xdr:cNvPr id="37" name="Conector recto de flecha 36">
          <a:extLst>
            <a:ext uri="{FF2B5EF4-FFF2-40B4-BE49-F238E27FC236}">
              <a16:creationId xmlns:a16="http://schemas.microsoft.com/office/drawing/2014/main" id="{880DC0FF-5F0B-4233-88F4-560528D17D47}"/>
            </a:ext>
          </a:extLst>
        </xdr:cNvPr>
        <xdr:cNvCxnSpPr/>
      </xdr:nvCxnSpPr>
      <xdr:spPr>
        <a:xfrm>
          <a:off x="1950357" y="28175857"/>
          <a:ext cx="10649857" cy="1505857"/>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553357</xdr:colOff>
      <xdr:row>77</xdr:row>
      <xdr:rowOff>72571</xdr:rowOff>
    </xdr:from>
    <xdr:to>
      <xdr:col>11</xdr:col>
      <xdr:colOff>381000</xdr:colOff>
      <xdr:row>90</xdr:row>
      <xdr:rowOff>36285</xdr:rowOff>
    </xdr:to>
    <xdr:cxnSp macro="">
      <xdr:nvCxnSpPr>
        <xdr:cNvPr id="39" name="Conector recto de flecha 38">
          <a:extLst>
            <a:ext uri="{FF2B5EF4-FFF2-40B4-BE49-F238E27FC236}">
              <a16:creationId xmlns:a16="http://schemas.microsoft.com/office/drawing/2014/main" id="{A383C9C1-9354-4AAE-ABC1-C0B1A449D5FD}"/>
            </a:ext>
          </a:extLst>
        </xdr:cNvPr>
        <xdr:cNvCxnSpPr/>
      </xdr:nvCxnSpPr>
      <xdr:spPr>
        <a:xfrm>
          <a:off x="4853214" y="16437428"/>
          <a:ext cx="3492500" cy="2004786"/>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671286</xdr:colOff>
      <xdr:row>111</xdr:row>
      <xdr:rowOff>81643</xdr:rowOff>
    </xdr:from>
    <xdr:to>
      <xdr:col>11</xdr:col>
      <xdr:colOff>381000</xdr:colOff>
      <xdr:row>125</xdr:row>
      <xdr:rowOff>81643</xdr:rowOff>
    </xdr:to>
    <xdr:cxnSp macro="">
      <xdr:nvCxnSpPr>
        <xdr:cNvPr id="41" name="Conector recto de flecha 40">
          <a:extLst>
            <a:ext uri="{FF2B5EF4-FFF2-40B4-BE49-F238E27FC236}">
              <a16:creationId xmlns:a16="http://schemas.microsoft.com/office/drawing/2014/main" id="{E534CDDE-3687-4DE7-8351-3D05CA42A7A4}"/>
            </a:ext>
          </a:extLst>
        </xdr:cNvPr>
        <xdr:cNvCxnSpPr/>
      </xdr:nvCxnSpPr>
      <xdr:spPr>
        <a:xfrm>
          <a:off x="4971143" y="22524357"/>
          <a:ext cx="3374571" cy="2222500"/>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571500</xdr:colOff>
      <xdr:row>142</xdr:row>
      <xdr:rowOff>108857</xdr:rowOff>
    </xdr:from>
    <xdr:to>
      <xdr:col>11</xdr:col>
      <xdr:colOff>381000</xdr:colOff>
      <xdr:row>155</xdr:row>
      <xdr:rowOff>18143</xdr:rowOff>
    </xdr:to>
    <xdr:cxnSp macro="">
      <xdr:nvCxnSpPr>
        <xdr:cNvPr id="43" name="Conector recto de flecha 42">
          <a:extLst>
            <a:ext uri="{FF2B5EF4-FFF2-40B4-BE49-F238E27FC236}">
              <a16:creationId xmlns:a16="http://schemas.microsoft.com/office/drawing/2014/main" id="{47EECF2E-1E62-4D73-9612-EA5446960FD1}"/>
            </a:ext>
          </a:extLst>
        </xdr:cNvPr>
        <xdr:cNvCxnSpPr/>
      </xdr:nvCxnSpPr>
      <xdr:spPr>
        <a:xfrm>
          <a:off x="4871357" y="28157714"/>
          <a:ext cx="3474357" cy="2050143"/>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698500</xdr:colOff>
      <xdr:row>20</xdr:row>
      <xdr:rowOff>27214</xdr:rowOff>
    </xdr:from>
    <xdr:to>
      <xdr:col>10</xdr:col>
      <xdr:colOff>353785</xdr:colOff>
      <xdr:row>21</xdr:row>
      <xdr:rowOff>72570</xdr:rowOff>
    </xdr:to>
    <xdr:cxnSp macro="">
      <xdr:nvCxnSpPr>
        <xdr:cNvPr id="33" name="Conector recto de flecha 32">
          <a:extLst>
            <a:ext uri="{FF2B5EF4-FFF2-40B4-BE49-F238E27FC236}">
              <a16:creationId xmlns:a16="http://schemas.microsoft.com/office/drawing/2014/main" id="{E6800D32-47B5-4E39-8082-04268F15FF3D}"/>
            </a:ext>
          </a:extLst>
        </xdr:cNvPr>
        <xdr:cNvCxnSpPr/>
      </xdr:nvCxnSpPr>
      <xdr:spPr>
        <a:xfrm flipH="1">
          <a:off x="6830786" y="5334000"/>
          <a:ext cx="544285" cy="117927"/>
        </a:xfrm>
        <a:prstGeom prst="straightConnector1">
          <a:avLst/>
        </a:prstGeom>
        <a:noFill/>
        <a:ln w="6350" cap="flat" cmpd="sng" algn="ctr">
          <a:solidFill>
            <a:srgbClr val="0000FF"/>
          </a:solidFill>
          <a:prstDash val="dashDot"/>
          <a:miter lim="800000"/>
          <a:tailEnd type="triangle"/>
        </a:ln>
        <a:effectLst/>
      </xdr:spPr>
    </xdr:cxnSp>
    <xdr:clientData/>
  </xdr:twoCellAnchor>
  <xdr:twoCellAnchor>
    <xdr:from>
      <xdr:col>9</xdr:col>
      <xdr:colOff>762000</xdr:colOff>
      <xdr:row>34</xdr:row>
      <xdr:rowOff>45357</xdr:rowOff>
    </xdr:from>
    <xdr:to>
      <xdr:col>10</xdr:col>
      <xdr:colOff>417285</xdr:colOff>
      <xdr:row>35</xdr:row>
      <xdr:rowOff>72570</xdr:rowOff>
    </xdr:to>
    <xdr:cxnSp macro="">
      <xdr:nvCxnSpPr>
        <xdr:cNvPr id="35" name="Conector recto de flecha 34">
          <a:extLst>
            <a:ext uri="{FF2B5EF4-FFF2-40B4-BE49-F238E27FC236}">
              <a16:creationId xmlns:a16="http://schemas.microsoft.com/office/drawing/2014/main" id="{0BB1FC62-7BB0-4C52-8401-CFB45172EB9C}"/>
            </a:ext>
          </a:extLst>
        </xdr:cNvPr>
        <xdr:cNvCxnSpPr/>
      </xdr:nvCxnSpPr>
      <xdr:spPr>
        <a:xfrm flipH="1">
          <a:off x="6894286" y="8300357"/>
          <a:ext cx="544285" cy="108856"/>
        </a:xfrm>
        <a:prstGeom prst="straightConnector1">
          <a:avLst/>
        </a:prstGeom>
        <a:noFill/>
        <a:ln w="6350" cap="flat" cmpd="sng" algn="ctr">
          <a:solidFill>
            <a:srgbClr val="0000FF"/>
          </a:solidFill>
          <a:prstDash val="dashDot"/>
          <a:miter lim="800000"/>
          <a:tailEnd type="triangle"/>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124241</xdr:colOff>
      <xdr:row>51</xdr:row>
      <xdr:rowOff>149087</xdr:rowOff>
    </xdr:from>
    <xdr:to>
      <xdr:col>5</xdr:col>
      <xdr:colOff>441861</xdr:colOff>
      <xdr:row>53</xdr:row>
      <xdr:rowOff>16566</xdr:rowOff>
    </xdr:to>
    <xdr:sp macro="" textlink="">
      <xdr:nvSpPr>
        <xdr:cNvPr id="2" name="Más 44">
          <a:extLst>
            <a:ext uri="{FF2B5EF4-FFF2-40B4-BE49-F238E27FC236}">
              <a16:creationId xmlns:a16="http://schemas.microsoft.com/office/drawing/2014/main" id="{495551C5-0893-4DB5-A7AD-BFD5DE2B7CAE}"/>
            </a:ext>
          </a:extLst>
        </xdr:cNvPr>
        <xdr:cNvSpPr/>
      </xdr:nvSpPr>
      <xdr:spPr>
        <a:xfrm>
          <a:off x="2524541" y="111917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229979</xdr:colOff>
      <xdr:row>51</xdr:row>
      <xdr:rowOff>140804</xdr:rowOff>
    </xdr:from>
    <xdr:to>
      <xdr:col>7</xdr:col>
      <xdr:colOff>482494</xdr:colOff>
      <xdr:row>53</xdr:row>
      <xdr:rowOff>33131</xdr:rowOff>
    </xdr:to>
    <xdr:sp macro="" textlink="">
      <xdr:nvSpPr>
        <xdr:cNvPr id="3" name="Igual que 45">
          <a:extLst>
            <a:ext uri="{FF2B5EF4-FFF2-40B4-BE49-F238E27FC236}">
              <a16:creationId xmlns:a16="http://schemas.microsoft.com/office/drawing/2014/main" id="{422EC252-219C-4C0E-BCE7-7CFCFAE8351A}"/>
            </a:ext>
          </a:extLst>
        </xdr:cNvPr>
        <xdr:cNvSpPr/>
      </xdr:nvSpPr>
      <xdr:spPr>
        <a:xfrm>
          <a:off x="4014579" y="111834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19</xdr:col>
      <xdr:colOff>783770</xdr:colOff>
      <xdr:row>52</xdr:row>
      <xdr:rowOff>39916</xdr:rowOff>
    </xdr:from>
    <xdr:to>
      <xdr:col>26</xdr:col>
      <xdr:colOff>253999</xdr:colOff>
      <xdr:row>67</xdr:row>
      <xdr:rowOff>0</xdr:rowOff>
    </xdr:to>
    <xdr:graphicFrame macro="">
      <xdr:nvGraphicFramePr>
        <xdr:cNvPr id="1076352" name="Gráfico 8">
          <a:extLst>
            <a:ext uri="{FF2B5EF4-FFF2-40B4-BE49-F238E27FC236}">
              <a16:creationId xmlns:a16="http://schemas.microsoft.com/office/drawing/2014/main" id="{026A97BF-1841-4861-A4CF-9D1CFD8026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62594</xdr:colOff>
      <xdr:row>35</xdr:row>
      <xdr:rowOff>12701</xdr:rowOff>
    </xdr:from>
    <xdr:to>
      <xdr:col>26</xdr:col>
      <xdr:colOff>281214</xdr:colOff>
      <xdr:row>49</xdr:row>
      <xdr:rowOff>125187</xdr:rowOff>
    </xdr:to>
    <xdr:graphicFrame macro="">
      <xdr:nvGraphicFramePr>
        <xdr:cNvPr id="1076353" name="Gráfico 10">
          <a:extLst>
            <a:ext uri="{FF2B5EF4-FFF2-40B4-BE49-F238E27FC236}">
              <a16:creationId xmlns:a16="http://schemas.microsoft.com/office/drawing/2014/main" id="{00119FE8-52BC-4521-8DD2-EB805489D9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625928</xdr:colOff>
      <xdr:row>35</xdr:row>
      <xdr:rowOff>27214</xdr:rowOff>
    </xdr:from>
    <xdr:to>
      <xdr:col>32</xdr:col>
      <xdr:colOff>517071</xdr:colOff>
      <xdr:row>53</xdr:row>
      <xdr:rowOff>130628</xdr:rowOff>
    </xdr:to>
    <xdr:pic>
      <xdr:nvPicPr>
        <xdr:cNvPr id="7" name="Imagen 6">
          <a:extLst>
            <a:ext uri="{FF2B5EF4-FFF2-40B4-BE49-F238E27FC236}">
              <a16:creationId xmlns:a16="http://schemas.microsoft.com/office/drawing/2014/main" id="{CF7305A6-5BE9-4AEC-82DE-C393DD7BBD4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64285" y="8300357"/>
          <a:ext cx="4680857" cy="3541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36286</xdr:colOff>
      <xdr:row>1</xdr:row>
      <xdr:rowOff>27214</xdr:rowOff>
    </xdr:from>
    <xdr:to>
      <xdr:col>9</xdr:col>
      <xdr:colOff>546989</xdr:colOff>
      <xdr:row>5</xdr:row>
      <xdr:rowOff>51707</xdr:rowOff>
    </xdr:to>
    <xdr:pic>
      <xdr:nvPicPr>
        <xdr:cNvPr id="8" name="Imagen 7">
          <a:extLst>
            <a:ext uri="{FF2B5EF4-FFF2-40B4-BE49-F238E27FC236}">
              <a16:creationId xmlns:a16="http://schemas.microsoft.com/office/drawing/2014/main" id="{D841F497-01FE-4A18-94E6-A8F4AC82CB4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6357" y="263071"/>
          <a:ext cx="6271061" cy="18750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780144</xdr:colOff>
      <xdr:row>77</xdr:row>
      <xdr:rowOff>90713</xdr:rowOff>
    </xdr:from>
    <xdr:to>
      <xdr:col>12</xdr:col>
      <xdr:colOff>263072</xdr:colOff>
      <xdr:row>87</xdr:row>
      <xdr:rowOff>27214</xdr:rowOff>
    </xdr:to>
    <xdr:sp macro="" textlink="">
      <xdr:nvSpPr>
        <xdr:cNvPr id="13" name="Forma libre: forma 12">
          <a:extLst>
            <a:ext uri="{FF2B5EF4-FFF2-40B4-BE49-F238E27FC236}">
              <a16:creationId xmlns:a16="http://schemas.microsoft.com/office/drawing/2014/main" id="{51F5D857-5669-44B6-8E44-CF4B4EDB438F}"/>
            </a:ext>
          </a:extLst>
        </xdr:cNvPr>
        <xdr:cNvSpPr/>
      </xdr:nvSpPr>
      <xdr:spPr>
        <a:xfrm>
          <a:off x="7819573" y="16364856"/>
          <a:ext cx="1387928" cy="1487715"/>
        </a:xfrm>
        <a:custGeom>
          <a:avLst/>
          <a:gdLst>
            <a:gd name="connsiteX0" fmla="*/ 0 w 2874854"/>
            <a:gd name="connsiteY0" fmla="*/ 39602 h 2280245"/>
            <a:gd name="connsiteX1" fmla="*/ 2830286 w 2874854"/>
            <a:gd name="connsiteY1" fmla="*/ 302674 h 2280245"/>
            <a:gd name="connsiteX2" fmla="*/ 1732643 w 2874854"/>
            <a:gd name="connsiteY2" fmla="*/ 2280245 h 2280245"/>
          </a:gdLst>
          <a:ahLst/>
          <a:cxnLst>
            <a:cxn ang="0">
              <a:pos x="connsiteX0" y="connsiteY0"/>
            </a:cxn>
            <a:cxn ang="0">
              <a:pos x="connsiteX1" y="connsiteY1"/>
            </a:cxn>
            <a:cxn ang="0">
              <a:pos x="connsiteX2" y="connsiteY2"/>
            </a:cxn>
          </a:cxnLst>
          <a:rect l="l" t="t" r="r" b="b"/>
          <a:pathLst>
            <a:path w="2874854" h="2280245">
              <a:moveTo>
                <a:pt x="0" y="39602"/>
              </a:moveTo>
              <a:cubicBezTo>
                <a:pt x="1270756" y="-15583"/>
                <a:pt x="2541512" y="-70767"/>
                <a:pt x="2830286" y="302674"/>
              </a:cubicBezTo>
              <a:cubicBezTo>
                <a:pt x="3119060" y="676115"/>
                <a:pt x="1917095" y="1985424"/>
                <a:pt x="1732643" y="2280245"/>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10</xdr:col>
      <xdr:colOff>825503</xdr:colOff>
      <xdr:row>111</xdr:row>
      <xdr:rowOff>63500</xdr:rowOff>
    </xdr:from>
    <xdr:to>
      <xdr:col>12</xdr:col>
      <xdr:colOff>390071</xdr:colOff>
      <xdr:row>121</xdr:row>
      <xdr:rowOff>90714</xdr:rowOff>
    </xdr:to>
    <xdr:pic>
      <xdr:nvPicPr>
        <xdr:cNvPr id="14" name="Imagen 13">
          <a:extLst>
            <a:ext uri="{FF2B5EF4-FFF2-40B4-BE49-F238E27FC236}">
              <a16:creationId xmlns:a16="http://schemas.microsoft.com/office/drawing/2014/main" id="{C9BA89BE-4DD3-4AB6-A347-8D5C295FFFCF}"/>
            </a:ext>
          </a:extLst>
        </xdr:cNvPr>
        <xdr:cNvPicPr>
          <a:picLocks noChangeAspect="1"/>
        </xdr:cNvPicPr>
      </xdr:nvPicPr>
      <xdr:blipFill>
        <a:blip xmlns:r="http://schemas.openxmlformats.org/officeDocument/2006/relationships" r:embed="rId5"/>
        <a:stretch>
          <a:fillRect/>
        </a:stretch>
      </xdr:blipFill>
      <xdr:spPr>
        <a:xfrm>
          <a:off x="7864932" y="22415500"/>
          <a:ext cx="1469568" cy="1596571"/>
        </a:xfrm>
        <a:prstGeom prst="rect">
          <a:avLst/>
        </a:prstGeom>
      </xdr:spPr>
    </xdr:pic>
    <xdr:clientData/>
  </xdr:twoCellAnchor>
  <xdr:twoCellAnchor>
    <xdr:from>
      <xdr:col>10</xdr:col>
      <xdr:colOff>734787</xdr:colOff>
      <xdr:row>142</xdr:row>
      <xdr:rowOff>45357</xdr:rowOff>
    </xdr:from>
    <xdr:to>
      <xdr:col>12</xdr:col>
      <xdr:colOff>308428</xdr:colOff>
      <xdr:row>151</xdr:row>
      <xdr:rowOff>154214</xdr:rowOff>
    </xdr:to>
    <xdr:sp macro="" textlink="">
      <xdr:nvSpPr>
        <xdr:cNvPr id="17" name="Forma libre: forma 16">
          <a:extLst>
            <a:ext uri="{FF2B5EF4-FFF2-40B4-BE49-F238E27FC236}">
              <a16:creationId xmlns:a16="http://schemas.microsoft.com/office/drawing/2014/main" id="{1F50C5E2-FD51-4E49-B64A-34A1FCA33D2C}"/>
            </a:ext>
          </a:extLst>
        </xdr:cNvPr>
        <xdr:cNvSpPr/>
      </xdr:nvSpPr>
      <xdr:spPr>
        <a:xfrm>
          <a:off x="7774216" y="28003500"/>
          <a:ext cx="1478641" cy="1587500"/>
        </a:xfrm>
        <a:custGeom>
          <a:avLst/>
          <a:gdLst>
            <a:gd name="connsiteX0" fmla="*/ 0 w 2622766"/>
            <a:gd name="connsiteY0" fmla="*/ 0 h 2068286"/>
            <a:gd name="connsiteX1" fmla="*/ 2530929 w 2622766"/>
            <a:gd name="connsiteY1" fmla="*/ 1070429 h 2068286"/>
            <a:gd name="connsiteX2" fmla="*/ 1823358 w 2622766"/>
            <a:gd name="connsiteY2" fmla="*/ 2068286 h 2068286"/>
          </a:gdLst>
          <a:ahLst/>
          <a:cxnLst>
            <a:cxn ang="0">
              <a:pos x="connsiteX0" y="connsiteY0"/>
            </a:cxn>
            <a:cxn ang="0">
              <a:pos x="connsiteX1" y="connsiteY1"/>
            </a:cxn>
            <a:cxn ang="0">
              <a:pos x="connsiteX2" y="connsiteY2"/>
            </a:cxn>
          </a:cxnLst>
          <a:rect l="l" t="t" r="r" b="b"/>
          <a:pathLst>
            <a:path w="2622766" h="2068286">
              <a:moveTo>
                <a:pt x="0" y="0"/>
              </a:moveTo>
              <a:cubicBezTo>
                <a:pt x="1113518" y="362857"/>
                <a:pt x="2227036" y="725715"/>
                <a:pt x="2530929" y="1070429"/>
              </a:cubicBezTo>
              <a:cubicBezTo>
                <a:pt x="2834822" y="1415143"/>
                <a:pt x="2329090" y="1741714"/>
                <a:pt x="1823358" y="206828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281214</xdr:colOff>
      <xdr:row>84</xdr:row>
      <xdr:rowOff>170543</xdr:rowOff>
    </xdr:from>
    <xdr:to>
      <xdr:col>9</xdr:col>
      <xdr:colOff>852714</xdr:colOff>
      <xdr:row>93</xdr:row>
      <xdr:rowOff>99786</xdr:rowOff>
    </xdr:to>
    <xdr:graphicFrame macro="">
      <xdr:nvGraphicFramePr>
        <xdr:cNvPr id="4" name="Gráfico 3">
          <a:extLst>
            <a:ext uri="{FF2B5EF4-FFF2-40B4-BE49-F238E27FC236}">
              <a16:creationId xmlns:a16="http://schemas.microsoft.com/office/drawing/2014/main" id="{8E17A7C5-DE01-4C6D-A345-B0C8148B67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190500</xdr:colOff>
      <xdr:row>119</xdr:row>
      <xdr:rowOff>170542</xdr:rowOff>
    </xdr:from>
    <xdr:to>
      <xdr:col>9</xdr:col>
      <xdr:colOff>625928</xdr:colOff>
      <xdr:row>128</xdr:row>
      <xdr:rowOff>108858</xdr:rowOff>
    </xdr:to>
    <xdr:graphicFrame macro="">
      <xdr:nvGraphicFramePr>
        <xdr:cNvPr id="5" name="Gráfico 4">
          <a:extLst>
            <a:ext uri="{FF2B5EF4-FFF2-40B4-BE49-F238E27FC236}">
              <a16:creationId xmlns:a16="http://schemas.microsoft.com/office/drawing/2014/main" id="{5B1958E7-8890-4284-8E2D-13A0982E41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462643</xdr:colOff>
      <xdr:row>22</xdr:row>
      <xdr:rowOff>18145</xdr:rowOff>
    </xdr:from>
    <xdr:to>
      <xdr:col>10</xdr:col>
      <xdr:colOff>320702</xdr:colOff>
      <xdr:row>23</xdr:row>
      <xdr:rowOff>127001</xdr:rowOff>
    </xdr:to>
    <xdr:sp macro="" textlink="">
      <xdr:nvSpPr>
        <xdr:cNvPr id="19" name="Forma libre: forma 18">
          <a:extLst>
            <a:ext uri="{FF2B5EF4-FFF2-40B4-BE49-F238E27FC236}">
              <a16:creationId xmlns:a16="http://schemas.microsoft.com/office/drawing/2014/main" id="{05B96DEC-465F-4BC6-AE8D-756F76CB9218}"/>
            </a:ext>
          </a:extLst>
        </xdr:cNvPr>
        <xdr:cNvSpPr/>
      </xdr:nvSpPr>
      <xdr:spPr>
        <a:xfrm>
          <a:off x="3401786" y="5551716"/>
          <a:ext cx="3958345" cy="272142"/>
        </a:xfrm>
        <a:custGeom>
          <a:avLst/>
          <a:gdLst>
            <a:gd name="connsiteX0" fmla="*/ 3974353 w 3974353"/>
            <a:gd name="connsiteY0" fmla="*/ 0 h 377959"/>
            <a:gd name="connsiteX1" fmla="*/ 1733177 w 3974353"/>
            <a:gd name="connsiteY1" fmla="*/ 373529 h 377959"/>
            <a:gd name="connsiteX2" fmla="*/ 0 w 3974353"/>
            <a:gd name="connsiteY2" fmla="*/ 171823 h 377959"/>
          </a:gdLst>
          <a:ahLst/>
          <a:cxnLst>
            <a:cxn ang="0">
              <a:pos x="connsiteX0" y="connsiteY0"/>
            </a:cxn>
            <a:cxn ang="0">
              <a:pos x="connsiteX1" y="connsiteY1"/>
            </a:cxn>
            <a:cxn ang="0">
              <a:pos x="connsiteX2" y="connsiteY2"/>
            </a:cxn>
          </a:cxnLst>
          <a:rect l="l" t="t" r="r" b="b"/>
          <a:pathLst>
            <a:path w="3974353" h="377959">
              <a:moveTo>
                <a:pt x="3974353" y="0"/>
              </a:moveTo>
              <a:cubicBezTo>
                <a:pt x="3184961" y="172446"/>
                <a:pt x="2395569" y="344892"/>
                <a:pt x="1733177" y="373529"/>
              </a:cubicBezTo>
              <a:cubicBezTo>
                <a:pt x="1070785" y="402166"/>
                <a:pt x="535392" y="286994"/>
                <a:pt x="0" y="171823"/>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362857</xdr:colOff>
      <xdr:row>35</xdr:row>
      <xdr:rowOff>117928</xdr:rowOff>
    </xdr:from>
    <xdr:to>
      <xdr:col>10</xdr:col>
      <xdr:colOff>220916</xdr:colOff>
      <xdr:row>37</xdr:row>
      <xdr:rowOff>167182</xdr:rowOff>
    </xdr:to>
    <xdr:sp macro="" textlink="">
      <xdr:nvSpPr>
        <xdr:cNvPr id="20" name="Forma libre: forma 19">
          <a:extLst>
            <a:ext uri="{FF2B5EF4-FFF2-40B4-BE49-F238E27FC236}">
              <a16:creationId xmlns:a16="http://schemas.microsoft.com/office/drawing/2014/main" id="{297449EA-F1B3-4EFA-8162-52F80ADBE9D2}"/>
            </a:ext>
          </a:extLst>
        </xdr:cNvPr>
        <xdr:cNvSpPr/>
      </xdr:nvSpPr>
      <xdr:spPr>
        <a:xfrm>
          <a:off x="3302000" y="8391071"/>
          <a:ext cx="3958345" cy="375825"/>
        </a:xfrm>
        <a:custGeom>
          <a:avLst/>
          <a:gdLst>
            <a:gd name="connsiteX0" fmla="*/ 3974353 w 3974353"/>
            <a:gd name="connsiteY0" fmla="*/ 0 h 377959"/>
            <a:gd name="connsiteX1" fmla="*/ 1733177 w 3974353"/>
            <a:gd name="connsiteY1" fmla="*/ 373529 h 377959"/>
            <a:gd name="connsiteX2" fmla="*/ 0 w 3974353"/>
            <a:gd name="connsiteY2" fmla="*/ 171823 h 377959"/>
          </a:gdLst>
          <a:ahLst/>
          <a:cxnLst>
            <a:cxn ang="0">
              <a:pos x="connsiteX0" y="connsiteY0"/>
            </a:cxn>
            <a:cxn ang="0">
              <a:pos x="connsiteX1" y="connsiteY1"/>
            </a:cxn>
            <a:cxn ang="0">
              <a:pos x="connsiteX2" y="connsiteY2"/>
            </a:cxn>
          </a:cxnLst>
          <a:rect l="l" t="t" r="r" b="b"/>
          <a:pathLst>
            <a:path w="3974353" h="377959">
              <a:moveTo>
                <a:pt x="3974353" y="0"/>
              </a:moveTo>
              <a:cubicBezTo>
                <a:pt x="3184961" y="172446"/>
                <a:pt x="2395569" y="344892"/>
                <a:pt x="1733177" y="373529"/>
              </a:cubicBezTo>
              <a:cubicBezTo>
                <a:pt x="1070785" y="402166"/>
                <a:pt x="535392" y="286994"/>
                <a:pt x="0" y="171823"/>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544286</xdr:colOff>
      <xdr:row>19</xdr:row>
      <xdr:rowOff>72572</xdr:rowOff>
    </xdr:from>
    <xdr:to>
      <xdr:col>10</xdr:col>
      <xdr:colOff>244929</xdr:colOff>
      <xdr:row>22</xdr:row>
      <xdr:rowOff>45357</xdr:rowOff>
    </xdr:to>
    <xdr:sp macro="" textlink="">
      <xdr:nvSpPr>
        <xdr:cNvPr id="24" name="Forma libre: forma 23">
          <a:extLst>
            <a:ext uri="{FF2B5EF4-FFF2-40B4-BE49-F238E27FC236}">
              <a16:creationId xmlns:a16="http://schemas.microsoft.com/office/drawing/2014/main" id="{012494BE-217E-4181-9661-3AC4CAE0B8DB}"/>
            </a:ext>
          </a:extLst>
        </xdr:cNvPr>
        <xdr:cNvSpPr/>
      </xdr:nvSpPr>
      <xdr:spPr>
        <a:xfrm>
          <a:off x="4862286" y="5216072"/>
          <a:ext cx="2422072" cy="399142"/>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625929</xdr:colOff>
      <xdr:row>33</xdr:row>
      <xdr:rowOff>90714</xdr:rowOff>
    </xdr:from>
    <xdr:to>
      <xdr:col>10</xdr:col>
      <xdr:colOff>254000</xdr:colOff>
      <xdr:row>36</xdr:row>
      <xdr:rowOff>81642</xdr:rowOff>
    </xdr:to>
    <xdr:sp macro="" textlink="">
      <xdr:nvSpPr>
        <xdr:cNvPr id="25" name="Forma libre: forma 24">
          <a:extLst>
            <a:ext uri="{FF2B5EF4-FFF2-40B4-BE49-F238E27FC236}">
              <a16:creationId xmlns:a16="http://schemas.microsoft.com/office/drawing/2014/main" id="{7BB54A05-0AD6-4A6A-980C-A651EC1F1C38}"/>
            </a:ext>
          </a:extLst>
        </xdr:cNvPr>
        <xdr:cNvSpPr/>
      </xdr:nvSpPr>
      <xdr:spPr>
        <a:xfrm>
          <a:off x="4943929" y="8155214"/>
          <a:ext cx="2349500" cy="399142"/>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644072</xdr:colOff>
      <xdr:row>76</xdr:row>
      <xdr:rowOff>117929</xdr:rowOff>
    </xdr:from>
    <xdr:to>
      <xdr:col>11</xdr:col>
      <xdr:colOff>462644</xdr:colOff>
      <xdr:row>90</xdr:row>
      <xdr:rowOff>36286</xdr:rowOff>
    </xdr:to>
    <xdr:cxnSp macro="">
      <xdr:nvCxnSpPr>
        <xdr:cNvPr id="28" name="Conector recto de flecha 27">
          <a:extLst>
            <a:ext uri="{FF2B5EF4-FFF2-40B4-BE49-F238E27FC236}">
              <a16:creationId xmlns:a16="http://schemas.microsoft.com/office/drawing/2014/main" id="{69ABB581-AE00-4EF9-98F0-7E68FEFC1C6E}"/>
            </a:ext>
          </a:extLst>
        </xdr:cNvPr>
        <xdr:cNvCxnSpPr/>
      </xdr:nvCxnSpPr>
      <xdr:spPr>
        <a:xfrm>
          <a:off x="4962072" y="16228786"/>
          <a:ext cx="3483429" cy="2122714"/>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644071</xdr:colOff>
      <xdr:row>111</xdr:row>
      <xdr:rowOff>108857</xdr:rowOff>
    </xdr:from>
    <xdr:to>
      <xdr:col>11</xdr:col>
      <xdr:colOff>489857</xdr:colOff>
      <xdr:row>125</xdr:row>
      <xdr:rowOff>72571</xdr:rowOff>
    </xdr:to>
    <xdr:cxnSp macro="">
      <xdr:nvCxnSpPr>
        <xdr:cNvPr id="30" name="Conector recto de flecha 29">
          <a:extLst>
            <a:ext uri="{FF2B5EF4-FFF2-40B4-BE49-F238E27FC236}">
              <a16:creationId xmlns:a16="http://schemas.microsoft.com/office/drawing/2014/main" id="{73302FFC-819F-42DC-A720-5E894871A668}"/>
            </a:ext>
          </a:extLst>
        </xdr:cNvPr>
        <xdr:cNvCxnSpPr/>
      </xdr:nvCxnSpPr>
      <xdr:spPr>
        <a:xfrm>
          <a:off x="4962071" y="22460857"/>
          <a:ext cx="3510643" cy="2186214"/>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653143</xdr:colOff>
      <xdr:row>142</xdr:row>
      <xdr:rowOff>136072</xdr:rowOff>
    </xdr:from>
    <xdr:to>
      <xdr:col>11</xdr:col>
      <xdr:colOff>544286</xdr:colOff>
      <xdr:row>155</xdr:row>
      <xdr:rowOff>63500</xdr:rowOff>
    </xdr:to>
    <xdr:cxnSp macro="">
      <xdr:nvCxnSpPr>
        <xdr:cNvPr id="32" name="Conector recto de flecha 31">
          <a:extLst>
            <a:ext uri="{FF2B5EF4-FFF2-40B4-BE49-F238E27FC236}">
              <a16:creationId xmlns:a16="http://schemas.microsoft.com/office/drawing/2014/main" id="{9A86FEA5-BDDB-43CC-9114-B7A5BAA75593}"/>
            </a:ext>
          </a:extLst>
        </xdr:cNvPr>
        <xdr:cNvCxnSpPr/>
      </xdr:nvCxnSpPr>
      <xdr:spPr>
        <a:xfrm>
          <a:off x="4971143" y="28094215"/>
          <a:ext cx="3556000" cy="2068285"/>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517070</xdr:colOff>
      <xdr:row>111</xdr:row>
      <xdr:rowOff>81643</xdr:rowOff>
    </xdr:from>
    <xdr:to>
      <xdr:col>17</xdr:col>
      <xdr:colOff>90714</xdr:colOff>
      <xdr:row>122</xdr:row>
      <xdr:rowOff>81643</xdr:rowOff>
    </xdr:to>
    <xdr:cxnSp macro="">
      <xdr:nvCxnSpPr>
        <xdr:cNvPr id="34" name="Conector recto de flecha 33">
          <a:extLst>
            <a:ext uri="{FF2B5EF4-FFF2-40B4-BE49-F238E27FC236}">
              <a16:creationId xmlns:a16="http://schemas.microsoft.com/office/drawing/2014/main" id="{910DE197-186A-4938-A2CC-42887B6B25E6}"/>
            </a:ext>
          </a:extLst>
        </xdr:cNvPr>
        <xdr:cNvCxnSpPr/>
      </xdr:nvCxnSpPr>
      <xdr:spPr>
        <a:xfrm>
          <a:off x="1904999" y="22433643"/>
          <a:ext cx="11067144" cy="1732643"/>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535214</xdr:colOff>
      <xdr:row>142</xdr:row>
      <xdr:rowOff>117928</xdr:rowOff>
    </xdr:from>
    <xdr:to>
      <xdr:col>16</xdr:col>
      <xdr:colOff>734786</xdr:colOff>
      <xdr:row>152</xdr:row>
      <xdr:rowOff>63500</xdr:rowOff>
    </xdr:to>
    <xdr:cxnSp macro="">
      <xdr:nvCxnSpPr>
        <xdr:cNvPr id="36" name="Conector recto de flecha 35">
          <a:extLst>
            <a:ext uri="{FF2B5EF4-FFF2-40B4-BE49-F238E27FC236}">
              <a16:creationId xmlns:a16="http://schemas.microsoft.com/office/drawing/2014/main" id="{1AE15425-41AD-462C-82B9-644B43B7B4F7}"/>
            </a:ext>
          </a:extLst>
        </xdr:cNvPr>
        <xdr:cNvCxnSpPr/>
      </xdr:nvCxnSpPr>
      <xdr:spPr>
        <a:xfrm>
          <a:off x="1923143" y="28076071"/>
          <a:ext cx="10840357" cy="1596572"/>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580571</xdr:colOff>
      <xdr:row>76</xdr:row>
      <xdr:rowOff>117928</xdr:rowOff>
    </xdr:from>
    <xdr:to>
      <xdr:col>17</xdr:col>
      <xdr:colOff>72571</xdr:colOff>
      <xdr:row>86</xdr:row>
      <xdr:rowOff>154215</xdr:rowOff>
    </xdr:to>
    <xdr:cxnSp macro="">
      <xdr:nvCxnSpPr>
        <xdr:cNvPr id="38" name="Conector recto de flecha 37">
          <a:extLst>
            <a:ext uri="{FF2B5EF4-FFF2-40B4-BE49-F238E27FC236}">
              <a16:creationId xmlns:a16="http://schemas.microsoft.com/office/drawing/2014/main" id="{F5CC40A2-A12D-4184-9E0B-8E8B4F007BFD}"/>
            </a:ext>
          </a:extLst>
        </xdr:cNvPr>
        <xdr:cNvCxnSpPr/>
      </xdr:nvCxnSpPr>
      <xdr:spPr>
        <a:xfrm>
          <a:off x="1968500" y="16228785"/>
          <a:ext cx="10985500" cy="1587501"/>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36286</xdr:colOff>
      <xdr:row>80</xdr:row>
      <xdr:rowOff>72572</xdr:rowOff>
    </xdr:from>
    <xdr:to>
      <xdr:col>28</xdr:col>
      <xdr:colOff>127000</xdr:colOff>
      <xdr:row>94</xdr:row>
      <xdr:rowOff>54428</xdr:rowOff>
    </xdr:to>
    <xdr:sp macro="" textlink="">
      <xdr:nvSpPr>
        <xdr:cNvPr id="40" name="Forma libre: forma 39">
          <a:extLst>
            <a:ext uri="{FF2B5EF4-FFF2-40B4-BE49-F238E27FC236}">
              <a16:creationId xmlns:a16="http://schemas.microsoft.com/office/drawing/2014/main" id="{9A80C43C-6199-45A3-84F3-DC83F2BBC0B9}"/>
            </a:ext>
          </a:extLst>
        </xdr:cNvPr>
        <xdr:cNvSpPr/>
      </xdr:nvSpPr>
      <xdr:spPr>
        <a:xfrm>
          <a:off x="4354286" y="16836572"/>
          <a:ext cx="17607643" cy="2195285"/>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36286</xdr:colOff>
      <xdr:row>116</xdr:row>
      <xdr:rowOff>9071</xdr:rowOff>
    </xdr:from>
    <xdr:to>
      <xdr:col>28</xdr:col>
      <xdr:colOff>190500</xdr:colOff>
      <xdr:row>129</xdr:row>
      <xdr:rowOff>81642</xdr:rowOff>
    </xdr:to>
    <xdr:sp macro="" textlink="">
      <xdr:nvSpPr>
        <xdr:cNvPr id="41" name="Forma libre: forma 40">
          <a:extLst>
            <a:ext uri="{FF2B5EF4-FFF2-40B4-BE49-F238E27FC236}">
              <a16:creationId xmlns:a16="http://schemas.microsoft.com/office/drawing/2014/main" id="{DB1CE4FA-75DD-45D5-B6CD-8D48A687659F}"/>
            </a:ext>
          </a:extLst>
        </xdr:cNvPr>
        <xdr:cNvSpPr/>
      </xdr:nvSpPr>
      <xdr:spPr>
        <a:xfrm>
          <a:off x="4354286" y="23177500"/>
          <a:ext cx="17671143" cy="2140856"/>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0</xdr:colOff>
      <xdr:row>146</xdr:row>
      <xdr:rowOff>108857</xdr:rowOff>
    </xdr:from>
    <xdr:to>
      <xdr:col>28</xdr:col>
      <xdr:colOff>244928</xdr:colOff>
      <xdr:row>160</xdr:row>
      <xdr:rowOff>99786</xdr:rowOff>
    </xdr:to>
    <xdr:sp macro="" textlink="">
      <xdr:nvSpPr>
        <xdr:cNvPr id="42" name="Forma libre: forma 41">
          <a:extLst>
            <a:ext uri="{FF2B5EF4-FFF2-40B4-BE49-F238E27FC236}">
              <a16:creationId xmlns:a16="http://schemas.microsoft.com/office/drawing/2014/main" id="{834204D0-8FEA-4604-9BF7-E2A3D4CECE78}"/>
            </a:ext>
          </a:extLst>
        </xdr:cNvPr>
        <xdr:cNvSpPr/>
      </xdr:nvSpPr>
      <xdr:spPr>
        <a:xfrm>
          <a:off x="4318000" y="28720143"/>
          <a:ext cx="17761857" cy="2304143"/>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743857</xdr:colOff>
      <xdr:row>20</xdr:row>
      <xdr:rowOff>63500</xdr:rowOff>
    </xdr:from>
    <xdr:to>
      <xdr:col>10</xdr:col>
      <xdr:colOff>399142</xdr:colOff>
      <xdr:row>21</xdr:row>
      <xdr:rowOff>72571</xdr:rowOff>
    </xdr:to>
    <xdr:cxnSp macro="">
      <xdr:nvCxnSpPr>
        <xdr:cNvPr id="29" name="Conector recto de flecha 28">
          <a:extLst>
            <a:ext uri="{FF2B5EF4-FFF2-40B4-BE49-F238E27FC236}">
              <a16:creationId xmlns:a16="http://schemas.microsoft.com/office/drawing/2014/main" id="{DEFB43FE-E5CA-4FE1-B0F5-CC8B608EF24F}"/>
            </a:ext>
          </a:extLst>
        </xdr:cNvPr>
        <xdr:cNvCxnSpPr/>
      </xdr:nvCxnSpPr>
      <xdr:spPr>
        <a:xfrm flipH="1">
          <a:off x="6894286" y="5370286"/>
          <a:ext cx="544285" cy="108856"/>
        </a:xfrm>
        <a:prstGeom prst="straightConnector1">
          <a:avLst/>
        </a:prstGeom>
        <a:noFill/>
        <a:ln w="6350" cap="flat" cmpd="sng" algn="ctr">
          <a:solidFill>
            <a:srgbClr val="0000FF"/>
          </a:solidFill>
          <a:prstDash val="dashDot"/>
          <a:miter lim="800000"/>
          <a:tailEnd type="triangle"/>
        </a:ln>
        <a:effectLst/>
      </xdr:spPr>
    </xdr:cxnSp>
    <xdr:clientData/>
  </xdr:twoCellAnchor>
  <xdr:twoCellAnchor>
    <xdr:from>
      <xdr:col>9</xdr:col>
      <xdr:colOff>762000</xdr:colOff>
      <xdr:row>34</xdr:row>
      <xdr:rowOff>45357</xdr:rowOff>
    </xdr:from>
    <xdr:to>
      <xdr:col>10</xdr:col>
      <xdr:colOff>417285</xdr:colOff>
      <xdr:row>35</xdr:row>
      <xdr:rowOff>72570</xdr:rowOff>
    </xdr:to>
    <xdr:cxnSp macro="">
      <xdr:nvCxnSpPr>
        <xdr:cNvPr id="31" name="Conector recto de flecha 30">
          <a:extLst>
            <a:ext uri="{FF2B5EF4-FFF2-40B4-BE49-F238E27FC236}">
              <a16:creationId xmlns:a16="http://schemas.microsoft.com/office/drawing/2014/main" id="{AD9E4F26-4CFF-4108-92E7-73ADE98FA78A}"/>
            </a:ext>
          </a:extLst>
        </xdr:cNvPr>
        <xdr:cNvCxnSpPr/>
      </xdr:nvCxnSpPr>
      <xdr:spPr>
        <a:xfrm flipH="1">
          <a:off x="6912429" y="8273143"/>
          <a:ext cx="544285" cy="108856"/>
        </a:xfrm>
        <a:prstGeom prst="straightConnector1">
          <a:avLst/>
        </a:prstGeom>
        <a:noFill/>
        <a:ln w="6350" cap="flat" cmpd="sng" algn="ctr">
          <a:solidFill>
            <a:srgbClr val="0000FF"/>
          </a:solidFill>
          <a:prstDash val="dashDot"/>
          <a:miter lim="800000"/>
          <a:tailEnd type="triangle"/>
        </a:ln>
        <a:effec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124241</xdr:colOff>
      <xdr:row>51</xdr:row>
      <xdr:rowOff>149087</xdr:rowOff>
    </xdr:from>
    <xdr:to>
      <xdr:col>5</xdr:col>
      <xdr:colOff>441861</xdr:colOff>
      <xdr:row>53</xdr:row>
      <xdr:rowOff>16566</xdr:rowOff>
    </xdr:to>
    <xdr:sp macro="" textlink="">
      <xdr:nvSpPr>
        <xdr:cNvPr id="45" name="Más 44">
          <a:extLst>
            <a:ext uri="{FF2B5EF4-FFF2-40B4-BE49-F238E27FC236}">
              <a16:creationId xmlns:a16="http://schemas.microsoft.com/office/drawing/2014/main" id="{23A113FA-4288-4756-94B8-F8BF03612B0F}"/>
            </a:ext>
          </a:extLst>
        </xdr:cNvPr>
        <xdr:cNvSpPr/>
      </xdr:nvSpPr>
      <xdr:spPr>
        <a:xfrm>
          <a:off x="2219741" y="10893287"/>
          <a:ext cx="298174" cy="19132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229979</xdr:colOff>
      <xdr:row>51</xdr:row>
      <xdr:rowOff>140804</xdr:rowOff>
    </xdr:from>
    <xdr:to>
      <xdr:col>7</xdr:col>
      <xdr:colOff>482494</xdr:colOff>
      <xdr:row>53</xdr:row>
      <xdr:rowOff>33131</xdr:rowOff>
    </xdr:to>
    <xdr:sp macro="" textlink="">
      <xdr:nvSpPr>
        <xdr:cNvPr id="46" name="Igual que 45">
          <a:extLst>
            <a:ext uri="{FF2B5EF4-FFF2-40B4-BE49-F238E27FC236}">
              <a16:creationId xmlns:a16="http://schemas.microsoft.com/office/drawing/2014/main" id="{DD44358D-B8F5-4792-947E-20FF96D033E5}"/>
            </a:ext>
          </a:extLst>
        </xdr:cNvPr>
        <xdr:cNvSpPr/>
      </xdr:nvSpPr>
      <xdr:spPr>
        <a:xfrm>
          <a:off x="3890754" y="10885004"/>
          <a:ext cx="240197" cy="21617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19</xdr:col>
      <xdr:colOff>570592</xdr:colOff>
      <xdr:row>35</xdr:row>
      <xdr:rowOff>92528</xdr:rowOff>
    </xdr:from>
    <xdr:to>
      <xdr:col>26</xdr:col>
      <xdr:colOff>489857</xdr:colOff>
      <xdr:row>51</xdr:row>
      <xdr:rowOff>130628</xdr:rowOff>
    </xdr:to>
    <xdr:graphicFrame macro="">
      <xdr:nvGraphicFramePr>
        <xdr:cNvPr id="1013957" name="Gráfico 47">
          <a:extLst>
            <a:ext uri="{FF2B5EF4-FFF2-40B4-BE49-F238E27FC236}">
              <a16:creationId xmlns:a16="http://schemas.microsoft.com/office/drawing/2014/main" id="{C7CB24DE-0E51-47FB-BD64-A90C929376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619578</xdr:colOff>
      <xdr:row>53</xdr:row>
      <xdr:rowOff>9071</xdr:rowOff>
    </xdr:from>
    <xdr:to>
      <xdr:col>26</xdr:col>
      <xdr:colOff>408214</xdr:colOff>
      <xdr:row>68</xdr:row>
      <xdr:rowOff>9071</xdr:rowOff>
    </xdr:to>
    <xdr:graphicFrame macro="">
      <xdr:nvGraphicFramePr>
        <xdr:cNvPr id="1013959" name="Gráfico 1">
          <a:extLst>
            <a:ext uri="{FF2B5EF4-FFF2-40B4-BE49-F238E27FC236}">
              <a16:creationId xmlns:a16="http://schemas.microsoft.com/office/drawing/2014/main" id="{5256BE8C-E37E-4D7F-828B-FF0C297EF8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780142</xdr:colOff>
      <xdr:row>34</xdr:row>
      <xdr:rowOff>45358</xdr:rowOff>
    </xdr:from>
    <xdr:to>
      <xdr:col>31</xdr:col>
      <xdr:colOff>737507</xdr:colOff>
      <xdr:row>54</xdr:row>
      <xdr:rowOff>25401</xdr:rowOff>
    </xdr:to>
    <xdr:pic>
      <xdr:nvPicPr>
        <xdr:cNvPr id="9" name="Imagen 8">
          <a:extLst>
            <a:ext uri="{FF2B5EF4-FFF2-40B4-BE49-F238E27FC236}">
              <a16:creationId xmlns:a16="http://schemas.microsoft.com/office/drawing/2014/main" id="{1B585E95-8F37-4418-B51F-964BF18D95E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072928" y="8400144"/>
          <a:ext cx="3948793" cy="3590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36285</xdr:colOff>
      <xdr:row>0</xdr:row>
      <xdr:rowOff>0</xdr:rowOff>
    </xdr:from>
    <xdr:to>
      <xdr:col>9</xdr:col>
      <xdr:colOff>798285</xdr:colOff>
      <xdr:row>4</xdr:row>
      <xdr:rowOff>285901</xdr:rowOff>
    </xdr:to>
    <xdr:pic>
      <xdr:nvPicPr>
        <xdr:cNvPr id="10" name="Imagen 9">
          <a:extLst>
            <a:ext uri="{FF2B5EF4-FFF2-40B4-BE49-F238E27FC236}">
              <a16:creationId xmlns:a16="http://schemas.microsoft.com/office/drawing/2014/main" id="{45DCED00-6CA0-4D61-89FC-9214C75DA27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6142" y="0"/>
          <a:ext cx="6458857" cy="2000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852715</xdr:colOff>
      <xdr:row>82</xdr:row>
      <xdr:rowOff>18143</xdr:rowOff>
    </xdr:from>
    <xdr:to>
      <xdr:col>12</xdr:col>
      <xdr:colOff>798286</xdr:colOff>
      <xdr:row>87</xdr:row>
      <xdr:rowOff>136071</xdr:rowOff>
    </xdr:to>
    <xdr:sp macro="" textlink="">
      <xdr:nvSpPr>
        <xdr:cNvPr id="14" name="Forma libre: forma 13">
          <a:extLst>
            <a:ext uri="{FF2B5EF4-FFF2-40B4-BE49-F238E27FC236}">
              <a16:creationId xmlns:a16="http://schemas.microsoft.com/office/drawing/2014/main" id="{0777E56F-46B5-4478-8BD1-78A9D3D0739C}"/>
            </a:ext>
          </a:extLst>
        </xdr:cNvPr>
        <xdr:cNvSpPr/>
      </xdr:nvSpPr>
      <xdr:spPr>
        <a:xfrm>
          <a:off x="7928429" y="17181286"/>
          <a:ext cx="1895928" cy="852714"/>
        </a:xfrm>
        <a:custGeom>
          <a:avLst/>
          <a:gdLst>
            <a:gd name="connsiteX0" fmla="*/ 0 w 2874854"/>
            <a:gd name="connsiteY0" fmla="*/ 39602 h 2280245"/>
            <a:gd name="connsiteX1" fmla="*/ 2830286 w 2874854"/>
            <a:gd name="connsiteY1" fmla="*/ 302674 h 2280245"/>
            <a:gd name="connsiteX2" fmla="*/ 1732643 w 2874854"/>
            <a:gd name="connsiteY2" fmla="*/ 2280245 h 2280245"/>
          </a:gdLst>
          <a:ahLst/>
          <a:cxnLst>
            <a:cxn ang="0">
              <a:pos x="connsiteX0" y="connsiteY0"/>
            </a:cxn>
            <a:cxn ang="0">
              <a:pos x="connsiteX1" y="connsiteY1"/>
            </a:cxn>
            <a:cxn ang="0">
              <a:pos x="connsiteX2" y="connsiteY2"/>
            </a:cxn>
          </a:cxnLst>
          <a:rect l="l" t="t" r="r" b="b"/>
          <a:pathLst>
            <a:path w="2874854" h="2280245">
              <a:moveTo>
                <a:pt x="0" y="39602"/>
              </a:moveTo>
              <a:cubicBezTo>
                <a:pt x="1270756" y="-15583"/>
                <a:pt x="2541512" y="-70767"/>
                <a:pt x="2830286" y="302674"/>
              </a:cubicBezTo>
              <a:cubicBezTo>
                <a:pt x="3119060" y="676115"/>
                <a:pt x="1917095" y="1985424"/>
                <a:pt x="1732643" y="2280245"/>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10</xdr:col>
      <xdr:colOff>671285</xdr:colOff>
      <xdr:row>113</xdr:row>
      <xdr:rowOff>63500</xdr:rowOff>
    </xdr:from>
    <xdr:to>
      <xdr:col>12</xdr:col>
      <xdr:colOff>526143</xdr:colOff>
      <xdr:row>122</xdr:row>
      <xdr:rowOff>154214</xdr:rowOff>
    </xdr:to>
    <xdr:pic>
      <xdr:nvPicPr>
        <xdr:cNvPr id="15" name="Imagen 14">
          <a:extLst>
            <a:ext uri="{FF2B5EF4-FFF2-40B4-BE49-F238E27FC236}">
              <a16:creationId xmlns:a16="http://schemas.microsoft.com/office/drawing/2014/main" id="{BABA4101-E67D-4DB5-B8EE-B2E54EDB7C8A}"/>
            </a:ext>
          </a:extLst>
        </xdr:cNvPr>
        <xdr:cNvPicPr>
          <a:picLocks noChangeAspect="1"/>
        </xdr:cNvPicPr>
      </xdr:nvPicPr>
      <xdr:blipFill>
        <a:blip xmlns:r="http://schemas.openxmlformats.org/officeDocument/2006/relationships" r:embed="rId5"/>
        <a:stretch>
          <a:fillRect/>
        </a:stretch>
      </xdr:blipFill>
      <xdr:spPr>
        <a:xfrm>
          <a:off x="7746999" y="22578786"/>
          <a:ext cx="1805215" cy="1496785"/>
        </a:xfrm>
        <a:prstGeom prst="rect">
          <a:avLst/>
        </a:prstGeom>
      </xdr:spPr>
    </xdr:pic>
    <xdr:clientData/>
  </xdr:twoCellAnchor>
  <xdr:twoCellAnchor>
    <xdr:from>
      <xdr:col>10</xdr:col>
      <xdr:colOff>816430</xdr:colOff>
      <xdr:row>146</xdr:row>
      <xdr:rowOff>81642</xdr:rowOff>
    </xdr:from>
    <xdr:to>
      <xdr:col>12</xdr:col>
      <xdr:colOff>217715</xdr:colOff>
      <xdr:row>152</xdr:row>
      <xdr:rowOff>154214</xdr:rowOff>
    </xdr:to>
    <xdr:sp macro="" textlink="">
      <xdr:nvSpPr>
        <xdr:cNvPr id="18" name="Forma libre: forma 17">
          <a:extLst>
            <a:ext uri="{FF2B5EF4-FFF2-40B4-BE49-F238E27FC236}">
              <a16:creationId xmlns:a16="http://schemas.microsoft.com/office/drawing/2014/main" id="{F5AAA64F-2AB2-45BA-A33E-26402D507DFC}"/>
            </a:ext>
          </a:extLst>
        </xdr:cNvPr>
        <xdr:cNvSpPr/>
      </xdr:nvSpPr>
      <xdr:spPr>
        <a:xfrm>
          <a:off x="7892144" y="28457071"/>
          <a:ext cx="1351642" cy="1061357"/>
        </a:xfrm>
        <a:custGeom>
          <a:avLst/>
          <a:gdLst>
            <a:gd name="connsiteX0" fmla="*/ 0 w 2622766"/>
            <a:gd name="connsiteY0" fmla="*/ 0 h 2068286"/>
            <a:gd name="connsiteX1" fmla="*/ 2530929 w 2622766"/>
            <a:gd name="connsiteY1" fmla="*/ 1070429 h 2068286"/>
            <a:gd name="connsiteX2" fmla="*/ 1823358 w 2622766"/>
            <a:gd name="connsiteY2" fmla="*/ 2068286 h 2068286"/>
          </a:gdLst>
          <a:ahLst/>
          <a:cxnLst>
            <a:cxn ang="0">
              <a:pos x="connsiteX0" y="connsiteY0"/>
            </a:cxn>
            <a:cxn ang="0">
              <a:pos x="connsiteX1" y="connsiteY1"/>
            </a:cxn>
            <a:cxn ang="0">
              <a:pos x="connsiteX2" y="connsiteY2"/>
            </a:cxn>
          </a:cxnLst>
          <a:rect l="l" t="t" r="r" b="b"/>
          <a:pathLst>
            <a:path w="2622766" h="2068286">
              <a:moveTo>
                <a:pt x="0" y="0"/>
              </a:moveTo>
              <a:cubicBezTo>
                <a:pt x="1113518" y="362857"/>
                <a:pt x="2227036" y="725715"/>
                <a:pt x="2530929" y="1070429"/>
              </a:cubicBezTo>
              <a:cubicBezTo>
                <a:pt x="2834822" y="1415143"/>
                <a:pt x="2329090" y="1741714"/>
                <a:pt x="1823358" y="206828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27214</xdr:colOff>
      <xdr:row>86</xdr:row>
      <xdr:rowOff>9072</xdr:rowOff>
    </xdr:from>
    <xdr:to>
      <xdr:col>9</xdr:col>
      <xdr:colOff>662214</xdr:colOff>
      <xdr:row>94</xdr:row>
      <xdr:rowOff>72571</xdr:rowOff>
    </xdr:to>
    <xdr:graphicFrame macro="">
      <xdr:nvGraphicFramePr>
        <xdr:cNvPr id="2" name="Gráfico 1">
          <a:extLst>
            <a:ext uri="{FF2B5EF4-FFF2-40B4-BE49-F238E27FC236}">
              <a16:creationId xmlns:a16="http://schemas.microsoft.com/office/drawing/2014/main" id="{DAB60601-72AA-4FEE-8FC1-06B2E51376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235857</xdr:colOff>
      <xdr:row>121</xdr:row>
      <xdr:rowOff>136070</xdr:rowOff>
    </xdr:from>
    <xdr:to>
      <xdr:col>9</xdr:col>
      <xdr:colOff>752929</xdr:colOff>
      <xdr:row>129</xdr:row>
      <xdr:rowOff>126999</xdr:rowOff>
    </xdr:to>
    <xdr:graphicFrame macro="">
      <xdr:nvGraphicFramePr>
        <xdr:cNvPr id="3" name="Gráfico 2">
          <a:extLst>
            <a:ext uri="{FF2B5EF4-FFF2-40B4-BE49-F238E27FC236}">
              <a16:creationId xmlns:a16="http://schemas.microsoft.com/office/drawing/2014/main" id="{4EF3B1D8-BF0E-48CF-9ED6-6C96094B7F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399142</xdr:colOff>
      <xdr:row>22</xdr:row>
      <xdr:rowOff>9072</xdr:rowOff>
    </xdr:from>
    <xdr:to>
      <xdr:col>10</xdr:col>
      <xdr:colOff>257202</xdr:colOff>
      <xdr:row>23</xdr:row>
      <xdr:rowOff>72571</xdr:rowOff>
    </xdr:to>
    <xdr:sp macro="" textlink="">
      <xdr:nvSpPr>
        <xdr:cNvPr id="19" name="Forma libre: forma 18">
          <a:extLst>
            <a:ext uri="{FF2B5EF4-FFF2-40B4-BE49-F238E27FC236}">
              <a16:creationId xmlns:a16="http://schemas.microsoft.com/office/drawing/2014/main" id="{8EA5EEA3-1CFE-487E-B820-529F1CABEE95}"/>
            </a:ext>
          </a:extLst>
        </xdr:cNvPr>
        <xdr:cNvSpPr/>
      </xdr:nvSpPr>
      <xdr:spPr>
        <a:xfrm>
          <a:off x="3374571" y="5724072"/>
          <a:ext cx="3958345" cy="226785"/>
        </a:xfrm>
        <a:custGeom>
          <a:avLst/>
          <a:gdLst>
            <a:gd name="connsiteX0" fmla="*/ 3974353 w 3974353"/>
            <a:gd name="connsiteY0" fmla="*/ 0 h 377959"/>
            <a:gd name="connsiteX1" fmla="*/ 1733177 w 3974353"/>
            <a:gd name="connsiteY1" fmla="*/ 373529 h 377959"/>
            <a:gd name="connsiteX2" fmla="*/ 0 w 3974353"/>
            <a:gd name="connsiteY2" fmla="*/ 171823 h 377959"/>
          </a:gdLst>
          <a:ahLst/>
          <a:cxnLst>
            <a:cxn ang="0">
              <a:pos x="connsiteX0" y="connsiteY0"/>
            </a:cxn>
            <a:cxn ang="0">
              <a:pos x="connsiteX1" y="connsiteY1"/>
            </a:cxn>
            <a:cxn ang="0">
              <a:pos x="connsiteX2" y="connsiteY2"/>
            </a:cxn>
          </a:cxnLst>
          <a:rect l="l" t="t" r="r" b="b"/>
          <a:pathLst>
            <a:path w="3974353" h="377959">
              <a:moveTo>
                <a:pt x="3974353" y="0"/>
              </a:moveTo>
              <a:cubicBezTo>
                <a:pt x="3184961" y="172446"/>
                <a:pt x="2395569" y="344892"/>
                <a:pt x="1733177" y="373529"/>
              </a:cubicBezTo>
              <a:cubicBezTo>
                <a:pt x="1070785" y="402166"/>
                <a:pt x="535392" y="286994"/>
                <a:pt x="0" y="171823"/>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399142</xdr:colOff>
      <xdr:row>35</xdr:row>
      <xdr:rowOff>136071</xdr:rowOff>
    </xdr:from>
    <xdr:to>
      <xdr:col>10</xdr:col>
      <xdr:colOff>257202</xdr:colOff>
      <xdr:row>37</xdr:row>
      <xdr:rowOff>185325</xdr:rowOff>
    </xdr:to>
    <xdr:sp macro="" textlink="">
      <xdr:nvSpPr>
        <xdr:cNvPr id="20" name="Forma libre: forma 19">
          <a:extLst>
            <a:ext uri="{FF2B5EF4-FFF2-40B4-BE49-F238E27FC236}">
              <a16:creationId xmlns:a16="http://schemas.microsoft.com/office/drawing/2014/main" id="{35001726-1CEC-4788-891B-1CFB38B9ACFF}"/>
            </a:ext>
          </a:extLst>
        </xdr:cNvPr>
        <xdr:cNvSpPr/>
      </xdr:nvSpPr>
      <xdr:spPr>
        <a:xfrm>
          <a:off x="3374571" y="8572500"/>
          <a:ext cx="3958345" cy="375825"/>
        </a:xfrm>
        <a:custGeom>
          <a:avLst/>
          <a:gdLst>
            <a:gd name="connsiteX0" fmla="*/ 3974353 w 3974353"/>
            <a:gd name="connsiteY0" fmla="*/ 0 h 377959"/>
            <a:gd name="connsiteX1" fmla="*/ 1733177 w 3974353"/>
            <a:gd name="connsiteY1" fmla="*/ 373529 h 377959"/>
            <a:gd name="connsiteX2" fmla="*/ 0 w 3974353"/>
            <a:gd name="connsiteY2" fmla="*/ 171823 h 377959"/>
          </a:gdLst>
          <a:ahLst/>
          <a:cxnLst>
            <a:cxn ang="0">
              <a:pos x="connsiteX0" y="connsiteY0"/>
            </a:cxn>
            <a:cxn ang="0">
              <a:pos x="connsiteX1" y="connsiteY1"/>
            </a:cxn>
            <a:cxn ang="0">
              <a:pos x="connsiteX2" y="connsiteY2"/>
            </a:cxn>
          </a:cxnLst>
          <a:rect l="l" t="t" r="r" b="b"/>
          <a:pathLst>
            <a:path w="3974353" h="377959">
              <a:moveTo>
                <a:pt x="3974353" y="0"/>
              </a:moveTo>
              <a:cubicBezTo>
                <a:pt x="3184961" y="172446"/>
                <a:pt x="2395569" y="344892"/>
                <a:pt x="1733177" y="373529"/>
              </a:cubicBezTo>
              <a:cubicBezTo>
                <a:pt x="1070785" y="402166"/>
                <a:pt x="535392" y="286994"/>
                <a:pt x="0" y="171823"/>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589643</xdr:colOff>
      <xdr:row>19</xdr:row>
      <xdr:rowOff>117928</xdr:rowOff>
    </xdr:from>
    <xdr:to>
      <xdr:col>10</xdr:col>
      <xdr:colOff>290287</xdr:colOff>
      <xdr:row>22</xdr:row>
      <xdr:rowOff>108856</xdr:rowOff>
    </xdr:to>
    <xdr:sp macro="" textlink="">
      <xdr:nvSpPr>
        <xdr:cNvPr id="23" name="Forma libre: forma 22">
          <a:extLst>
            <a:ext uri="{FF2B5EF4-FFF2-40B4-BE49-F238E27FC236}">
              <a16:creationId xmlns:a16="http://schemas.microsoft.com/office/drawing/2014/main" id="{18C0540A-DAAC-4B11-8982-9732858D4432}"/>
            </a:ext>
          </a:extLst>
        </xdr:cNvPr>
        <xdr:cNvSpPr/>
      </xdr:nvSpPr>
      <xdr:spPr>
        <a:xfrm>
          <a:off x="4943929" y="5424714"/>
          <a:ext cx="2422072" cy="399142"/>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571500</xdr:colOff>
      <xdr:row>33</xdr:row>
      <xdr:rowOff>99786</xdr:rowOff>
    </xdr:from>
    <xdr:to>
      <xdr:col>10</xdr:col>
      <xdr:colOff>272144</xdr:colOff>
      <xdr:row>36</xdr:row>
      <xdr:rowOff>90714</xdr:rowOff>
    </xdr:to>
    <xdr:sp macro="" textlink="">
      <xdr:nvSpPr>
        <xdr:cNvPr id="24" name="Forma libre: forma 23">
          <a:extLst>
            <a:ext uri="{FF2B5EF4-FFF2-40B4-BE49-F238E27FC236}">
              <a16:creationId xmlns:a16="http://schemas.microsoft.com/office/drawing/2014/main" id="{38197C8B-B4BC-4A36-AD76-C6638D9AF132}"/>
            </a:ext>
          </a:extLst>
        </xdr:cNvPr>
        <xdr:cNvSpPr/>
      </xdr:nvSpPr>
      <xdr:spPr>
        <a:xfrm>
          <a:off x="4925786" y="8309429"/>
          <a:ext cx="2422072" cy="399142"/>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480786</xdr:colOff>
      <xdr:row>113</xdr:row>
      <xdr:rowOff>99785</xdr:rowOff>
    </xdr:from>
    <xdr:to>
      <xdr:col>16</xdr:col>
      <xdr:colOff>852714</xdr:colOff>
      <xdr:row>123</xdr:row>
      <xdr:rowOff>81642</xdr:rowOff>
    </xdr:to>
    <xdr:cxnSp macro="">
      <xdr:nvCxnSpPr>
        <xdr:cNvPr id="25" name="Conector recto de flecha 24">
          <a:extLst>
            <a:ext uri="{FF2B5EF4-FFF2-40B4-BE49-F238E27FC236}">
              <a16:creationId xmlns:a16="http://schemas.microsoft.com/office/drawing/2014/main" id="{EFCDC8D6-F7B9-46C5-82E0-743026AF457E}"/>
            </a:ext>
          </a:extLst>
        </xdr:cNvPr>
        <xdr:cNvCxnSpPr/>
      </xdr:nvCxnSpPr>
      <xdr:spPr>
        <a:xfrm>
          <a:off x="1905000" y="22778356"/>
          <a:ext cx="11157857" cy="1551215"/>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526144</xdr:colOff>
      <xdr:row>146</xdr:row>
      <xdr:rowOff>90715</xdr:rowOff>
    </xdr:from>
    <xdr:to>
      <xdr:col>16</xdr:col>
      <xdr:colOff>752928</xdr:colOff>
      <xdr:row>153</xdr:row>
      <xdr:rowOff>72572</xdr:rowOff>
    </xdr:to>
    <xdr:cxnSp macro="">
      <xdr:nvCxnSpPr>
        <xdr:cNvPr id="28" name="Conector recto de flecha 27">
          <a:extLst>
            <a:ext uri="{FF2B5EF4-FFF2-40B4-BE49-F238E27FC236}">
              <a16:creationId xmlns:a16="http://schemas.microsoft.com/office/drawing/2014/main" id="{18CF2456-0E0D-4741-8862-0AA0628B7D5D}"/>
            </a:ext>
          </a:extLst>
        </xdr:cNvPr>
        <xdr:cNvCxnSpPr/>
      </xdr:nvCxnSpPr>
      <xdr:spPr>
        <a:xfrm>
          <a:off x="1950358" y="28629429"/>
          <a:ext cx="11012713" cy="1143000"/>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598713</xdr:colOff>
      <xdr:row>113</xdr:row>
      <xdr:rowOff>117929</xdr:rowOff>
    </xdr:from>
    <xdr:to>
      <xdr:col>11</xdr:col>
      <xdr:colOff>553357</xdr:colOff>
      <xdr:row>126</xdr:row>
      <xdr:rowOff>18143</xdr:rowOff>
    </xdr:to>
    <xdr:cxnSp macro="">
      <xdr:nvCxnSpPr>
        <xdr:cNvPr id="30" name="Conector recto de flecha 29">
          <a:extLst>
            <a:ext uri="{FF2B5EF4-FFF2-40B4-BE49-F238E27FC236}">
              <a16:creationId xmlns:a16="http://schemas.microsoft.com/office/drawing/2014/main" id="{E7B6DCB1-0A6B-438E-BB81-1B3797CC3EAF}"/>
            </a:ext>
          </a:extLst>
        </xdr:cNvPr>
        <xdr:cNvCxnSpPr/>
      </xdr:nvCxnSpPr>
      <xdr:spPr>
        <a:xfrm>
          <a:off x="4952999" y="22796500"/>
          <a:ext cx="3619501" cy="1959429"/>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616857</xdr:colOff>
      <xdr:row>146</xdr:row>
      <xdr:rowOff>99786</xdr:rowOff>
    </xdr:from>
    <xdr:to>
      <xdr:col>11</xdr:col>
      <xdr:colOff>598714</xdr:colOff>
      <xdr:row>156</xdr:row>
      <xdr:rowOff>90715</xdr:rowOff>
    </xdr:to>
    <xdr:cxnSp macro="">
      <xdr:nvCxnSpPr>
        <xdr:cNvPr id="32" name="Conector recto de flecha 31">
          <a:extLst>
            <a:ext uri="{FF2B5EF4-FFF2-40B4-BE49-F238E27FC236}">
              <a16:creationId xmlns:a16="http://schemas.microsoft.com/office/drawing/2014/main" id="{3BF33C33-B6CD-4D22-A55E-D7610C2573E7}"/>
            </a:ext>
          </a:extLst>
        </xdr:cNvPr>
        <xdr:cNvCxnSpPr/>
      </xdr:nvCxnSpPr>
      <xdr:spPr>
        <a:xfrm>
          <a:off x="4971143" y="28638500"/>
          <a:ext cx="3646714" cy="1641929"/>
        </a:xfrm>
        <a:prstGeom prst="straightConnector1">
          <a:avLst/>
        </a:prstGeom>
        <a:ln>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9071</xdr:colOff>
      <xdr:row>147</xdr:row>
      <xdr:rowOff>72571</xdr:rowOff>
    </xdr:from>
    <xdr:to>
      <xdr:col>28</xdr:col>
      <xdr:colOff>244929</xdr:colOff>
      <xdr:row>161</xdr:row>
      <xdr:rowOff>54428</xdr:rowOff>
    </xdr:to>
    <xdr:sp macro="" textlink="">
      <xdr:nvSpPr>
        <xdr:cNvPr id="34" name="Forma libre: forma 33">
          <a:extLst>
            <a:ext uri="{FF2B5EF4-FFF2-40B4-BE49-F238E27FC236}">
              <a16:creationId xmlns:a16="http://schemas.microsoft.com/office/drawing/2014/main" id="{63F95626-E964-42EA-A9DA-A539AC778ABB}"/>
            </a:ext>
          </a:extLst>
        </xdr:cNvPr>
        <xdr:cNvSpPr/>
      </xdr:nvSpPr>
      <xdr:spPr>
        <a:xfrm>
          <a:off x="4363357" y="28774571"/>
          <a:ext cx="17770929" cy="2295071"/>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9071</xdr:colOff>
      <xdr:row>116</xdr:row>
      <xdr:rowOff>99785</xdr:rowOff>
    </xdr:from>
    <xdr:to>
      <xdr:col>28</xdr:col>
      <xdr:colOff>244929</xdr:colOff>
      <xdr:row>130</xdr:row>
      <xdr:rowOff>36286</xdr:rowOff>
    </xdr:to>
    <xdr:sp macro="" textlink="">
      <xdr:nvSpPr>
        <xdr:cNvPr id="35" name="Forma libre: forma 34">
          <a:extLst>
            <a:ext uri="{FF2B5EF4-FFF2-40B4-BE49-F238E27FC236}">
              <a16:creationId xmlns:a16="http://schemas.microsoft.com/office/drawing/2014/main" id="{F0B596DF-CDEC-464C-8336-09C2462F3063}"/>
            </a:ext>
          </a:extLst>
        </xdr:cNvPr>
        <xdr:cNvSpPr/>
      </xdr:nvSpPr>
      <xdr:spPr>
        <a:xfrm>
          <a:off x="4363357" y="23268214"/>
          <a:ext cx="17770929" cy="2168072"/>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7</xdr:col>
      <xdr:colOff>27214</xdr:colOff>
      <xdr:row>81</xdr:row>
      <xdr:rowOff>99786</xdr:rowOff>
    </xdr:from>
    <xdr:to>
      <xdr:col>28</xdr:col>
      <xdr:colOff>263072</xdr:colOff>
      <xdr:row>95</xdr:row>
      <xdr:rowOff>54429</xdr:rowOff>
    </xdr:to>
    <xdr:sp macro="" textlink="">
      <xdr:nvSpPr>
        <xdr:cNvPr id="36" name="Forma libre: forma 35">
          <a:extLst>
            <a:ext uri="{FF2B5EF4-FFF2-40B4-BE49-F238E27FC236}">
              <a16:creationId xmlns:a16="http://schemas.microsoft.com/office/drawing/2014/main" id="{5EF38E3B-A917-4AFC-9EEA-12CC9E86E8B5}"/>
            </a:ext>
          </a:extLst>
        </xdr:cNvPr>
        <xdr:cNvSpPr/>
      </xdr:nvSpPr>
      <xdr:spPr>
        <a:xfrm>
          <a:off x="4381500" y="17099643"/>
          <a:ext cx="17770929" cy="2168072"/>
        </a:xfrm>
        <a:custGeom>
          <a:avLst/>
          <a:gdLst>
            <a:gd name="connsiteX0" fmla="*/ 0 w 17907000"/>
            <a:gd name="connsiteY0" fmla="*/ 3603625 h 3603625"/>
            <a:gd name="connsiteX1" fmla="*/ 14144625 w 17907000"/>
            <a:gd name="connsiteY1" fmla="*/ 2444750 h 3603625"/>
            <a:gd name="connsiteX2" fmla="*/ 17907000 w 17907000"/>
            <a:gd name="connsiteY2" fmla="*/ 0 h 3603625"/>
          </a:gdLst>
          <a:ahLst/>
          <a:cxnLst>
            <a:cxn ang="0">
              <a:pos x="connsiteX0" y="connsiteY0"/>
            </a:cxn>
            <a:cxn ang="0">
              <a:pos x="connsiteX1" y="connsiteY1"/>
            </a:cxn>
            <a:cxn ang="0">
              <a:pos x="connsiteX2" y="connsiteY2"/>
            </a:cxn>
          </a:cxnLst>
          <a:rect l="l" t="t" r="r" b="b"/>
          <a:pathLst>
            <a:path w="17907000" h="3603625">
              <a:moveTo>
                <a:pt x="0" y="3603625"/>
              </a:moveTo>
              <a:cubicBezTo>
                <a:pt x="5580062" y="3324489"/>
                <a:pt x="11160125" y="3045354"/>
                <a:pt x="14144625" y="2444750"/>
              </a:cubicBezTo>
              <a:cubicBezTo>
                <a:pt x="17129125" y="1844146"/>
                <a:pt x="17518062" y="922073"/>
                <a:pt x="179070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807357</xdr:colOff>
      <xdr:row>20</xdr:row>
      <xdr:rowOff>27214</xdr:rowOff>
    </xdr:from>
    <xdr:to>
      <xdr:col>10</xdr:col>
      <xdr:colOff>462642</xdr:colOff>
      <xdr:row>21</xdr:row>
      <xdr:rowOff>54427</xdr:rowOff>
    </xdr:to>
    <xdr:cxnSp macro="">
      <xdr:nvCxnSpPr>
        <xdr:cNvPr id="26" name="Conector recto de flecha 25">
          <a:extLst>
            <a:ext uri="{FF2B5EF4-FFF2-40B4-BE49-F238E27FC236}">
              <a16:creationId xmlns:a16="http://schemas.microsoft.com/office/drawing/2014/main" id="{93DCB018-2597-467C-BD96-5768BE30A5DF}"/>
            </a:ext>
          </a:extLst>
        </xdr:cNvPr>
        <xdr:cNvCxnSpPr/>
      </xdr:nvCxnSpPr>
      <xdr:spPr>
        <a:xfrm flipH="1">
          <a:off x="6994071" y="5334000"/>
          <a:ext cx="544285" cy="108856"/>
        </a:xfrm>
        <a:prstGeom prst="straightConnector1">
          <a:avLst/>
        </a:prstGeom>
        <a:noFill/>
        <a:ln w="6350" cap="flat" cmpd="sng" algn="ctr">
          <a:solidFill>
            <a:srgbClr val="0000FF"/>
          </a:solidFill>
          <a:prstDash val="dashDot"/>
          <a:miter lim="800000"/>
          <a:tailEnd type="triangle"/>
        </a:ln>
        <a:effectLst/>
      </xdr:spPr>
    </xdr:cxnSp>
    <xdr:clientData/>
  </xdr:twoCellAnchor>
  <xdr:twoCellAnchor>
    <xdr:from>
      <xdr:col>9</xdr:col>
      <xdr:colOff>807357</xdr:colOff>
      <xdr:row>34</xdr:row>
      <xdr:rowOff>36285</xdr:rowOff>
    </xdr:from>
    <xdr:to>
      <xdr:col>10</xdr:col>
      <xdr:colOff>462642</xdr:colOff>
      <xdr:row>35</xdr:row>
      <xdr:rowOff>63498</xdr:rowOff>
    </xdr:to>
    <xdr:cxnSp macro="">
      <xdr:nvCxnSpPr>
        <xdr:cNvPr id="27" name="Conector recto de flecha 26">
          <a:extLst>
            <a:ext uri="{FF2B5EF4-FFF2-40B4-BE49-F238E27FC236}">
              <a16:creationId xmlns:a16="http://schemas.microsoft.com/office/drawing/2014/main" id="{B9AAB29F-5B1A-45EE-B9DE-D481812E0E90}"/>
            </a:ext>
          </a:extLst>
        </xdr:cNvPr>
        <xdr:cNvCxnSpPr/>
      </xdr:nvCxnSpPr>
      <xdr:spPr>
        <a:xfrm flipH="1">
          <a:off x="6994071" y="8245928"/>
          <a:ext cx="544285" cy="108856"/>
        </a:xfrm>
        <a:prstGeom prst="straightConnector1">
          <a:avLst/>
        </a:prstGeom>
        <a:noFill/>
        <a:ln w="6350" cap="flat" cmpd="sng" algn="ctr">
          <a:solidFill>
            <a:srgbClr val="0000FF"/>
          </a:solidFill>
          <a:prstDash val="dashDot"/>
          <a:miter lim="800000"/>
          <a:tailEnd type="triangle"/>
        </a:ln>
        <a:effec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158"/>
  <sheetViews>
    <sheetView tabSelected="1" zoomScale="70" zoomScaleNormal="70" workbookViewId="0"/>
  </sheetViews>
  <sheetFormatPr baseColWidth="10" defaultColWidth="11.453125" defaultRowHeight="13" x14ac:dyDescent="0.3"/>
  <cols>
    <col min="1" max="1" width="8.26953125" style="1" customWidth="1"/>
    <col min="2" max="2" width="6.1796875" style="1" customWidth="1"/>
    <col min="3" max="3" width="8.26953125" style="1" customWidth="1"/>
    <col min="4" max="4" width="9.54296875" style="1" customWidth="1"/>
    <col min="5" max="5" width="12.54296875" style="1" customWidth="1"/>
    <col min="6" max="6" width="9.26953125" style="1" customWidth="1"/>
    <col min="7" max="7" width="10.54296875" style="1" customWidth="1"/>
    <col min="8" max="8" width="13" style="1" customWidth="1"/>
    <col min="9" max="9" width="13.26953125" style="1" customWidth="1"/>
    <col min="10" max="10" width="11.453125" style="1"/>
    <col min="11" max="11" width="13.453125" style="1" customWidth="1"/>
    <col min="12" max="12" width="10.7265625" style="1" customWidth="1"/>
    <col min="13" max="13" width="10.453125" style="1" customWidth="1"/>
    <col min="14" max="14" width="7.1796875" style="1" customWidth="1"/>
    <col min="15" max="15" width="11.453125" style="1"/>
    <col min="16" max="16" width="13.26953125" style="1" customWidth="1"/>
    <col min="17" max="17" width="12.81640625" style="1" customWidth="1"/>
    <col min="18" max="18" width="7.81640625" style="2" customWidth="1"/>
    <col min="19" max="19" width="13.6328125" style="2" customWidth="1"/>
    <col min="20" max="20" width="11.26953125" style="2" customWidth="1"/>
    <col min="21" max="21" width="10.1796875" style="2" customWidth="1"/>
    <col min="22" max="22" width="13" style="2" customWidth="1"/>
    <col min="23" max="23" width="12.81640625" style="2" customWidth="1"/>
    <col min="24" max="24" width="11.81640625" style="2" customWidth="1"/>
    <col min="25" max="25" width="12.1796875" style="2" customWidth="1"/>
    <col min="26" max="26" width="11.453125" style="2"/>
    <col min="27" max="29" width="11.453125" style="1"/>
    <col min="30" max="30" width="9.08984375" style="1" customWidth="1"/>
    <col min="31" max="31" width="11.453125" style="1" customWidth="1"/>
    <col min="32" max="35" width="11.453125" style="1"/>
    <col min="36" max="36" width="7.90625" style="1" customWidth="1"/>
    <col min="37" max="41" width="11.453125" style="1"/>
    <col min="42" max="42" width="6.90625" style="1" customWidth="1"/>
    <col min="43" max="44" width="11.453125" style="1"/>
    <col min="45" max="45" width="10.81640625" style="1" hidden="1" customWidth="1"/>
    <col min="46" max="46" width="9.81640625" style="1" hidden="1" customWidth="1"/>
    <col min="47" max="16384" width="11.453125" style="1"/>
  </cols>
  <sheetData>
    <row r="1" spans="1:46" ht="18.75" customHeight="1" x14ac:dyDescent="0.3">
      <c r="C1" s="41" t="s">
        <v>16</v>
      </c>
    </row>
    <row r="2" spans="1:46" ht="27.75" customHeight="1" x14ac:dyDescent="0.3">
      <c r="C2" s="321" t="s">
        <v>29</v>
      </c>
      <c r="D2" s="322"/>
      <c r="E2" s="322"/>
      <c r="F2" s="322"/>
      <c r="G2" s="322"/>
      <c r="H2" s="322"/>
      <c r="I2" s="322"/>
      <c r="J2" s="322"/>
      <c r="K2" s="322"/>
      <c r="L2" s="322"/>
      <c r="M2" s="322"/>
      <c r="N2" s="323"/>
    </row>
    <row r="3" spans="1:46" ht="54" customHeight="1" x14ac:dyDescent="0.3">
      <c r="C3" s="321" t="s">
        <v>19</v>
      </c>
      <c r="D3" s="322"/>
      <c r="E3" s="322"/>
      <c r="F3" s="322"/>
      <c r="G3" s="322"/>
      <c r="H3" s="322"/>
      <c r="I3" s="322"/>
      <c r="J3" s="322"/>
      <c r="K3" s="322"/>
      <c r="L3" s="322"/>
      <c r="M3" s="322"/>
      <c r="N3" s="323"/>
    </row>
    <row r="4" spans="1:46" ht="34.5" customHeight="1" x14ac:dyDescent="0.3">
      <c r="C4" s="321" t="s">
        <v>38</v>
      </c>
      <c r="D4" s="322"/>
      <c r="E4" s="322"/>
      <c r="F4" s="322"/>
      <c r="G4" s="322"/>
      <c r="H4" s="322"/>
      <c r="I4" s="322"/>
      <c r="J4" s="322"/>
      <c r="K4" s="322"/>
      <c r="L4" s="322"/>
      <c r="M4" s="322"/>
      <c r="N4" s="323"/>
    </row>
    <row r="5" spans="1:46" ht="29.25" customHeight="1" x14ac:dyDescent="0.3">
      <c r="C5" s="321" t="s">
        <v>20</v>
      </c>
      <c r="D5" s="322"/>
      <c r="E5" s="322"/>
      <c r="F5" s="322"/>
      <c r="G5" s="322"/>
      <c r="H5" s="322"/>
      <c r="I5" s="322"/>
      <c r="J5" s="322"/>
      <c r="K5" s="322"/>
      <c r="L5" s="322"/>
      <c r="M5" s="322"/>
      <c r="N5" s="323"/>
    </row>
    <row r="6" spans="1:46" x14ac:dyDescent="0.3">
      <c r="B6" s="3"/>
      <c r="F6" s="4"/>
    </row>
    <row r="7" spans="1:46" ht="14.5" x14ac:dyDescent="0.35">
      <c r="A7" s="113" t="s">
        <v>123</v>
      </c>
      <c r="F7" s="4"/>
      <c r="N7" s="35"/>
      <c r="O7" s="2"/>
      <c r="P7" s="2"/>
      <c r="Q7" s="2"/>
    </row>
    <row r="8" spans="1:46" x14ac:dyDescent="0.3">
      <c r="A8" s="37" t="s">
        <v>51</v>
      </c>
      <c r="F8" s="4"/>
      <c r="N8" s="35"/>
      <c r="O8" s="2"/>
      <c r="P8" s="2"/>
      <c r="Q8" s="2"/>
      <c r="AD8" s="40"/>
      <c r="AE8" s="40"/>
      <c r="AF8" s="40"/>
      <c r="AG8" s="40"/>
      <c r="AH8" s="40"/>
      <c r="AI8" s="40"/>
      <c r="AJ8" s="40"/>
      <c r="AK8" s="40"/>
      <c r="AL8" s="40"/>
      <c r="AM8" s="40"/>
      <c r="AN8" s="40"/>
      <c r="AO8" s="40"/>
      <c r="AP8" s="40"/>
    </row>
    <row r="9" spans="1:46" x14ac:dyDescent="0.3">
      <c r="A9" s="3" t="s">
        <v>62</v>
      </c>
      <c r="C9" s="37"/>
      <c r="F9" s="4"/>
      <c r="N9" s="35"/>
      <c r="O9" s="2"/>
      <c r="P9" s="2"/>
      <c r="Q9" s="2"/>
      <c r="AD9" s="40"/>
      <c r="AE9" s="40"/>
      <c r="AF9" s="40"/>
      <c r="AG9" s="40"/>
      <c r="AH9" s="40"/>
      <c r="AI9" s="40"/>
      <c r="AJ9" s="40"/>
      <c r="AK9" s="40"/>
      <c r="AL9" s="40"/>
      <c r="AM9" s="40"/>
      <c r="AN9" s="40"/>
      <c r="AO9" s="40"/>
      <c r="AP9" s="40"/>
    </row>
    <row r="10" spans="1:46" ht="26" x14ac:dyDescent="0.3">
      <c r="C10" s="3" t="s">
        <v>66</v>
      </c>
      <c r="E10" s="7"/>
      <c r="F10" s="4"/>
      <c r="K10" s="266">
        <f>H13/E13</f>
        <v>0.90465631929046564</v>
      </c>
      <c r="T10" s="5"/>
      <c r="U10" s="5"/>
      <c r="V10" s="6"/>
      <c r="Y10" s="146" t="s">
        <v>78</v>
      </c>
      <c r="Z10" s="146"/>
      <c r="AA10" s="3"/>
      <c r="AB10" s="3"/>
      <c r="AC10" s="3"/>
      <c r="AD10" s="147"/>
      <c r="AE10" s="204" t="s">
        <v>79</v>
      </c>
      <c r="AF10" s="204"/>
      <c r="AG10" s="205"/>
      <c r="AH10" s="205"/>
      <c r="AI10" s="205"/>
      <c r="AJ10" s="206"/>
      <c r="AK10" s="204" t="s">
        <v>80</v>
      </c>
      <c r="AL10" s="204"/>
      <c r="AM10" s="205"/>
      <c r="AN10" s="207"/>
      <c r="AO10" s="207"/>
      <c r="AP10" s="40"/>
      <c r="AQ10" s="171" t="s">
        <v>85</v>
      </c>
      <c r="AR10" s="167" t="s">
        <v>86</v>
      </c>
      <c r="AS10" s="227" t="s">
        <v>81</v>
      </c>
      <c r="AT10" s="227" t="s">
        <v>82</v>
      </c>
    </row>
    <row r="11" spans="1:46" ht="59.25" customHeight="1" x14ac:dyDescent="0.3">
      <c r="A11" s="86" t="s">
        <v>149</v>
      </c>
      <c r="B11" s="86" t="s">
        <v>65</v>
      </c>
      <c r="C11" s="8" t="s">
        <v>46</v>
      </c>
      <c r="D11" s="8" t="s">
        <v>45</v>
      </c>
      <c r="E11" s="8" t="s">
        <v>30</v>
      </c>
      <c r="F11" s="33" t="s">
        <v>31</v>
      </c>
      <c r="G11" s="33" t="s">
        <v>33</v>
      </c>
      <c r="H11" s="9" t="s">
        <v>32</v>
      </c>
      <c r="I11" s="9" t="s">
        <v>18</v>
      </c>
      <c r="J11" s="267" t="s">
        <v>126</v>
      </c>
      <c r="K11" s="174" t="s">
        <v>87</v>
      </c>
      <c r="L11" s="188" t="s">
        <v>90</v>
      </c>
      <c r="M11" s="188" t="s">
        <v>91</v>
      </c>
      <c r="N11" s="188" t="s">
        <v>92</v>
      </c>
      <c r="O11" s="188" t="s">
        <v>93</v>
      </c>
      <c r="P11" s="188" t="s">
        <v>94</v>
      </c>
      <c r="Q11" s="189" t="s">
        <v>95</v>
      </c>
      <c r="R11" s="189" t="s">
        <v>96</v>
      </c>
      <c r="S11" s="190" t="s">
        <v>97</v>
      </c>
      <c r="T11" s="190" t="s">
        <v>98</v>
      </c>
      <c r="U11" s="191" t="s">
        <v>99</v>
      </c>
      <c r="V11" s="184" t="s">
        <v>88</v>
      </c>
      <c r="W11" s="184" t="s">
        <v>89</v>
      </c>
      <c r="Y11" s="8" t="s">
        <v>45</v>
      </c>
      <c r="Z11" s="245" t="s">
        <v>40</v>
      </c>
      <c r="AA11" s="245" t="s">
        <v>41</v>
      </c>
      <c r="AB11" s="245" t="s">
        <v>42</v>
      </c>
      <c r="AC11" s="33" t="s">
        <v>43</v>
      </c>
      <c r="AD11" s="76"/>
      <c r="AE11" s="208" t="s">
        <v>45</v>
      </c>
      <c r="AF11" s="208" t="s">
        <v>40</v>
      </c>
      <c r="AG11" s="208" t="s">
        <v>41</v>
      </c>
      <c r="AH11" s="208" t="s">
        <v>42</v>
      </c>
      <c r="AI11" s="209" t="s">
        <v>43</v>
      </c>
      <c r="AJ11" s="210"/>
      <c r="AK11" s="208" t="s">
        <v>45</v>
      </c>
      <c r="AL11" s="209" t="s">
        <v>40</v>
      </c>
      <c r="AM11" s="209" t="s">
        <v>41</v>
      </c>
      <c r="AN11" s="209" t="s">
        <v>42</v>
      </c>
      <c r="AO11" s="209" t="s">
        <v>43</v>
      </c>
      <c r="AP11" s="40"/>
      <c r="AQ11" s="8" t="s">
        <v>45</v>
      </c>
      <c r="AR11" s="33" t="s">
        <v>44</v>
      </c>
      <c r="AS11" s="208" t="s">
        <v>44</v>
      </c>
      <c r="AT11" s="208" t="s">
        <v>44</v>
      </c>
    </row>
    <row r="12" spans="1:46" x14ac:dyDescent="0.3">
      <c r="A12" s="122">
        <v>0</v>
      </c>
      <c r="B12" s="39">
        <f>F12</f>
        <v>0</v>
      </c>
      <c r="D12" s="8">
        <v>0</v>
      </c>
      <c r="E12" s="8">
        <v>451</v>
      </c>
      <c r="F12" s="8">
        <v>0</v>
      </c>
      <c r="G12" s="8">
        <v>0</v>
      </c>
      <c r="H12" s="73">
        <f>E13</f>
        <v>451</v>
      </c>
      <c r="I12" s="32">
        <f>F12/E12</f>
        <v>0</v>
      </c>
      <c r="J12" s="175">
        <f>1-I12</f>
        <v>1</v>
      </c>
      <c r="K12" s="175">
        <f>J12</f>
        <v>1</v>
      </c>
      <c r="L12" s="237">
        <f>(LN(K12))^2</f>
        <v>0</v>
      </c>
      <c r="M12" s="238">
        <f>E12-H12</f>
        <v>0</v>
      </c>
      <c r="N12" s="238">
        <f>E12*H12</f>
        <v>203401</v>
      </c>
      <c r="O12" s="239">
        <f>M12/N12</f>
        <v>0</v>
      </c>
      <c r="P12" s="239">
        <f>O12</f>
        <v>0</v>
      </c>
      <c r="Q12" s="240">
        <v>0</v>
      </c>
      <c r="R12" s="241">
        <f>-NORMSINV(2.5/100)</f>
        <v>1.9599639845400538</v>
      </c>
      <c r="S12" s="237">
        <f>R12*Q12</f>
        <v>0</v>
      </c>
      <c r="T12" s="242">
        <f>EXP(S12)</f>
        <v>1</v>
      </c>
      <c r="U12" s="197">
        <f>EXP(-S12)</f>
        <v>1</v>
      </c>
      <c r="V12" s="185">
        <f>K12^T12</f>
        <v>1</v>
      </c>
      <c r="W12" s="185">
        <f>K12^U12</f>
        <v>1</v>
      </c>
      <c r="Y12" s="70"/>
      <c r="Z12" s="248"/>
      <c r="AA12" s="248"/>
      <c r="AB12" s="248"/>
      <c r="AC12" s="70"/>
      <c r="AD12" s="77"/>
      <c r="AE12" s="211"/>
      <c r="AF12" s="211"/>
      <c r="AG12" s="211"/>
      <c r="AH12" s="211"/>
      <c r="AI12" s="212"/>
      <c r="AJ12" s="213"/>
      <c r="AK12" s="212"/>
      <c r="AL12" s="212"/>
      <c r="AM12" s="212"/>
      <c r="AN12" s="212"/>
      <c r="AO12" s="212"/>
      <c r="AP12" s="152"/>
      <c r="AQ12" s="151"/>
      <c r="AR12" s="39"/>
      <c r="AS12" s="228"/>
      <c r="AT12" s="228"/>
    </row>
    <row r="13" spans="1:46" x14ac:dyDescent="0.3">
      <c r="A13" s="122">
        <v>11</v>
      </c>
      <c r="B13" s="18">
        <f>B12+F13</f>
        <v>32</v>
      </c>
      <c r="C13" s="64">
        <f>D12</f>
        <v>0</v>
      </c>
      <c r="D13" s="42">
        <v>3</v>
      </c>
      <c r="E13" s="12">
        <v>451</v>
      </c>
      <c r="F13" s="84">
        <f t="shared" ref="F13:F18" si="0">E13-H13-G13</f>
        <v>32</v>
      </c>
      <c r="G13" s="123">
        <f>A13-A12</f>
        <v>11</v>
      </c>
      <c r="H13" s="73">
        <f t="shared" ref="H13:H20" si="1">E14</f>
        <v>408</v>
      </c>
      <c r="I13" s="13">
        <f>F13/E13</f>
        <v>7.0953436807095344E-2</v>
      </c>
      <c r="J13" s="175">
        <f>1-I13</f>
        <v>0.92904656319290468</v>
      </c>
      <c r="K13" s="176">
        <f>J13*K12</f>
        <v>0.92904656319290468</v>
      </c>
      <c r="L13" s="237">
        <f>(LN(K13))^2</f>
        <v>5.4164329750749779E-3</v>
      </c>
      <c r="M13" s="238">
        <f>E13-H13</f>
        <v>43</v>
      </c>
      <c r="N13" s="238">
        <f>E13*H13</f>
        <v>184008</v>
      </c>
      <c r="O13" s="239">
        <f>M13/N13</f>
        <v>2.3368549193513325E-4</v>
      </c>
      <c r="P13" s="239">
        <f>O13</f>
        <v>2.3368549193513325E-4</v>
      </c>
      <c r="Q13" s="240">
        <f>SQRT((1/L13)*P13)</f>
        <v>0.20771085269733217</v>
      </c>
      <c r="R13" s="241">
        <f>-NORMSINV(2.5/100)</f>
        <v>1.9599639845400538</v>
      </c>
      <c r="S13" s="237">
        <f>R13*Q13</f>
        <v>0.40710579048487533</v>
      </c>
      <c r="T13" s="242">
        <f>EXP(S13)</f>
        <v>1.5024630435486284</v>
      </c>
      <c r="U13" s="197">
        <f>EXP(-S13)</f>
        <v>0.66557377520456407</v>
      </c>
      <c r="V13" s="186">
        <f>K13^T13</f>
        <v>0.89531837244710877</v>
      </c>
      <c r="W13" s="186">
        <f>K13^U13</f>
        <v>0.95219651057423482</v>
      </c>
      <c r="X13" s="17"/>
      <c r="Y13" s="14">
        <f t="shared" ref="Y13:Y19" si="2">D13</f>
        <v>3</v>
      </c>
      <c r="Z13" s="252">
        <f>K13*(D13-D12)</f>
        <v>2.7871396895787139</v>
      </c>
      <c r="AA13" s="252">
        <f>(K12-K13)*(D13-D12)/2</f>
        <v>0.10643015521064297</v>
      </c>
      <c r="AB13" s="253">
        <f>SUM(Z13:AA13)</f>
        <v>2.893569844789357</v>
      </c>
      <c r="AC13" s="71">
        <f>AB13</f>
        <v>2.893569844789357</v>
      </c>
      <c r="AD13" s="78"/>
      <c r="AE13" s="214">
        <f>D13</f>
        <v>3</v>
      </c>
      <c r="AF13" s="215">
        <f>V13*(D13-D12)</f>
        <v>2.6859551173413263</v>
      </c>
      <c r="AG13" s="215">
        <f>(V12-V13)*(D13-D12)/2</f>
        <v>0.15702244132933685</v>
      </c>
      <c r="AH13" s="216">
        <f>SUM(AF13:AG13)</f>
        <v>2.8429775586706629</v>
      </c>
      <c r="AI13" s="217">
        <f>AH13</f>
        <v>2.8429775586706629</v>
      </c>
      <c r="AJ13" s="218"/>
      <c r="AK13" s="219">
        <f>D13</f>
        <v>3</v>
      </c>
      <c r="AL13" s="220">
        <f>W13*(D13-D12)</f>
        <v>2.8565895317227046</v>
      </c>
      <c r="AM13" s="220">
        <f>(W12-W13)*(D13-D12)/2</f>
        <v>7.1705234138647767E-2</v>
      </c>
      <c r="AN13" s="221">
        <f>SUM(AL13:AM13)</f>
        <v>2.9282947658613523</v>
      </c>
      <c r="AO13" s="217">
        <f>AN13</f>
        <v>2.9282947658613523</v>
      </c>
      <c r="AP13" s="153"/>
      <c r="AQ13" s="154">
        <f>D13</f>
        <v>3</v>
      </c>
      <c r="AR13" s="168">
        <f t="shared" ref="AR13:AR21" si="3">AC13-AC28</f>
        <v>-1.4301552106430471E-3</v>
      </c>
      <c r="AS13" s="216">
        <f t="shared" ref="AS13:AS21" si="4">AO13-AI28</f>
        <v>9.0628941764494542E-2</v>
      </c>
      <c r="AT13" s="216">
        <f t="shared" ref="AT13:AT21" si="5">AI13-AO28</f>
        <v>-8.9613970995324088E-2</v>
      </c>
    </row>
    <row r="14" spans="1:46" x14ac:dyDescent="0.3">
      <c r="A14" s="122">
        <v>17</v>
      </c>
      <c r="B14" s="18">
        <f t="shared" ref="B14:B21" si="6">B13+F14</f>
        <v>74</v>
      </c>
      <c r="C14" s="64">
        <f t="shared" ref="C14:C21" si="7">D13</f>
        <v>3</v>
      </c>
      <c r="D14" s="42">
        <v>6</v>
      </c>
      <c r="E14" s="12">
        <v>408</v>
      </c>
      <c r="F14" s="84">
        <f t="shared" si="0"/>
        <v>42</v>
      </c>
      <c r="G14" s="123">
        <f t="shared" ref="G14:G18" si="8">A14-A13</f>
        <v>6</v>
      </c>
      <c r="H14" s="73">
        <f t="shared" si="1"/>
        <v>360</v>
      </c>
      <c r="I14" s="13">
        <f t="shared" ref="I14:I19" si="9">F14/E14</f>
        <v>0.10294117647058823</v>
      </c>
      <c r="J14" s="175">
        <f t="shared" ref="J14:J19" si="10">1-I14</f>
        <v>0.8970588235294118</v>
      </c>
      <c r="K14" s="176">
        <f>J14*K13</f>
        <v>0.83340941698187043</v>
      </c>
      <c r="L14" s="237">
        <f t="shared" ref="L14" si="11">(LN(K14))^2</f>
        <v>3.3207867872270529E-2</v>
      </c>
      <c r="M14" s="238">
        <f t="shared" ref="M14" si="12">E14-H14</f>
        <v>48</v>
      </c>
      <c r="N14" s="238">
        <f t="shared" ref="N14" si="13">E14*H14</f>
        <v>146880</v>
      </c>
      <c r="O14" s="239">
        <f t="shared" ref="O14" si="14">M14/N14</f>
        <v>3.2679738562091501E-4</v>
      </c>
      <c r="P14" s="239">
        <f>P13+O14</f>
        <v>5.6048287755604829E-4</v>
      </c>
      <c r="Q14" s="240">
        <f>SQRT((1/L14)*P14)</f>
        <v>0.12991541310810964</v>
      </c>
      <c r="R14" s="241">
        <f t="shared" ref="R14" si="15">-NORMSINV(2.5/100)</f>
        <v>1.9599639845400538</v>
      </c>
      <c r="S14" s="237">
        <f t="shared" ref="S14" si="16">R14*Q14</f>
        <v>0.25462953072853772</v>
      </c>
      <c r="T14" s="242">
        <f t="shared" ref="T14" si="17">EXP(S14)</f>
        <v>1.2899836330417238</v>
      </c>
      <c r="U14" s="242">
        <f>EXP(-S14)</f>
        <v>0.77520363389576086</v>
      </c>
      <c r="V14" s="186">
        <f t="shared" ref="V14:V19" si="18">K14^T14</f>
        <v>0.79051230718096199</v>
      </c>
      <c r="W14" s="186">
        <f>K14^U14</f>
        <v>0.86825870611488243</v>
      </c>
      <c r="Y14" s="14">
        <f t="shared" si="2"/>
        <v>6</v>
      </c>
      <c r="Z14" s="252">
        <f t="shared" ref="Z14:Z19" si="19">K14*(D14-D13)</f>
        <v>2.5002282509456113</v>
      </c>
      <c r="AA14" s="252">
        <f t="shared" ref="AA14:AA19" si="20">(K13-K14)*(D14-D13)/2</f>
        <v>0.14345571931655138</v>
      </c>
      <c r="AB14" s="253">
        <f t="shared" ref="AB14:AB19" si="21">SUM(Z14:AA14)</f>
        <v>2.6436839702621628</v>
      </c>
      <c r="AC14" s="71">
        <f>AB14+AC13</f>
        <v>5.5372538150515194</v>
      </c>
      <c r="AE14" s="214">
        <f t="shared" ref="AE14:AE21" si="22">D14</f>
        <v>6</v>
      </c>
      <c r="AF14" s="215">
        <f t="shared" ref="AF14:AF19" si="23">V14*(D14-D13)</f>
        <v>2.3715369215428859</v>
      </c>
      <c r="AG14" s="215">
        <f t="shared" ref="AG14:AG19" si="24">(V13-V14)*(D14-D13)/2</f>
        <v>0.15720909789922016</v>
      </c>
      <c r="AH14" s="216">
        <f t="shared" ref="AH14:AH19" si="25">SUM(AF14:AG14)</f>
        <v>2.5287460194421061</v>
      </c>
      <c r="AI14" s="217">
        <f>AH14+AI13</f>
        <v>5.3717235781127695</v>
      </c>
      <c r="AJ14" s="222"/>
      <c r="AK14" s="219">
        <f t="shared" ref="AK14:AK21" si="26">D14</f>
        <v>6</v>
      </c>
      <c r="AL14" s="220">
        <f t="shared" ref="AL14:AL21" si="27">W14*(D14-D13)</f>
        <v>2.6047761183446472</v>
      </c>
      <c r="AM14" s="220">
        <f t="shared" ref="AM14:AM21" si="28">(W13-W14)*(D14-D13)/2</f>
        <v>0.12590670668902859</v>
      </c>
      <c r="AN14" s="221">
        <f t="shared" ref="AN14:AN21" si="29">SUM(AL14:AM14)</f>
        <v>2.7306828250336759</v>
      </c>
      <c r="AO14" s="217">
        <f>AN14+AO13</f>
        <v>5.6589775908950282</v>
      </c>
      <c r="AP14" s="153"/>
      <c r="AQ14" s="154">
        <f t="shared" ref="AQ14:AQ21" si="30">D14</f>
        <v>6</v>
      </c>
      <c r="AR14" s="168">
        <f t="shared" si="3"/>
        <v>2.7114539285502559E-2</v>
      </c>
      <c r="AS14" s="216">
        <f t="shared" si="4"/>
        <v>0.33587915842973626</v>
      </c>
      <c r="AT14" s="216">
        <f t="shared" si="5"/>
        <v>-0.27254095523201727</v>
      </c>
    </row>
    <row r="15" spans="1:46" x14ac:dyDescent="0.3">
      <c r="A15" s="122">
        <v>23</v>
      </c>
      <c r="B15" s="18">
        <f t="shared" si="6"/>
        <v>127</v>
      </c>
      <c r="C15" s="64">
        <f t="shared" si="7"/>
        <v>6</v>
      </c>
      <c r="D15" s="42">
        <v>9</v>
      </c>
      <c r="E15" s="12">
        <v>360</v>
      </c>
      <c r="F15" s="84">
        <f t="shared" si="0"/>
        <v>53</v>
      </c>
      <c r="G15" s="123">
        <f t="shared" si="8"/>
        <v>6</v>
      </c>
      <c r="H15" s="73">
        <f t="shared" si="1"/>
        <v>301</v>
      </c>
      <c r="I15" s="13">
        <f t="shared" si="9"/>
        <v>0.14722222222222223</v>
      </c>
      <c r="J15" s="175">
        <f t="shared" si="10"/>
        <v>0.85277777777777775</v>
      </c>
      <c r="K15" s="176">
        <f t="shared" ref="K15:K21" si="31">J15*K14</f>
        <v>0.71071303059287283</v>
      </c>
      <c r="L15" s="192">
        <f t="shared" ref="L14:L19" si="32">(LN(K15))^2</f>
        <v>0.11661306003787107</v>
      </c>
      <c r="M15" s="193">
        <f t="shared" ref="M14:M19" si="33">E15-H15</f>
        <v>59</v>
      </c>
      <c r="N15" s="193">
        <f t="shared" ref="N14:N19" si="34">E15*H15</f>
        <v>108360</v>
      </c>
      <c r="O15" s="194">
        <f t="shared" ref="O14:O19" si="35">M15/N15</f>
        <v>5.4448135843484678E-4</v>
      </c>
      <c r="P15" s="194">
        <f t="shared" ref="P15:P19" si="36">P14+O15</f>
        <v>1.1049642359908952E-3</v>
      </c>
      <c r="Q15" s="195">
        <f t="shared" ref="Q15:Q19" si="37">SQRT((1/L15)*P15)</f>
        <v>9.7342055995851717E-2</v>
      </c>
      <c r="R15" s="196">
        <f t="shared" ref="R14:R21" si="38">-NORMSINV(2.5/100)</f>
        <v>1.9599639845400538</v>
      </c>
      <c r="S15" s="192">
        <f t="shared" ref="S14:S19" si="39">R15*Q15</f>
        <v>0.19078692393295058</v>
      </c>
      <c r="T15" s="197">
        <f t="shared" ref="T14:T19" si="40">EXP(S15)</f>
        <v>1.2102015596182589</v>
      </c>
      <c r="U15" s="197">
        <f t="shared" ref="U15:U19" si="41">EXP(-S15)</f>
        <v>0.8263086359890629</v>
      </c>
      <c r="V15" s="186">
        <f t="shared" si="18"/>
        <v>0.66148527963862991</v>
      </c>
      <c r="W15" s="186">
        <f t="shared" ref="W15:W19" si="42">K15^U15</f>
        <v>0.75414299474663971</v>
      </c>
      <c r="Y15" s="14">
        <f t="shared" si="2"/>
        <v>9</v>
      </c>
      <c r="Z15" s="252">
        <f t="shared" si="19"/>
        <v>2.1321390917786185</v>
      </c>
      <c r="AA15" s="252">
        <f t="shared" si="20"/>
        <v>0.1840445795834964</v>
      </c>
      <c r="AB15" s="253">
        <f t="shared" si="21"/>
        <v>2.3161836713621149</v>
      </c>
      <c r="AC15" s="71">
        <f t="shared" ref="AC15:AC19" si="43">AB15+AC14</f>
        <v>7.8534374864136343</v>
      </c>
      <c r="AE15" s="214">
        <f t="shared" si="22"/>
        <v>9</v>
      </c>
      <c r="AF15" s="215">
        <f t="shared" si="23"/>
        <v>1.9844558389158897</v>
      </c>
      <c r="AG15" s="215">
        <f t="shared" si="24"/>
        <v>0.19354054131349813</v>
      </c>
      <c r="AH15" s="216">
        <f t="shared" si="25"/>
        <v>2.1779963802293878</v>
      </c>
      <c r="AI15" s="217">
        <f t="shared" ref="AI15:AI19" si="44">AH15+AI14</f>
        <v>7.5497199583421573</v>
      </c>
      <c r="AJ15" s="222"/>
      <c r="AK15" s="219">
        <f t="shared" si="26"/>
        <v>9</v>
      </c>
      <c r="AL15" s="220">
        <f t="shared" si="27"/>
        <v>2.2624289842399192</v>
      </c>
      <c r="AM15" s="220">
        <f t="shared" si="28"/>
        <v>0.17117356705236408</v>
      </c>
      <c r="AN15" s="221">
        <f t="shared" si="29"/>
        <v>2.4336025512922834</v>
      </c>
      <c r="AO15" s="217">
        <f t="shared" ref="AO15:AO21" si="45">AN15+AO14</f>
        <v>8.0925801421873125</v>
      </c>
      <c r="AP15" s="153"/>
      <c r="AQ15" s="154">
        <f t="shared" si="30"/>
        <v>9</v>
      </c>
      <c r="AR15" s="168">
        <f t="shared" si="3"/>
        <v>9.317123455963916E-2</v>
      </c>
      <c r="AS15" s="216">
        <f t="shared" si="4"/>
        <v>0.6724949611874198</v>
      </c>
      <c r="AT15" s="216">
        <f t="shared" si="5"/>
        <v>-0.47508407547248588</v>
      </c>
    </row>
    <row r="16" spans="1:46" x14ac:dyDescent="0.3">
      <c r="A16" s="122">
        <v>51</v>
      </c>
      <c r="B16" s="18">
        <f t="shared" si="6"/>
        <v>171</v>
      </c>
      <c r="C16" s="64">
        <f t="shared" si="7"/>
        <v>9</v>
      </c>
      <c r="D16" s="42">
        <v>12</v>
      </c>
      <c r="E16" s="12">
        <v>301</v>
      </c>
      <c r="F16" s="84">
        <f t="shared" si="0"/>
        <v>44</v>
      </c>
      <c r="G16" s="123">
        <f t="shared" si="8"/>
        <v>28</v>
      </c>
      <c r="H16" s="73">
        <f t="shared" si="1"/>
        <v>229</v>
      </c>
      <c r="I16" s="13">
        <f t="shared" si="9"/>
        <v>0.1461794019933555</v>
      </c>
      <c r="J16" s="175">
        <f t="shared" si="10"/>
        <v>0.85382059800664445</v>
      </c>
      <c r="K16" s="176">
        <f t="shared" si="31"/>
        <v>0.60682142479192125</v>
      </c>
      <c r="L16" s="192">
        <f t="shared" si="32"/>
        <v>0.24952095400514726</v>
      </c>
      <c r="M16" s="193">
        <f t="shared" si="33"/>
        <v>72</v>
      </c>
      <c r="N16" s="193">
        <f t="shared" si="34"/>
        <v>68929</v>
      </c>
      <c r="O16" s="194">
        <f t="shared" si="35"/>
        <v>1.0445530908616111E-3</v>
      </c>
      <c r="P16" s="194">
        <f t="shared" si="36"/>
        <v>2.1495173268525061E-3</v>
      </c>
      <c r="Q16" s="195">
        <f t="shared" si="37"/>
        <v>9.2814742475195444E-2</v>
      </c>
      <c r="R16" s="196">
        <f t="shared" si="38"/>
        <v>1.9599639845400538</v>
      </c>
      <c r="S16" s="192">
        <f t="shared" si="39"/>
        <v>0.18191355248574304</v>
      </c>
      <c r="T16" s="197">
        <f t="shared" si="40"/>
        <v>1.1995104946970729</v>
      </c>
      <c r="U16" s="197">
        <f t="shared" si="41"/>
        <v>0.83367340629440867</v>
      </c>
      <c r="V16" s="186">
        <f t="shared" si="18"/>
        <v>0.54926165334168997</v>
      </c>
      <c r="W16" s="186">
        <f t="shared" si="42"/>
        <v>0.6593919584040665</v>
      </c>
      <c r="Y16" s="14">
        <f t="shared" si="2"/>
        <v>12</v>
      </c>
      <c r="Z16" s="252">
        <f t="shared" si="19"/>
        <v>1.8204642743757637</v>
      </c>
      <c r="AA16" s="252">
        <f t="shared" si="20"/>
        <v>0.15583740870142737</v>
      </c>
      <c r="AB16" s="253">
        <f t="shared" si="21"/>
        <v>1.9763016830771911</v>
      </c>
      <c r="AC16" s="71">
        <f t="shared" si="43"/>
        <v>9.8297391694908249</v>
      </c>
      <c r="AE16" s="214">
        <f t="shared" si="22"/>
        <v>12</v>
      </c>
      <c r="AF16" s="215">
        <f t="shared" si="23"/>
        <v>1.6477849600250698</v>
      </c>
      <c r="AG16" s="215">
        <f t="shared" si="24"/>
        <v>0.16833543944540991</v>
      </c>
      <c r="AH16" s="216">
        <f t="shared" si="25"/>
        <v>1.8161203994704798</v>
      </c>
      <c r="AI16" s="217">
        <f t="shared" si="44"/>
        <v>9.3658403578126368</v>
      </c>
      <c r="AJ16" s="222"/>
      <c r="AK16" s="219">
        <f t="shared" si="26"/>
        <v>12</v>
      </c>
      <c r="AL16" s="220">
        <f t="shared" si="27"/>
        <v>1.9781758752121994</v>
      </c>
      <c r="AM16" s="220">
        <f t="shared" si="28"/>
        <v>0.1421265545138598</v>
      </c>
      <c r="AN16" s="221">
        <f t="shared" si="29"/>
        <v>2.1203024297260593</v>
      </c>
      <c r="AO16" s="217">
        <f t="shared" si="45"/>
        <v>10.212882571913372</v>
      </c>
      <c r="AP16" s="153"/>
      <c r="AQ16" s="154">
        <f t="shared" si="30"/>
        <v>12</v>
      </c>
      <c r="AR16" s="168">
        <f t="shared" si="3"/>
        <v>0.20741672215281248</v>
      </c>
      <c r="AS16" s="216">
        <f t="shared" si="4"/>
        <v>1.1038502862762449</v>
      </c>
      <c r="AT16" s="216">
        <f t="shared" si="5"/>
        <v>-0.67821679628739062</v>
      </c>
    </row>
    <row r="17" spans="1:46" x14ac:dyDescent="0.3">
      <c r="A17" s="122">
        <v>88</v>
      </c>
      <c r="B17" s="18">
        <f t="shared" si="6"/>
        <v>200</v>
      </c>
      <c r="C17" s="64">
        <f t="shared" si="7"/>
        <v>12</v>
      </c>
      <c r="D17" s="42">
        <v>15</v>
      </c>
      <c r="E17" s="116">
        <v>229</v>
      </c>
      <c r="F17" s="84">
        <f t="shared" si="0"/>
        <v>29</v>
      </c>
      <c r="G17" s="123">
        <f t="shared" si="8"/>
        <v>37</v>
      </c>
      <c r="H17" s="73">
        <f t="shared" si="1"/>
        <v>163</v>
      </c>
      <c r="I17" s="13">
        <f t="shared" si="9"/>
        <v>0.12663755458515283</v>
      </c>
      <c r="J17" s="175">
        <f t="shared" si="10"/>
        <v>0.8733624454148472</v>
      </c>
      <c r="K17" s="176">
        <f t="shared" si="31"/>
        <v>0.52997504348639413</v>
      </c>
      <c r="L17" s="192">
        <f t="shared" si="32"/>
        <v>0.40313021442974956</v>
      </c>
      <c r="M17" s="193">
        <f t="shared" si="33"/>
        <v>66</v>
      </c>
      <c r="N17" s="193">
        <f t="shared" si="34"/>
        <v>37327</v>
      </c>
      <c r="O17" s="194">
        <f t="shared" si="35"/>
        <v>1.7681570980791384E-3</v>
      </c>
      <c r="P17" s="194">
        <f t="shared" si="36"/>
        <v>3.9176744249316449E-3</v>
      </c>
      <c r="Q17" s="195">
        <f t="shared" si="37"/>
        <v>9.8580608818776838E-2</v>
      </c>
      <c r="R17" s="196">
        <f t="shared" si="38"/>
        <v>1.9599639845400538</v>
      </c>
      <c r="S17" s="192">
        <f t="shared" si="39"/>
        <v>0.19321444285883421</v>
      </c>
      <c r="T17" s="197">
        <f t="shared" si="40"/>
        <v>1.2131429154624425</v>
      </c>
      <c r="U17" s="197">
        <f t="shared" si="41"/>
        <v>0.82430518882336823</v>
      </c>
      <c r="V17" s="186">
        <f t="shared" si="18"/>
        <v>0.46289492063955517</v>
      </c>
      <c r="W17" s="186">
        <f t="shared" si="42"/>
        <v>0.59251904096453711</v>
      </c>
      <c r="Y17" s="14">
        <f t="shared" si="2"/>
        <v>15</v>
      </c>
      <c r="Z17" s="252">
        <f t="shared" si="19"/>
        <v>1.5899251304591824</v>
      </c>
      <c r="AA17" s="252">
        <f t="shared" si="20"/>
        <v>0.11526957195829068</v>
      </c>
      <c r="AB17" s="253">
        <f t="shared" si="21"/>
        <v>1.7051947024174732</v>
      </c>
      <c r="AC17" s="71">
        <f t="shared" si="43"/>
        <v>11.534933871908297</v>
      </c>
      <c r="AE17" s="214">
        <f t="shared" si="22"/>
        <v>15</v>
      </c>
      <c r="AF17" s="215">
        <f t="shared" si="23"/>
        <v>1.3886847619186655</v>
      </c>
      <c r="AG17" s="215">
        <f t="shared" si="24"/>
        <v>0.12955009905320219</v>
      </c>
      <c r="AH17" s="216">
        <f t="shared" si="25"/>
        <v>1.5182348609718677</v>
      </c>
      <c r="AI17" s="217">
        <f t="shared" si="44"/>
        <v>10.884075218784504</v>
      </c>
      <c r="AJ17" s="222"/>
      <c r="AK17" s="219">
        <f t="shared" si="26"/>
        <v>15</v>
      </c>
      <c r="AL17" s="220">
        <f t="shared" si="27"/>
        <v>1.7775571228936113</v>
      </c>
      <c r="AM17" s="220">
        <f t="shared" si="28"/>
        <v>0.10030937615929408</v>
      </c>
      <c r="AN17" s="221">
        <f t="shared" si="29"/>
        <v>1.8778664990529055</v>
      </c>
      <c r="AO17" s="217">
        <f t="shared" si="45"/>
        <v>12.090749070966277</v>
      </c>
      <c r="AP17" s="153"/>
      <c r="AQ17" s="154">
        <f t="shared" si="30"/>
        <v>15</v>
      </c>
      <c r="AR17" s="168">
        <f t="shared" si="3"/>
        <v>0.37648497196341246</v>
      </c>
      <c r="AS17" s="216">
        <f t="shared" si="4"/>
        <v>1.6434299475581629</v>
      </c>
      <c r="AT17" s="216">
        <f t="shared" si="5"/>
        <v>-0.88250990897735093</v>
      </c>
    </row>
    <row r="18" spans="1:46" x14ac:dyDescent="0.3">
      <c r="A18" s="122">
        <v>118</v>
      </c>
      <c r="B18" s="18">
        <f t="shared" si="6"/>
        <v>216</v>
      </c>
      <c r="C18" s="64">
        <f t="shared" si="7"/>
        <v>15</v>
      </c>
      <c r="D18" s="42">
        <v>18</v>
      </c>
      <c r="E18" s="116">
        <v>163</v>
      </c>
      <c r="F18" s="84">
        <f t="shared" si="0"/>
        <v>16</v>
      </c>
      <c r="G18" s="123">
        <f t="shared" si="8"/>
        <v>30</v>
      </c>
      <c r="H18" s="73">
        <f t="shared" si="1"/>
        <v>117</v>
      </c>
      <c r="I18" s="13">
        <f t="shared" si="9"/>
        <v>9.815950920245399E-2</v>
      </c>
      <c r="J18" s="175">
        <f t="shared" si="10"/>
        <v>0.90184049079754602</v>
      </c>
      <c r="K18" s="176">
        <f t="shared" si="31"/>
        <v>0.47795295332822046</v>
      </c>
      <c r="L18" s="192">
        <f t="shared" si="32"/>
        <v>0.54500269063026197</v>
      </c>
      <c r="M18" s="193">
        <f t="shared" si="33"/>
        <v>46</v>
      </c>
      <c r="N18" s="193">
        <f t="shared" si="34"/>
        <v>19071</v>
      </c>
      <c r="O18" s="194">
        <f t="shared" si="35"/>
        <v>2.4120392218551726E-3</v>
      </c>
      <c r="P18" s="194">
        <f t="shared" si="36"/>
        <v>6.3297136467868175E-3</v>
      </c>
      <c r="Q18" s="195">
        <f t="shared" si="37"/>
        <v>0.10776871597217073</v>
      </c>
      <c r="R18" s="196">
        <f t="shared" si="38"/>
        <v>1.9599639845400538</v>
      </c>
      <c r="S18" s="192">
        <f t="shared" si="39"/>
        <v>0.2112228019655811</v>
      </c>
      <c r="T18" s="197">
        <f t="shared" si="40"/>
        <v>1.2351875266146657</v>
      </c>
      <c r="U18" s="197">
        <f t="shared" si="41"/>
        <v>0.80959366772488817</v>
      </c>
      <c r="V18" s="186">
        <f t="shared" si="18"/>
        <v>0.40177280382483388</v>
      </c>
      <c r="W18" s="186">
        <f t="shared" si="42"/>
        <v>0.55008809653017832</v>
      </c>
      <c r="Y18" s="14">
        <f t="shared" si="2"/>
        <v>18</v>
      </c>
      <c r="Z18" s="252">
        <f t="shared" si="19"/>
        <v>1.4338588599846613</v>
      </c>
      <c r="AA18" s="252">
        <f t="shared" si="20"/>
        <v>7.8033135237260493E-2</v>
      </c>
      <c r="AB18" s="253">
        <f t="shared" si="21"/>
        <v>1.5118919952219219</v>
      </c>
      <c r="AC18" s="71">
        <f t="shared" si="43"/>
        <v>13.046825867130218</v>
      </c>
      <c r="AE18" s="214">
        <f t="shared" si="22"/>
        <v>18</v>
      </c>
      <c r="AF18" s="215">
        <f t="shared" si="23"/>
        <v>1.2053184114745017</v>
      </c>
      <c r="AG18" s="215">
        <f t="shared" si="24"/>
        <v>9.1683175222081942E-2</v>
      </c>
      <c r="AH18" s="216">
        <f t="shared" si="25"/>
        <v>1.2970015866965836</v>
      </c>
      <c r="AI18" s="217">
        <f t="shared" si="44"/>
        <v>12.181076805481087</v>
      </c>
      <c r="AJ18" s="222"/>
      <c r="AK18" s="219">
        <f t="shared" si="26"/>
        <v>18</v>
      </c>
      <c r="AL18" s="220">
        <f t="shared" si="27"/>
        <v>1.6502642895905351</v>
      </c>
      <c r="AM18" s="220">
        <f t="shared" si="28"/>
        <v>6.3646416651538196E-2</v>
      </c>
      <c r="AN18" s="221">
        <f t="shared" si="29"/>
        <v>1.7139107062420733</v>
      </c>
      <c r="AO18" s="217">
        <f t="shared" si="45"/>
        <v>13.80465977720835</v>
      </c>
      <c r="AP18" s="153"/>
      <c r="AQ18" s="154">
        <f t="shared" si="30"/>
        <v>18</v>
      </c>
      <c r="AR18" s="168">
        <f t="shared" si="3"/>
        <v>0.56612177881336123</v>
      </c>
      <c r="AS18" s="216">
        <f t="shared" si="4"/>
        <v>2.2633020493745288</v>
      </c>
      <c r="AT18" s="216">
        <f t="shared" si="5"/>
        <v>-1.1281977725515482</v>
      </c>
    </row>
    <row r="19" spans="1:46" x14ac:dyDescent="0.3">
      <c r="A19" s="122">
        <v>154</v>
      </c>
      <c r="B19" s="18">
        <f t="shared" si="6"/>
        <v>225</v>
      </c>
      <c r="C19" s="64">
        <f t="shared" si="7"/>
        <v>18</v>
      </c>
      <c r="D19" s="42">
        <v>21</v>
      </c>
      <c r="E19" s="12">
        <v>117</v>
      </c>
      <c r="F19" s="84">
        <f t="shared" ref="F19:F21" si="46">E19-H19-G19</f>
        <v>9</v>
      </c>
      <c r="G19" s="123">
        <f t="shared" ref="G19:G21" si="47">A19-A18</f>
        <v>36</v>
      </c>
      <c r="H19" s="73">
        <f t="shared" si="1"/>
        <v>72</v>
      </c>
      <c r="I19" s="13">
        <f t="shared" si="9"/>
        <v>7.6923076923076927E-2</v>
      </c>
      <c r="J19" s="175">
        <f t="shared" si="10"/>
        <v>0.92307692307692313</v>
      </c>
      <c r="K19" s="176">
        <f t="shared" si="31"/>
        <v>0.44118734153374201</v>
      </c>
      <c r="L19" s="192">
        <f t="shared" si="32"/>
        <v>0.66959145901540407</v>
      </c>
      <c r="M19" s="193">
        <f t="shared" si="33"/>
        <v>45</v>
      </c>
      <c r="N19" s="193">
        <f t="shared" si="34"/>
        <v>8424</v>
      </c>
      <c r="O19" s="194">
        <f t="shared" si="35"/>
        <v>5.341880341880342E-3</v>
      </c>
      <c r="P19" s="194">
        <f t="shared" si="36"/>
        <v>1.1671593988667159E-2</v>
      </c>
      <c r="Q19" s="195">
        <f t="shared" si="37"/>
        <v>0.13202620292377562</v>
      </c>
      <c r="R19" s="196">
        <f t="shared" si="38"/>
        <v>1.9599639845400538</v>
      </c>
      <c r="S19" s="192">
        <f t="shared" si="39"/>
        <v>0.25876660274617697</v>
      </c>
      <c r="T19" s="197">
        <f t="shared" si="40"/>
        <v>1.2953314427426539</v>
      </c>
      <c r="U19" s="197">
        <f t="shared" si="41"/>
        <v>0.77200318544160584</v>
      </c>
      <c r="V19" s="186">
        <f t="shared" si="18"/>
        <v>0.3464727266745366</v>
      </c>
      <c r="W19" s="186">
        <f t="shared" si="42"/>
        <v>0.53167698032809996</v>
      </c>
      <c r="Y19" s="14">
        <f t="shared" si="2"/>
        <v>21</v>
      </c>
      <c r="Z19" s="252">
        <f t="shared" si="19"/>
        <v>1.3235620246012261</v>
      </c>
      <c r="AA19" s="252">
        <f t="shared" si="20"/>
        <v>5.5148417691717688E-2</v>
      </c>
      <c r="AB19" s="253">
        <f t="shared" si="21"/>
        <v>1.3787104422929437</v>
      </c>
      <c r="AC19" s="71">
        <f t="shared" si="43"/>
        <v>14.425536309423162</v>
      </c>
      <c r="AE19" s="214">
        <f t="shared" si="22"/>
        <v>21</v>
      </c>
      <c r="AF19" s="215">
        <f t="shared" si="23"/>
        <v>1.0394181800236098</v>
      </c>
      <c r="AG19" s="215">
        <f t="shared" si="24"/>
        <v>8.2950115725445916E-2</v>
      </c>
      <c r="AH19" s="216">
        <f t="shared" si="25"/>
        <v>1.1223682957490557</v>
      </c>
      <c r="AI19" s="217">
        <f t="shared" si="44"/>
        <v>13.303445101230142</v>
      </c>
      <c r="AJ19" s="222"/>
      <c r="AK19" s="219">
        <f t="shared" si="26"/>
        <v>21</v>
      </c>
      <c r="AL19" s="220">
        <f t="shared" si="27"/>
        <v>1.5950309409842998</v>
      </c>
      <c r="AM19" s="220">
        <f t="shared" si="28"/>
        <v>2.7616674303117539E-2</v>
      </c>
      <c r="AN19" s="221">
        <f t="shared" si="29"/>
        <v>1.6226476152874172</v>
      </c>
      <c r="AO19" s="217">
        <f t="shared" si="45"/>
        <v>15.427307392495766</v>
      </c>
      <c r="AP19" s="153"/>
      <c r="AQ19" s="154">
        <f t="shared" si="30"/>
        <v>21</v>
      </c>
      <c r="AR19" s="168">
        <f t="shared" si="3"/>
        <v>0.76321472908098187</v>
      </c>
      <c r="AS19" s="216">
        <f t="shared" si="4"/>
        <v>2.9734003970038216</v>
      </c>
      <c r="AT19" s="216">
        <f t="shared" si="5"/>
        <v>-1.4529739201489935</v>
      </c>
    </row>
    <row r="20" spans="1:46" x14ac:dyDescent="0.3">
      <c r="A20" s="122">
        <v>184</v>
      </c>
      <c r="B20" s="18">
        <f t="shared" si="6"/>
        <v>231</v>
      </c>
      <c r="C20" s="64">
        <f t="shared" si="7"/>
        <v>21</v>
      </c>
      <c r="D20" s="42">
        <v>24</v>
      </c>
      <c r="E20" s="12">
        <v>72</v>
      </c>
      <c r="F20" s="84">
        <f t="shared" si="46"/>
        <v>6</v>
      </c>
      <c r="G20" s="123">
        <f t="shared" si="47"/>
        <v>30</v>
      </c>
      <c r="H20" s="73">
        <f t="shared" si="1"/>
        <v>36</v>
      </c>
      <c r="I20" s="13">
        <f t="shared" ref="I20:I21" si="48">F20/E20</f>
        <v>8.3333333333333329E-2</v>
      </c>
      <c r="J20" s="175">
        <f t="shared" ref="J20:J21" si="49">1-I20</f>
        <v>0.91666666666666663</v>
      </c>
      <c r="K20" s="176">
        <f t="shared" si="31"/>
        <v>0.40442172973926349</v>
      </c>
      <c r="L20" s="192">
        <f t="shared" ref="L20:L21" si="50">(LN(K20))^2</f>
        <v>0.81956276683983764</v>
      </c>
      <c r="M20" s="193">
        <f t="shared" ref="M20:M21" si="51">E20-H20</f>
        <v>36</v>
      </c>
      <c r="N20" s="193">
        <f t="shared" ref="N20:N21" si="52">E20*H20</f>
        <v>2592</v>
      </c>
      <c r="O20" s="194">
        <f t="shared" ref="O20:O21" si="53">M20/N20</f>
        <v>1.3888888888888888E-2</v>
      </c>
      <c r="P20" s="194">
        <f t="shared" ref="P20:P21" si="54">P19+O20</f>
        <v>2.5560482877556048E-2</v>
      </c>
      <c r="Q20" s="195">
        <f t="shared" ref="Q20:Q21" si="55">SQRT((1/L20)*P20)</f>
        <v>0.17660110516615762</v>
      </c>
      <c r="R20" s="196">
        <f t="shared" si="38"/>
        <v>1.9599639845400538</v>
      </c>
      <c r="S20" s="192">
        <f t="shared" ref="S20:S21" si="56">R20*Q20</f>
        <v>0.3461318057556394</v>
      </c>
      <c r="T20" s="197">
        <f t="shared" ref="T20:T21" si="57">EXP(S20)</f>
        <v>1.4135889226953673</v>
      </c>
      <c r="U20" s="197">
        <f t="shared" ref="U20:U21" si="58">EXP(-S20)</f>
        <v>0.70741923903396564</v>
      </c>
      <c r="V20" s="186">
        <f t="shared" ref="V20:V21" si="59">K20^T20</f>
        <v>0.27811574701880531</v>
      </c>
      <c r="W20" s="186">
        <f t="shared" ref="W20:W21" si="60">K20^U20</f>
        <v>0.52706860571935743</v>
      </c>
      <c r="Y20" s="14">
        <f t="shared" ref="Y20:Y21" si="61">D20</f>
        <v>24</v>
      </c>
      <c r="Z20" s="252">
        <f t="shared" ref="Z20:Z21" si="62">K20*(D20-D19)</f>
        <v>1.2132651892177906</v>
      </c>
      <c r="AA20" s="252">
        <f t="shared" ref="AA20:AA21" si="63">(K19-K20)*(D20-D19)/2</f>
        <v>5.5148417691717772E-2</v>
      </c>
      <c r="AB20" s="253">
        <f t="shared" ref="AB20:AB21" si="64">SUM(Z20:AA20)</f>
        <v>1.2684136069095084</v>
      </c>
      <c r="AC20" s="71">
        <f t="shared" ref="AC20:AC21" si="65">AB20+AC19</f>
        <v>15.69394991633267</v>
      </c>
      <c r="AE20" s="214">
        <f t="shared" si="22"/>
        <v>24</v>
      </c>
      <c r="AF20" s="215">
        <f t="shared" ref="AF20:AF21" si="66">V20*(D20-D19)</f>
        <v>0.83434724105641589</v>
      </c>
      <c r="AG20" s="215">
        <f t="shared" ref="AG20:AG21" si="67">(V19-V20)*(D20-D19)/2</f>
        <v>0.10253546948359693</v>
      </c>
      <c r="AH20" s="216">
        <f t="shared" ref="AH20:AH21" si="68">SUM(AF20:AG20)</f>
        <v>0.93688271054001282</v>
      </c>
      <c r="AI20" s="217">
        <f t="shared" ref="AI20:AI21" si="69">AH20+AI19</f>
        <v>14.240327811770156</v>
      </c>
      <c r="AJ20" s="222"/>
      <c r="AK20" s="219">
        <f t="shared" si="26"/>
        <v>24</v>
      </c>
      <c r="AL20" s="220">
        <f t="shared" si="27"/>
        <v>1.5812058171580723</v>
      </c>
      <c r="AM20" s="220">
        <f t="shared" si="28"/>
        <v>6.9125619131137905E-3</v>
      </c>
      <c r="AN20" s="221">
        <f t="shared" si="29"/>
        <v>1.5881183790711861</v>
      </c>
      <c r="AO20" s="217">
        <f t="shared" si="45"/>
        <v>17.015425771566953</v>
      </c>
      <c r="AP20" s="153"/>
      <c r="AQ20" s="154">
        <f t="shared" si="30"/>
        <v>24</v>
      </c>
      <c r="AR20" s="168">
        <f t="shared" si="3"/>
        <v>0.95078130449604714</v>
      </c>
      <c r="AS20" s="216">
        <f t="shared" si="4"/>
        <v>3.8165070777758903</v>
      </c>
      <c r="AT20" s="216">
        <f t="shared" si="5"/>
        <v>-1.9373062149265241</v>
      </c>
    </row>
    <row r="21" spans="1:46" x14ac:dyDescent="0.3">
      <c r="A21" s="122">
        <v>200</v>
      </c>
      <c r="B21" s="18">
        <f t="shared" si="6"/>
        <v>235</v>
      </c>
      <c r="C21" s="64">
        <f t="shared" si="7"/>
        <v>24</v>
      </c>
      <c r="D21" s="42">
        <v>27</v>
      </c>
      <c r="E21" s="12">
        <v>36</v>
      </c>
      <c r="F21" s="84">
        <f t="shared" si="46"/>
        <v>4</v>
      </c>
      <c r="G21" s="123">
        <f t="shared" si="47"/>
        <v>16</v>
      </c>
      <c r="H21" s="85">
        <v>16</v>
      </c>
      <c r="I21" s="13">
        <f t="shared" si="48"/>
        <v>0.1111111111111111</v>
      </c>
      <c r="J21" s="175">
        <f t="shared" si="49"/>
        <v>0.88888888888888884</v>
      </c>
      <c r="K21" s="176">
        <f t="shared" si="31"/>
        <v>0.35948598199045639</v>
      </c>
      <c r="L21" s="192">
        <f t="shared" si="50"/>
        <v>1.0466928821228436</v>
      </c>
      <c r="M21" s="193">
        <f t="shared" si="51"/>
        <v>20</v>
      </c>
      <c r="N21" s="193">
        <f t="shared" si="52"/>
        <v>576</v>
      </c>
      <c r="O21" s="194">
        <f t="shared" si="53"/>
        <v>3.4722222222222224E-2</v>
      </c>
      <c r="P21" s="194">
        <f t="shared" si="54"/>
        <v>6.0282705099778275E-2</v>
      </c>
      <c r="Q21" s="195">
        <f t="shared" si="55"/>
        <v>0.23998645515110201</v>
      </c>
      <c r="R21" s="196">
        <f t="shared" si="38"/>
        <v>1.9599639845400538</v>
      </c>
      <c r="S21" s="192">
        <f t="shared" si="56"/>
        <v>0.47036480887359683</v>
      </c>
      <c r="T21" s="197">
        <f t="shared" si="57"/>
        <v>1.6005779917777223</v>
      </c>
      <c r="U21" s="197">
        <f t="shared" si="58"/>
        <v>0.62477430349353036</v>
      </c>
      <c r="V21" s="186">
        <f t="shared" si="59"/>
        <v>0.19446180997820769</v>
      </c>
      <c r="W21" s="186">
        <f t="shared" si="60"/>
        <v>0.52771751169334979</v>
      </c>
      <c r="Y21" s="14">
        <f t="shared" si="61"/>
        <v>27</v>
      </c>
      <c r="Z21" s="252">
        <f t="shared" si="62"/>
        <v>1.0784579459713692</v>
      </c>
      <c r="AA21" s="252">
        <f t="shared" si="63"/>
        <v>6.7403621623210647E-2</v>
      </c>
      <c r="AB21" s="253">
        <f t="shared" si="64"/>
        <v>1.1458615675945798</v>
      </c>
      <c r="AC21" s="71">
        <f t="shared" si="65"/>
        <v>16.839811483927249</v>
      </c>
      <c r="AE21" s="214">
        <f t="shared" si="22"/>
        <v>27</v>
      </c>
      <c r="AF21" s="215">
        <f t="shared" si="66"/>
        <v>0.58338542993462306</v>
      </c>
      <c r="AG21" s="215">
        <f t="shared" si="67"/>
        <v>0.12548090556089642</v>
      </c>
      <c r="AH21" s="216">
        <f t="shared" si="68"/>
        <v>0.70886633549551947</v>
      </c>
      <c r="AI21" s="217">
        <f t="shared" si="69"/>
        <v>14.949194147265676</v>
      </c>
      <c r="AJ21" s="222"/>
      <c r="AK21" s="219">
        <f t="shared" si="26"/>
        <v>27</v>
      </c>
      <c r="AL21" s="220">
        <f t="shared" si="27"/>
        <v>1.5831525350800493</v>
      </c>
      <c r="AM21" s="220">
        <f t="shared" si="28"/>
        <v>-9.7335896098854624E-4</v>
      </c>
      <c r="AN21" s="221">
        <f t="shared" si="29"/>
        <v>1.5821791761190607</v>
      </c>
      <c r="AO21" s="217">
        <f t="shared" si="45"/>
        <v>18.597604947686015</v>
      </c>
      <c r="AP21" s="153"/>
      <c r="AQ21" s="154">
        <f t="shared" si="30"/>
        <v>27</v>
      </c>
      <c r="AR21" s="168">
        <f t="shared" si="3"/>
        <v>1.1059430823718905</v>
      </c>
      <c r="AS21" s="216">
        <f t="shared" si="4"/>
        <v>4.8656034284725074</v>
      </c>
      <c r="AT21" s="216">
        <f t="shared" si="5"/>
        <v>-2.762506568861383</v>
      </c>
    </row>
    <row r="22" spans="1:46" ht="10" customHeight="1" x14ac:dyDescent="0.3">
      <c r="D22" s="18"/>
      <c r="E22" s="18"/>
      <c r="F22" s="19"/>
      <c r="G22" s="19"/>
      <c r="H22" s="18"/>
      <c r="I22" s="20"/>
      <c r="J22" s="21"/>
      <c r="K22" s="21"/>
      <c r="L22" s="198"/>
      <c r="M22" s="199"/>
      <c r="N22" s="199"/>
      <c r="O22" s="199"/>
      <c r="P22" s="199"/>
      <c r="Q22" s="198"/>
      <c r="R22" s="200"/>
      <c r="S22" s="200"/>
      <c r="T22" s="200"/>
      <c r="U22" s="200"/>
      <c r="V22" s="187"/>
      <c r="W22" s="187"/>
      <c r="AE22" s="207"/>
      <c r="AF22" s="207"/>
      <c r="AG22" s="207"/>
      <c r="AH22" s="207"/>
      <c r="AI22" s="222"/>
      <c r="AJ22" s="222"/>
      <c r="AK22" s="222"/>
      <c r="AL22" s="222"/>
      <c r="AM22" s="222"/>
      <c r="AN22" s="222"/>
      <c r="AO22" s="222"/>
      <c r="AP22" s="155"/>
    </row>
    <row r="23" spans="1:46" x14ac:dyDescent="0.3">
      <c r="D23" s="23"/>
      <c r="E23" s="24" t="s">
        <v>8</v>
      </c>
      <c r="F23" s="43">
        <f>SUM(F13:F21)</f>
        <v>235</v>
      </c>
      <c r="G23" s="43">
        <f>SUM(G13:G21)</f>
        <v>200</v>
      </c>
      <c r="H23" s="43">
        <f>H21</f>
        <v>16</v>
      </c>
      <c r="I23" s="20"/>
      <c r="J23" s="229" t="s">
        <v>100</v>
      </c>
      <c r="K23" s="230">
        <f>1-K21</f>
        <v>0.64051401800954366</v>
      </c>
      <c r="L23" s="231" t="s">
        <v>101</v>
      </c>
      <c r="M23" s="198"/>
      <c r="N23" s="198"/>
      <c r="O23" s="199"/>
      <c r="P23" s="199"/>
      <c r="Q23" s="198"/>
      <c r="R23" s="200"/>
      <c r="S23" s="200"/>
      <c r="T23" s="200"/>
      <c r="U23" s="200"/>
      <c r="V23" s="187"/>
      <c r="W23" s="187"/>
      <c r="AE23" s="207"/>
      <c r="AF23" s="207"/>
      <c r="AG23" s="207"/>
      <c r="AH23" s="207"/>
      <c r="AI23" s="222"/>
      <c r="AJ23" s="222"/>
      <c r="AK23" s="222"/>
      <c r="AL23" s="222"/>
      <c r="AM23" s="222"/>
      <c r="AN23" s="222"/>
      <c r="AO23" s="222"/>
      <c r="AP23" s="155"/>
    </row>
    <row r="24" spans="1:46" x14ac:dyDescent="0.3">
      <c r="D24" s="23"/>
      <c r="F24" s="272">
        <f>F23/E12</f>
        <v>0.52106430155210648</v>
      </c>
      <c r="G24" s="273">
        <f>G23/E12</f>
        <v>0.44345898004434592</v>
      </c>
      <c r="H24" s="274">
        <f>H23/E12</f>
        <v>3.5476718403547672E-2</v>
      </c>
      <c r="I24" s="20"/>
      <c r="J24" s="20"/>
      <c r="K24" s="20"/>
      <c r="L24" s="201"/>
      <c r="M24" s="201"/>
      <c r="N24" s="201"/>
      <c r="O24" s="201"/>
      <c r="P24" s="201"/>
      <c r="Q24" s="201"/>
      <c r="R24" s="200"/>
      <c r="S24" s="200"/>
      <c r="T24" s="200"/>
      <c r="U24" s="200"/>
      <c r="V24" s="187"/>
      <c r="W24" s="187"/>
      <c r="AC24" s="80"/>
      <c r="AE24" s="207"/>
      <c r="AF24" s="207"/>
      <c r="AG24" s="207"/>
      <c r="AH24" s="207"/>
      <c r="AI24" s="223"/>
      <c r="AJ24" s="222"/>
      <c r="AK24" s="222"/>
      <c r="AL24" s="222"/>
      <c r="AM24" s="222"/>
      <c r="AN24" s="222"/>
      <c r="AO24" s="224"/>
      <c r="AP24" s="157"/>
    </row>
    <row r="25" spans="1:46" x14ac:dyDescent="0.3">
      <c r="C25" s="3" t="s">
        <v>69</v>
      </c>
      <c r="E25" s="7"/>
      <c r="F25" s="4"/>
      <c r="K25" s="266">
        <f>H28/E28</f>
        <v>0.89749999999999996</v>
      </c>
      <c r="L25" s="202"/>
      <c r="M25" s="202"/>
      <c r="N25" s="202"/>
      <c r="O25" s="202"/>
      <c r="P25" s="202"/>
      <c r="Q25" s="203"/>
      <c r="R25" s="200"/>
      <c r="S25" s="200"/>
      <c r="T25" s="200"/>
      <c r="U25" s="200"/>
      <c r="V25" s="187"/>
      <c r="W25" s="187"/>
      <c r="Y25" s="146" t="s">
        <v>78</v>
      </c>
      <c r="Z25" s="146"/>
      <c r="AA25" s="3"/>
      <c r="AB25" s="3"/>
      <c r="AC25" s="3"/>
      <c r="AD25" s="147"/>
      <c r="AE25" s="204" t="s">
        <v>79</v>
      </c>
      <c r="AF25" s="204"/>
      <c r="AG25" s="205"/>
      <c r="AH25" s="205"/>
      <c r="AI25" s="225"/>
      <c r="AJ25" s="225"/>
      <c r="AK25" s="226" t="s">
        <v>80</v>
      </c>
      <c r="AL25" s="226"/>
      <c r="AM25" s="225"/>
      <c r="AN25" s="222"/>
      <c r="AO25" s="222"/>
      <c r="AP25" s="155"/>
    </row>
    <row r="26" spans="1:46" ht="54" x14ac:dyDescent="0.3">
      <c r="A26" s="86" t="s">
        <v>149</v>
      </c>
      <c r="B26" s="86" t="s">
        <v>65</v>
      </c>
      <c r="C26" s="8" t="s">
        <v>46</v>
      </c>
      <c r="D26" s="8" t="s">
        <v>45</v>
      </c>
      <c r="E26" s="8" t="s">
        <v>30</v>
      </c>
      <c r="F26" s="33" t="s">
        <v>31</v>
      </c>
      <c r="G26" s="33" t="s">
        <v>33</v>
      </c>
      <c r="H26" s="9" t="s">
        <v>32</v>
      </c>
      <c r="I26" s="9" t="s">
        <v>18</v>
      </c>
      <c r="J26" s="267" t="s">
        <v>126</v>
      </c>
      <c r="K26" s="174" t="s">
        <v>87</v>
      </c>
      <c r="L26" s="188" t="s">
        <v>90</v>
      </c>
      <c r="M26" s="188" t="s">
        <v>91</v>
      </c>
      <c r="N26" s="188" t="s">
        <v>92</v>
      </c>
      <c r="O26" s="188" t="s">
        <v>93</v>
      </c>
      <c r="P26" s="188" t="s">
        <v>94</v>
      </c>
      <c r="Q26" s="189" t="s">
        <v>95</v>
      </c>
      <c r="R26" s="189" t="s">
        <v>96</v>
      </c>
      <c r="S26" s="190" t="s">
        <v>97</v>
      </c>
      <c r="T26" s="190" t="s">
        <v>98</v>
      </c>
      <c r="U26" s="191" t="s">
        <v>99</v>
      </c>
      <c r="V26" s="184" t="s">
        <v>88</v>
      </c>
      <c r="W26" s="184" t="s">
        <v>89</v>
      </c>
      <c r="Y26" s="8" t="s">
        <v>45</v>
      </c>
      <c r="Z26" s="245" t="s">
        <v>40</v>
      </c>
      <c r="AA26" s="245" t="s">
        <v>41</v>
      </c>
      <c r="AB26" s="245" t="s">
        <v>42</v>
      </c>
      <c r="AC26" s="33" t="s">
        <v>43</v>
      </c>
      <c r="AD26" s="76"/>
      <c r="AE26" s="208" t="s">
        <v>45</v>
      </c>
      <c r="AF26" s="208" t="s">
        <v>40</v>
      </c>
      <c r="AG26" s="208" t="s">
        <v>41</v>
      </c>
      <c r="AH26" s="208" t="s">
        <v>42</v>
      </c>
      <c r="AI26" s="209" t="s">
        <v>43</v>
      </c>
      <c r="AJ26" s="210"/>
      <c r="AK26" s="208" t="s">
        <v>45</v>
      </c>
      <c r="AL26" s="209" t="s">
        <v>40</v>
      </c>
      <c r="AM26" s="209" t="s">
        <v>41</v>
      </c>
      <c r="AN26" s="209" t="s">
        <v>42</v>
      </c>
      <c r="AO26" s="209" t="s">
        <v>43</v>
      </c>
      <c r="AP26" s="150"/>
    </row>
    <row r="27" spans="1:46" x14ac:dyDescent="0.3">
      <c r="A27" s="122">
        <v>0</v>
      </c>
      <c r="B27" s="39">
        <f>F27</f>
        <v>0</v>
      </c>
      <c r="D27" s="8">
        <v>0</v>
      </c>
      <c r="E27" s="8">
        <v>400</v>
      </c>
      <c r="F27" s="8">
        <v>0</v>
      </c>
      <c r="G27" s="8">
        <v>0</v>
      </c>
      <c r="H27" s="73">
        <f>E28</f>
        <v>400</v>
      </c>
      <c r="I27" s="32">
        <f>F27/E27</f>
        <v>0</v>
      </c>
      <c r="J27" s="175">
        <f>1-I27</f>
        <v>1</v>
      </c>
      <c r="K27" s="175">
        <f>J27</f>
        <v>1</v>
      </c>
      <c r="L27" s="237">
        <f>(LN(K27))^2</f>
        <v>0</v>
      </c>
      <c r="M27" s="238">
        <f>E27-H27</f>
        <v>0</v>
      </c>
      <c r="N27" s="238">
        <f>E27*H27</f>
        <v>160000</v>
      </c>
      <c r="O27" s="239">
        <f>M27/N27</f>
        <v>0</v>
      </c>
      <c r="P27" s="239">
        <f>O27</f>
        <v>0</v>
      </c>
      <c r="Q27" s="240">
        <v>0</v>
      </c>
      <c r="R27" s="241">
        <f>-NORMSINV(2.5/100)</f>
        <v>1.9599639845400538</v>
      </c>
      <c r="S27" s="237">
        <f>R27*Q27</f>
        <v>0</v>
      </c>
      <c r="T27" s="242">
        <f>EXP(S27)</f>
        <v>1</v>
      </c>
      <c r="U27" s="197">
        <f>EXP(-S27)</f>
        <v>1</v>
      </c>
      <c r="V27" s="185">
        <f>K27^T27</f>
        <v>1</v>
      </c>
      <c r="W27" s="185">
        <f>K27^U27</f>
        <v>1</v>
      </c>
      <c r="Y27" s="70"/>
      <c r="Z27" s="248"/>
      <c r="AA27" s="248"/>
      <c r="AB27" s="248"/>
      <c r="AC27" s="70"/>
      <c r="AD27" s="77"/>
      <c r="AE27" s="211"/>
      <c r="AF27" s="211"/>
      <c r="AG27" s="211"/>
      <c r="AH27" s="211"/>
      <c r="AI27" s="212"/>
      <c r="AJ27" s="213"/>
      <c r="AK27" s="212"/>
      <c r="AL27" s="212"/>
      <c r="AM27" s="212"/>
      <c r="AN27" s="212"/>
      <c r="AO27" s="212"/>
      <c r="AP27" s="152"/>
    </row>
    <row r="28" spans="1:46" x14ac:dyDescent="0.3">
      <c r="A28" s="122">
        <v>13</v>
      </c>
      <c r="B28" s="18">
        <f>B27+F28</f>
        <v>28</v>
      </c>
      <c r="C28" s="64">
        <f>D27</f>
        <v>0</v>
      </c>
      <c r="D28" s="42">
        <v>3</v>
      </c>
      <c r="E28" s="12">
        <v>400</v>
      </c>
      <c r="F28" s="84">
        <f>E28-H28-G28</f>
        <v>28</v>
      </c>
      <c r="G28" s="123">
        <f>A28-A27</f>
        <v>13</v>
      </c>
      <c r="H28" s="73">
        <f t="shared" ref="H28:H35" si="70">E29</f>
        <v>359</v>
      </c>
      <c r="I28" s="13">
        <f>F28/E28</f>
        <v>7.0000000000000007E-2</v>
      </c>
      <c r="J28" s="175">
        <f>1-I28</f>
        <v>0.92999999999999994</v>
      </c>
      <c r="K28" s="176">
        <f>J28*K27</f>
        <v>0.92999999999999994</v>
      </c>
      <c r="L28" s="237">
        <f>(LN(K28))^2</f>
        <v>5.266505458528044E-3</v>
      </c>
      <c r="M28" s="238">
        <f>E28-H28</f>
        <v>41</v>
      </c>
      <c r="N28" s="238">
        <f>E28*H28</f>
        <v>143600</v>
      </c>
      <c r="O28" s="239">
        <f>M28/N28</f>
        <v>2.8551532033426185E-4</v>
      </c>
      <c r="P28" s="239">
        <f>O28</f>
        <v>2.8551532033426185E-4</v>
      </c>
      <c r="Q28" s="240">
        <f>SQRT((1/L28)*P28)</f>
        <v>0.23283777423385449</v>
      </c>
      <c r="R28" s="241">
        <f>-NORMSINV(2.5/100)</f>
        <v>1.9599639845400538</v>
      </c>
      <c r="S28" s="237">
        <f>R28*Q28</f>
        <v>0.45635365173882292</v>
      </c>
      <c r="T28" s="242">
        <f>EXP(S28)</f>
        <v>1.5783084175952298</v>
      </c>
      <c r="U28" s="197">
        <f>EXP(-S28)</f>
        <v>0.63358972736370356</v>
      </c>
      <c r="V28" s="186">
        <f>K28^T28</f>
        <v>0.89177721606457183</v>
      </c>
      <c r="W28" s="186">
        <f>K28^U28</f>
        <v>0.95506101977732483</v>
      </c>
      <c r="Y28" s="14">
        <f t="shared" ref="Y28:Y36" si="71">D28</f>
        <v>3</v>
      </c>
      <c r="Z28" s="252">
        <f>K28*(D28-D27)</f>
        <v>2.79</v>
      </c>
      <c r="AA28" s="252">
        <f>(K27-K28)*(D28-D27)/2</f>
        <v>0.10500000000000009</v>
      </c>
      <c r="AB28" s="253">
        <f>SUM(Z28:AA28)</f>
        <v>2.895</v>
      </c>
      <c r="AC28" s="71">
        <f>AB28</f>
        <v>2.895</v>
      </c>
      <c r="AD28" s="78"/>
      <c r="AE28" s="214">
        <v>3</v>
      </c>
      <c r="AF28" s="215">
        <f>V28*(D28-D27)</f>
        <v>2.6753316481937155</v>
      </c>
      <c r="AG28" s="215">
        <f>(V27-V28)*(D28-D27)/2</f>
        <v>0.16233417590314225</v>
      </c>
      <c r="AH28" s="216">
        <f>SUM(AF28:AG28)</f>
        <v>2.8376658240968577</v>
      </c>
      <c r="AI28" s="217">
        <f>AH28</f>
        <v>2.8376658240968577</v>
      </c>
      <c r="AJ28" s="218"/>
      <c r="AK28" s="219">
        <f>D28</f>
        <v>3</v>
      </c>
      <c r="AL28" s="220">
        <f>W28*(D28-D27)</f>
        <v>2.8651830593319745</v>
      </c>
      <c r="AM28" s="220">
        <f>(W27-W28)*(D28-D27)/2</f>
        <v>6.740847033401276E-2</v>
      </c>
      <c r="AN28" s="221">
        <f>SUM(AL28:AM28)</f>
        <v>2.932591529665987</v>
      </c>
      <c r="AO28" s="217">
        <f>AN28</f>
        <v>2.932591529665987</v>
      </c>
      <c r="AP28" s="153"/>
    </row>
    <row r="29" spans="1:46" x14ac:dyDescent="0.3">
      <c r="A29" s="122">
        <v>19</v>
      </c>
      <c r="B29" s="18">
        <f t="shared" ref="B29:B36" si="72">B28+F29</f>
        <v>73</v>
      </c>
      <c r="C29" s="64">
        <f t="shared" ref="C29:C36" si="73">D28</f>
        <v>3</v>
      </c>
      <c r="D29" s="42">
        <v>6</v>
      </c>
      <c r="E29" s="12">
        <v>359</v>
      </c>
      <c r="F29" s="84">
        <f t="shared" ref="F29:F36" si="74">E29-H29-G29</f>
        <v>45</v>
      </c>
      <c r="G29" s="123">
        <f t="shared" ref="G29:G36" si="75">A29-A28</f>
        <v>6</v>
      </c>
      <c r="H29" s="73">
        <f t="shared" si="70"/>
        <v>308</v>
      </c>
      <c r="I29" s="13">
        <f t="shared" ref="I29:I36" si="76">F29/E29</f>
        <v>0.12534818941504178</v>
      </c>
      <c r="J29" s="175">
        <f t="shared" ref="J29:J36" si="77">1-I29</f>
        <v>0.87465181058495822</v>
      </c>
      <c r="K29" s="176">
        <f>J29*K28</f>
        <v>0.81342618384401111</v>
      </c>
      <c r="L29" s="237">
        <f t="shared" ref="L29" si="78">(LN(K29))^2</f>
        <v>4.2642289406346685E-2</v>
      </c>
      <c r="M29" s="238">
        <f t="shared" ref="M29" si="79">E29-H29</f>
        <v>51</v>
      </c>
      <c r="N29" s="238">
        <f t="shared" ref="N29" si="80">E29*H29</f>
        <v>110572</v>
      </c>
      <c r="O29" s="239">
        <f t="shared" ref="O29" si="81">M29/N29</f>
        <v>4.612379264189849E-4</v>
      </c>
      <c r="P29" s="239">
        <f>P28+O29</f>
        <v>7.467532467532467E-4</v>
      </c>
      <c r="Q29" s="240">
        <f>SQRT((1/L29)*P29)</f>
        <v>0.13233304418141426</v>
      </c>
      <c r="R29" s="241">
        <f t="shared" ref="R29" si="82">-NORMSINV(2.5/100)</f>
        <v>1.9599639845400538</v>
      </c>
      <c r="S29" s="237">
        <f t="shared" ref="S29" si="83">R29*Q29</f>
        <v>0.25936800056011966</v>
      </c>
      <c r="T29" s="242">
        <f t="shared" ref="T29" si="84">EXP(S29)</f>
        <v>1.2961106865349208</v>
      </c>
      <c r="U29" s="242">
        <f>EXP(-S29)</f>
        <v>0.77153904399433959</v>
      </c>
      <c r="V29" s="186">
        <f t="shared" ref="V29:V36" si="85">K29^T29</f>
        <v>0.76517785618105072</v>
      </c>
      <c r="W29" s="186">
        <f>K29^U29</f>
        <v>0.85272098267520846</v>
      </c>
      <c r="Y29" s="14">
        <f t="shared" si="71"/>
        <v>6</v>
      </c>
      <c r="Z29" s="252">
        <f t="shared" ref="Z29:Z34" si="86">K29*(D29-D28)</f>
        <v>2.4402785515320335</v>
      </c>
      <c r="AA29" s="252">
        <f t="shared" ref="AA29:AA34" si="87">(K28-K29)*(D29-D28)/2</f>
        <v>0.17486072423398324</v>
      </c>
      <c r="AB29" s="253">
        <f t="shared" ref="AB29:AB34" si="88">SUM(Z29:AA29)</f>
        <v>2.6151392757660168</v>
      </c>
      <c r="AC29" s="71">
        <f>AB29+AC28</f>
        <v>5.5101392757660168</v>
      </c>
      <c r="AD29" s="78"/>
      <c r="AE29" s="214">
        <v>6</v>
      </c>
      <c r="AF29" s="215">
        <f t="shared" ref="AF29:AF34" si="89">V29*(D29-D28)</f>
        <v>2.2955335685431519</v>
      </c>
      <c r="AG29" s="215">
        <f t="shared" ref="AG29:AG34" si="90">(V28-V29)*(D29-D28)/2</f>
        <v>0.18989903982528167</v>
      </c>
      <c r="AH29" s="216">
        <f t="shared" ref="AH29:AH34" si="91">SUM(AF29:AG29)</f>
        <v>2.4854326083684337</v>
      </c>
      <c r="AI29" s="217">
        <f>AH29+AI28</f>
        <v>5.3230984324652919</v>
      </c>
      <c r="AJ29" s="218"/>
      <c r="AK29" s="219">
        <f t="shared" ref="AK29:AK36" si="92">D29</f>
        <v>6</v>
      </c>
      <c r="AL29" s="220">
        <f t="shared" ref="AL29:AL34" si="93">W29*(D29-D28)</f>
        <v>2.5581629480256254</v>
      </c>
      <c r="AM29" s="220">
        <f t="shared" ref="AM29:AM34" si="94">(W28-W29)*(D29-D28)/2</f>
        <v>0.15351005565317455</v>
      </c>
      <c r="AN29" s="221">
        <f t="shared" ref="AN29:AN36" si="95">SUM(AL29:AM29)</f>
        <v>2.7116730036787997</v>
      </c>
      <c r="AO29" s="217">
        <f>AN29+AO28</f>
        <v>5.6442645333447867</v>
      </c>
      <c r="AP29" s="153"/>
    </row>
    <row r="30" spans="1:46" x14ac:dyDescent="0.3">
      <c r="A30" s="122">
        <v>24</v>
      </c>
      <c r="B30" s="18">
        <f t="shared" si="72"/>
        <v>121</v>
      </c>
      <c r="C30" s="64">
        <f t="shared" si="73"/>
        <v>6</v>
      </c>
      <c r="D30" s="42">
        <v>9</v>
      </c>
      <c r="E30" s="12">
        <v>308</v>
      </c>
      <c r="F30" s="84">
        <f t="shared" si="74"/>
        <v>48</v>
      </c>
      <c r="G30" s="123">
        <f t="shared" si="75"/>
        <v>5</v>
      </c>
      <c r="H30" s="73">
        <f t="shared" si="70"/>
        <v>255</v>
      </c>
      <c r="I30" s="13">
        <f t="shared" si="76"/>
        <v>0.15584415584415584</v>
      </c>
      <c r="J30" s="175">
        <f t="shared" si="77"/>
        <v>0.8441558441558441</v>
      </c>
      <c r="K30" s="176">
        <f t="shared" ref="K30:K35" si="96">J30*K29</f>
        <v>0.68665846688130805</v>
      </c>
      <c r="L30" s="192">
        <f t="shared" ref="L29:L36" si="97">(LN(K30))^2</f>
        <v>0.14131452870791866</v>
      </c>
      <c r="M30" s="193">
        <f t="shared" ref="M29:M36" si="98">E30-H30</f>
        <v>53</v>
      </c>
      <c r="N30" s="193">
        <f t="shared" ref="N29:N36" si="99">E30*H30</f>
        <v>78540</v>
      </c>
      <c r="O30" s="194">
        <f t="shared" ref="O29:O36" si="100">M30/N30</f>
        <v>6.7481538069773359E-4</v>
      </c>
      <c r="P30" s="194">
        <f t="shared" ref="P30:P34" si="101">P29+O30</f>
        <v>1.4215686274509803E-3</v>
      </c>
      <c r="Q30" s="195">
        <f t="shared" ref="Q30:Q36" si="102">SQRT((1/L30)*P30)</f>
        <v>0.10029759237995481</v>
      </c>
      <c r="R30" s="196">
        <f t="shared" ref="R29:R36" si="103">-NORMSINV(2.5/100)</f>
        <v>1.9599639845400538</v>
      </c>
      <c r="S30" s="192">
        <f t="shared" ref="S29:S36" si="104">R30*Q30</f>
        <v>0.19657966880079036</v>
      </c>
      <c r="T30" s="197">
        <f t="shared" ref="T28:T36" si="105">EXP(S30)</f>
        <v>1.2172322924523613</v>
      </c>
      <c r="U30" s="197">
        <f t="shared" ref="U30:U36" si="106">EXP(-S30)</f>
        <v>0.82153587790979266</v>
      </c>
      <c r="V30" s="186">
        <f t="shared" si="85"/>
        <v>0.63281330950868331</v>
      </c>
      <c r="W30" s="186">
        <f t="shared" ref="W30:W36" si="107">K30^U30</f>
        <v>0.7343053509713624</v>
      </c>
      <c r="Y30" s="14">
        <f t="shared" si="71"/>
        <v>9</v>
      </c>
      <c r="Z30" s="252">
        <f t="shared" si="86"/>
        <v>2.0599754006439239</v>
      </c>
      <c r="AA30" s="252">
        <f t="shared" si="87"/>
        <v>0.19015157544405459</v>
      </c>
      <c r="AB30" s="253">
        <f t="shared" si="88"/>
        <v>2.2501269760879783</v>
      </c>
      <c r="AC30" s="71">
        <f t="shared" ref="AC30:AC34" si="108">AB30+AC29</f>
        <v>7.7602662518539951</v>
      </c>
      <c r="AD30" s="78"/>
      <c r="AE30" s="214">
        <v>9</v>
      </c>
      <c r="AF30" s="215">
        <f t="shared" si="89"/>
        <v>1.89843992852605</v>
      </c>
      <c r="AG30" s="215">
        <f t="shared" si="90"/>
        <v>0.19854682000855112</v>
      </c>
      <c r="AH30" s="216">
        <f t="shared" si="91"/>
        <v>2.0969867485346012</v>
      </c>
      <c r="AI30" s="217">
        <f t="shared" ref="AI30:AI34" si="109">AH30+AI29</f>
        <v>7.4200851809998927</v>
      </c>
      <c r="AJ30" s="218"/>
      <c r="AK30" s="219">
        <f t="shared" si="92"/>
        <v>9</v>
      </c>
      <c r="AL30" s="220">
        <f t="shared" si="93"/>
        <v>2.2029160529140874</v>
      </c>
      <c r="AM30" s="220">
        <f t="shared" si="94"/>
        <v>0.17762344755576909</v>
      </c>
      <c r="AN30" s="221">
        <f t="shared" si="95"/>
        <v>2.3805395004698564</v>
      </c>
      <c r="AO30" s="217">
        <f t="shared" ref="AO30:AO34" si="110">AN30+AO29</f>
        <v>8.0248040338146431</v>
      </c>
      <c r="AP30" s="153"/>
    </row>
    <row r="31" spans="1:46" x14ac:dyDescent="0.3">
      <c r="A31" s="122">
        <v>48</v>
      </c>
      <c r="B31" s="18">
        <f t="shared" si="72"/>
        <v>170</v>
      </c>
      <c r="C31" s="64">
        <f t="shared" si="73"/>
        <v>9</v>
      </c>
      <c r="D31" s="42">
        <v>12</v>
      </c>
      <c r="E31" s="12">
        <v>255</v>
      </c>
      <c r="F31" s="84">
        <f t="shared" si="74"/>
        <v>49</v>
      </c>
      <c r="G31" s="123">
        <f t="shared" si="75"/>
        <v>24</v>
      </c>
      <c r="H31" s="73">
        <f t="shared" si="70"/>
        <v>182</v>
      </c>
      <c r="I31" s="13">
        <f t="shared" si="76"/>
        <v>0.19215686274509805</v>
      </c>
      <c r="J31" s="175">
        <f t="shared" si="77"/>
        <v>0.80784313725490198</v>
      </c>
      <c r="K31" s="176">
        <f t="shared" si="96"/>
        <v>0.55471233010803711</v>
      </c>
      <c r="L31" s="192">
        <f t="shared" si="97"/>
        <v>0.34728111817365631</v>
      </c>
      <c r="M31" s="193">
        <f t="shared" si="98"/>
        <v>73</v>
      </c>
      <c r="N31" s="193">
        <f t="shared" si="99"/>
        <v>46410</v>
      </c>
      <c r="O31" s="194">
        <f t="shared" si="100"/>
        <v>1.5729368670545142E-3</v>
      </c>
      <c r="P31" s="194">
        <f t="shared" si="101"/>
        <v>2.9945054945054944E-3</v>
      </c>
      <c r="Q31" s="195">
        <f t="shared" si="102"/>
        <v>9.2858565768720452E-2</v>
      </c>
      <c r="R31" s="196">
        <f t="shared" si="103"/>
        <v>1.9599639845400538</v>
      </c>
      <c r="S31" s="192">
        <f t="shared" si="104"/>
        <v>0.18199944456273598</v>
      </c>
      <c r="T31" s="197">
        <f t="shared" si="105"/>
        <v>1.1996135275696276</v>
      </c>
      <c r="U31" s="197">
        <f t="shared" si="106"/>
        <v>0.83360180342911172</v>
      </c>
      <c r="V31" s="186">
        <f t="shared" si="85"/>
        <v>0.49315142691613939</v>
      </c>
      <c r="W31" s="186">
        <f t="shared" si="107"/>
        <v>0.61186339588556016</v>
      </c>
      <c r="Y31" s="14">
        <f t="shared" si="71"/>
        <v>12</v>
      </c>
      <c r="Z31" s="252">
        <f t="shared" si="86"/>
        <v>1.6641369903241112</v>
      </c>
      <c r="AA31" s="252">
        <f t="shared" si="87"/>
        <v>0.19791920515990641</v>
      </c>
      <c r="AB31" s="253">
        <f t="shared" si="88"/>
        <v>1.8620561954840176</v>
      </c>
      <c r="AC31" s="71">
        <f t="shared" si="108"/>
        <v>9.6223224473380125</v>
      </c>
      <c r="AD31" s="78"/>
      <c r="AE31" s="214">
        <v>12</v>
      </c>
      <c r="AF31" s="215">
        <f t="shared" si="89"/>
        <v>1.4794542807484181</v>
      </c>
      <c r="AG31" s="215">
        <f t="shared" si="90"/>
        <v>0.20949282388881588</v>
      </c>
      <c r="AH31" s="216">
        <f t="shared" si="91"/>
        <v>1.688947104637234</v>
      </c>
      <c r="AI31" s="217">
        <f t="shared" si="109"/>
        <v>9.1090322856371273</v>
      </c>
      <c r="AJ31" s="218"/>
      <c r="AK31" s="219">
        <f t="shared" si="92"/>
        <v>12</v>
      </c>
      <c r="AL31" s="220">
        <f t="shared" si="93"/>
        <v>1.8355901876566805</v>
      </c>
      <c r="AM31" s="220">
        <f t="shared" si="94"/>
        <v>0.18366293262870337</v>
      </c>
      <c r="AN31" s="221">
        <f t="shared" si="95"/>
        <v>2.0192531202853838</v>
      </c>
      <c r="AO31" s="217">
        <f t="shared" si="110"/>
        <v>10.044057154100027</v>
      </c>
      <c r="AP31" s="153"/>
    </row>
    <row r="32" spans="1:46" x14ac:dyDescent="0.3">
      <c r="A32" s="122">
        <v>79</v>
      </c>
      <c r="B32" s="18">
        <f t="shared" si="72"/>
        <v>198</v>
      </c>
      <c r="C32" s="64">
        <f t="shared" si="73"/>
        <v>12</v>
      </c>
      <c r="D32" s="42">
        <v>15</v>
      </c>
      <c r="E32" s="116">
        <v>182</v>
      </c>
      <c r="F32" s="84">
        <f t="shared" si="74"/>
        <v>28</v>
      </c>
      <c r="G32" s="123">
        <f t="shared" si="75"/>
        <v>31</v>
      </c>
      <c r="H32" s="73">
        <f t="shared" si="70"/>
        <v>123</v>
      </c>
      <c r="I32" s="13">
        <f t="shared" si="76"/>
        <v>0.15384615384615385</v>
      </c>
      <c r="J32" s="175">
        <f t="shared" si="77"/>
        <v>0.84615384615384615</v>
      </c>
      <c r="K32" s="176">
        <f t="shared" si="96"/>
        <v>0.46937197162987754</v>
      </c>
      <c r="L32" s="192">
        <f t="shared" si="97"/>
        <v>0.57208000849837415</v>
      </c>
      <c r="M32" s="193">
        <f t="shared" si="98"/>
        <v>59</v>
      </c>
      <c r="N32" s="193">
        <f t="shared" si="99"/>
        <v>22386</v>
      </c>
      <c r="O32" s="194">
        <f t="shared" si="100"/>
        <v>2.6355758063075136E-3</v>
      </c>
      <c r="P32" s="194">
        <f t="shared" si="101"/>
        <v>5.6300813008130085E-3</v>
      </c>
      <c r="Q32" s="195">
        <f t="shared" si="102"/>
        <v>9.9203946030107806E-2</v>
      </c>
      <c r="R32" s="196">
        <f t="shared" si="103"/>
        <v>1.9599639845400538</v>
      </c>
      <c r="S32" s="192">
        <f t="shared" si="104"/>
        <v>0.19443616134326655</v>
      </c>
      <c r="T32" s="197">
        <f t="shared" si="105"/>
        <v>1.2146259403214994</v>
      </c>
      <c r="U32" s="197">
        <f t="shared" si="106"/>
        <v>0.82329873486425775</v>
      </c>
      <c r="V32" s="186">
        <f t="shared" si="85"/>
        <v>0.39903979826451924</v>
      </c>
      <c r="W32" s="186">
        <f t="shared" si="107"/>
        <v>0.53648858655565845</v>
      </c>
      <c r="Y32" s="14">
        <f t="shared" si="71"/>
        <v>15</v>
      </c>
      <c r="Z32" s="252">
        <f t="shared" si="86"/>
        <v>1.4081159148896325</v>
      </c>
      <c r="AA32" s="252">
        <f t="shared" si="87"/>
        <v>0.12801053771723936</v>
      </c>
      <c r="AB32" s="253">
        <f t="shared" si="88"/>
        <v>1.5361264526068719</v>
      </c>
      <c r="AC32" s="71">
        <f t="shared" si="108"/>
        <v>11.158448899944885</v>
      </c>
      <c r="AD32" s="78"/>
      <c r="AE32" s="214">
        <v>15</v>
      </c>
      <c r="AF32" s="215">
        <f t="shared" si="89"/>
        <v>1.1971193947935577</v>
      </c>
      <c r="AG32" s="215">
        <f t="shared" si="90"/>
        <v>0.14116744297743022</v>
      </c>
      <c r="AH32" s="216">
        <f t="shared" si="91"/>
        <v>1.3382868377709878</v>
      </c>
      <c r="AI32" s="217">
        <f t="shared" si="109"/>
        <v>10.447319123408114</v>
      </c>
      <c r="AJ32" s="218"/>
      <c r="AK32" s="219">
        <f t="shared" si="92"/>
        <v>15</v>
      </c>
      <c r="AL32" s="220">
        <f t="shared" si="93"/>
        <v>1.6094657596669752</v>
      </c>
      <c r="AM32" s="220">
        <f t="shared" si="94"/>
        <v>0.11306221399485256</v>
      </c>
      <c r="AN32" s="221">
        <f t="shared" si="95"/>
        <v>1.7225279736618277</v>
      </c>
      <c r="AO32" s="217">
        <f t="shared" si="110"/>
        <v>11.766585127761855</v>
      </c>
      <c r="AP32" s="153"/>
    </row>
    <row r="33" spans="1:42" x14ac:dyDescent="0.3">
      <c r="A33" s="122">
        <v>108</v>
      </c>
      <c r="B33" s="18">
        <f t="shared" si="72"/>
        <v>213</v>
      </c>
      <c r="C33" s="64">
        <f t="shared" si="73"/>
        <v>15</v>
      </c>
      <c r="D33" s="42">
        <v>18</v>
      </c>
      <c r="E33" s="116">
        <v>123</v>
      </c>
      <c r="F33" s="84">
        <f t="shared" si="74"/>
        <v>15</v>
      </c>
      <c r="G33" s="123">
        <f t="shared" si="75"/>
        <v>29</v>
      </c>
      <c r="H33" s="73">
        <f t="shared" si="70"/>
        <v>79</v>
      </c>
      <c r="I33" s="13">
        <f t="shared" si="76"/>
        <v>0.12195121951219512</v>
      </c>
      <c r="J33" s="175">
        <f t="shared" si="77"/>
        <v>0.87804878048780488</v>
      </c>
      <c r="K33" s="176">
        <f t="shared" si="96"/>
        <v>0.4121314872847705</v>
      </c>
      <c r="L33" s="192">
        <f t="shared" si="97"/>
        <v>0.78572771698342525</v>
      </c>
      <c r="M33" s="193">
        <f t="shared" si="98"/>
        <v>44</v>
      </c>
      <c r="N33" s="193">
        <f t="shared" si="99"/>
        <v>9717</v>
      </c>
      <c r="O33" s="194">
        <f t="shared" si="100"/>
        <v>4.5281465472882575E-3</v>
      </c>
      <c r="P33" s="194">
        <f t="shared" si="101"/>
        <v>1.0158227848101265E-2</v>
      </c>
      <c r="Q33" s="195">
        <f t="shared" si="102"/>
        <v>0.11370326566022806</v>
      </c>
      <c r="R33" s="196">
        <f t="shared" si="103"/>
        <v>1.9599639845400538</v>
      </c>
      <c r="S33" s="192">
        <f t="shared" si="104"/>
        <v>0.22285430561863687</v>
      </c>
      <c r="T33" s="197">
        <f t="shared" si="105"/>
        <v>1.2496384951649131</v>
      </c>
      <c r="U33" s="197">
        <f t="shared" si="106"/>
        <v>0.80023143002491404</v>
      </c>
      <c r="V33" s="186">
        <f t="shared" si="85"/>
        <v>0.33031927135261918</v>
      </c>
      <c r="W33" s="186">
        <f t="shared" si="107"/>
        <v>0.49197104695819521</v>
      </c>
      <c r="Y33" s="14">
        <f t="shared" si="71"/>
        <v>18</v>
      </c>
      <c r="Z33" s="252">
        <f t="shared" si="86"/>
        <v>1.2363944618543115</v>
      </c>
      <c r="AA33" s="252">
        <f t="shared" si="87"/>
        <v>8.5860726517660552E-2</v>
      </c>
      <c r="AB33" s="253">
        <f t="shared" si="88"/>
        <v>1.322255188371972</v>
      </c>
      <c r="AC33" s="71">
        <f t="shared" si="108"/>
        <v>12.480704088316857</v>
      </c>
      <c r="AD33" s="78"/>
      <c r="AE33" s="214">
        <v>18</v>
      </c>
      <c r="AF33" s="215">
        <f t="shared" si="89"/>
        <v>0.99095781405785754</v>
      </c>
      <c r="AG33" s="215">
        <f t="shared" si="90"/>
        <v>0.10308079036785009</v>
      </c>
      <c r="AH33" s="216">
        <f t="shared" si="91"/>
        <v>1.0940386044257076</v>
      </c>
      <c r="AI33" s="217">
        <f t="shared" si="109"/>
        <v>11.541357727833821</v>
      </c>
      <c r="AJ33" s="218"/>
      <c r="AK33" s="219">
        <f t="shared" si="92"/>
        <v>18</v>
      </c>
      <c r="AL33" s="220">
        <f t="shared" si="93"/>
        <v>1.4759131408745856</v>
      </c>
      <c r="AM33" s="220">
        <f t="shared" si="94"/>
        <v>6.6776309396194861E-2</v>
      </c>
      <c r="AN33" s="221">
        <f t="shared" si="95"/>
        <v>1.5426894502707804</v>
      </c>
      <c r="AO33" s="217">
        <f t="shared" si="110"/>
        <v>13.309274578032635</v>
      </c>
      <c r="AP33" s="153"/>
    </row>
    <row r="34" spans="1:42" x14ac:dyDescent="0.3">
      <c r="A34" s="122">
        <v>131</v>
      </c>
      <c r="B34" s="18">
        <f t="shared" si="72"/>
        <v>220</v>
      </c>
      <c r="C34" s="64">
        <f t="shared" si="73"/>
        <v>18</v>
      </c>
      <c r="D34" s="42">
        <v>21</v>
      </c>
      <c r="E34" s="12">
        <v>79</v>
      </c>
      <c r="F34" s="84">
        <f t="shared" si="74"/>
        <v>7</v>
      </c>
      <c r="G34" s="123">
        <f t="shared" si="75"/>
        <v>23</v>
      </c>
      <c r="H34" s="73">
        <f t="shared" si="70"/>
        <v>49</v>
      </c>
      <c r="I34" s="13">
        <f t="shared" si="76"/>
        <v>8.8607594936708861E-2</v>
      </c>
      <c r="J34" s="175">
        <f t="shared" si="77"/>
        <v>0.91139240506329111</v>
      </c>
      <c r="K34" s="176">
        <f t="shared" si="96"/>
        <v>0.37561350739877819</v>
      </c>
      <c r="L34" s="192">
        <f t="shared" si="97"/>
        <v>0.95882200612132007</v>
      </c>
      <c r="M34" s="193">
        <f t="shared" si="98"/>
        <v>30</v>
      </c>
      <c r="N34" s="193">
        <f t="shared" si="99"/>
        <v>3871</v>
      </c>
      <c r="O34" s="194">
        <f t="shared" si="100"/>
        <v>7.7499354172048569E-3</v>
      </c>
      <c r="P34" s="194">
        <f t="shared" si="101"/>
        <v>1.7908163265306122E-2</v>
      </c>
      <c r="Q34" s="195">
        <f t="shared" si="102"/>
        <v>0.1366647546521231</v>
      </c>
      <c r="R34" s="196">
        <f t="shared" si="103"/>
        <v>1.9599639845400538</v>
      </c>
      <c r="S34" s="192">
        <f t="shared" si="104"/>
        <v>0.26785799707416408</v>
      </c>
      <c r="T34" s="197">
        <f t="shared" si="105"/>
        <v>1.3071615060765638</v>
      </c>
      <c r="U34" s="197">
        <f t="shared" si="106"/>
        <v>0.76501640795825843</v>
      </c>
      <c r="V34" s="186">
        <f t="shared" si="85"/>
        <v>0.27804690708612995</v>
      </c>
      <c r="W34" s="186">
        <f t="shared" si="107"/>
        <v>0.47279191527280567</v>
      </c>
      <c r="Y34" s="14">
        <f t="shared" si="71"/>
        <v>21</v>
      </c>
      <c r="Z34" s="252">
        <f t="shared" si="86"/>
        <v>1.1268405221963347</v>
      </c>
      <c r="AA34" s="252">
        <f t="shared" si="87"/>
        <v>5.477696982898847E-2</v>
      </c>
      <c r="AB34" s="253">
        <f t="shared" si="88"/>
        <v>1.1816174920253231</v>
      </c>
      <c r="AC34" s="71">
        <f t="shared" si="108"/>
        <v>13.66232158034218</v>
      </c>
      <c r="AD34" s="78"/>
      <c r="AE34" s="214">
        <v>21</v>
      </c>
      <c r="AF34" s="215">
        <f t="shared" si="89"/>
        <v>0.83414072125838978</v>
      </c>
      <c r="AG34" s="215">
        <f t="shared" si="90"/>
        <v>7.8408546399733853E-2</v>
      </c>
      <c r="AH34" s="216">
        <f t="shared" si="91"/>
        <v>0.91254926765812361</v>
      </c>
      <c r="AI34" s="217">
        <f t="shared" si="109"/>
        <v>12.453906995491945</v>
      </c>
      <c r="AJ34" s="218"/>
      <c r="AK34" s="219">
        <f t="shared" si="92"/>
        <v>21</v>
      </c>
      <c r="AL34" s="220">
        <f t="shared" si="93"/>
        <v>1.418375745818417</v>
      </c>
      <c r="AM34" s="220">
        <f t="shared" si="94"/>
        <v>2.8768697528084308E-2</v>
      </c>
      <c r="AN34" s="221">
        <f t="shared" si="95"/>
        <v>1.4471444433465013</v>
      </c>
      <c r="AO34" s="217">
        <f t="shared" si="110"/>
        <v>14.756419021379136</v>
      </c>
      <c r="AP34" s="153"/>
    </row>
    <row r="35" spans="1:42" x14ac:dyDescent="0.3">
      <c r="A35" s="122">
        <v>151</v>
      </c>
      <c r="B35" s="18">
        <f t="shared" si="72"/>
        <v>224</v>
      </c>
      <c r="C35" s="64">
        <f t="shared" si="73"/>
        <v>21</v>
      </c>
      <c r="D35" s="42">
        <v>24</v>
      </c>
      <c r="E35" s="12">
        <v>49</v>
      </c>
      <c r="F35" s="84">
        <f t="shared" si="74"/>
        <v>4</v>
      </c>
      <c r="G35" s="123">
        <f t="shared" si="75"/>
        <v>20</v>
      </c>
      <c r="H35" s="73">
        <f t="shared" si="70"/>
        <v>25</v>
      </c>
      <c r="I35" s="13">
        <f t="shared" ref="I35" si="111">F35/E35</f>
        <v>8.1632653061224483E-2</v>
      </c>
      <c r="J35" s="175">
        <f t="shared" ref="J35" si="112">1-I35</f>
        <v>0.91836734693877553</v>
      </c>
      <c r="K35" s="176">
        <f t="shared" si="96"/>
        <v>0.34495118026418409</v>
      </c>
      <c r="L35" s="192">
        <f t="shared" ref="L35" si="113">(LN(K35))^2</f>
        <v>1.1328459855002295</v>
      </c>
      <c r="M35" s="193">
        <f t="shared" ref="M35" si="114">E35-H35</f>
        <v>24</v>
      </c>
      <c r="N35" s="193">
        <f t="shared" ref="N35" si="115">E35*H35</f>
        <v>1225</v>
      </c>
      <c r="O35" s="194">
        <f t="shared" ref="O35" si="116">M35/N35</f>
        <v>1.9591836734693877E-2</v>
      </c>
      <c r="P35" s="194">
        <f t="shared" ref="P35" si="117">P34+O35</f>
        <v>3.7499999999999999E-2</v>
      </c>
      <c r="Q35" s="195">
        <f t="shared" ref="Q35" si="118">SQRT((1/L35)*P35)</f>
        <v>0.18194084142828701</v>
      </c>
      <c r="R35" s="196">
        <f t="shared" si="103"/>
        <v>1.9599639845400538</v>
      </c>
      <c r="S35" s="192">
        <f t="shared" ref="S35" si="119">R35*Q35</f>
        <v>0.35659749651635553</v>
      </c>
      <c r="T35" s="197">
        <f t="shared" ref="T35" si="120">EXP(S35)</f>
        <v>1.4284607936808533</v>
      </c>
      <c r="U35" s="197">
        <f t="shared" ref="U35" si="121">EXP(-S35)</f>
        <v>0.70005421529505407</v>
      </c>
      <c r="V35" s="186">
        <f t="shared" ref="V35" si="122">K35^T35</f>
        <v>0.21862755844661552</v>
      </c>
      <c r="W35" s="186">
        <f t="shared" ref="W35" si="123">K35^U35</f>
        <v>0.4746847549388909</v>
      </c>
      <c r="Y35" s="14">
        <f t="shared" si="71"/>
        <v>24</v>
      </c>
      <c r="Z35" s="252">
        <f t="shared" ref="Z35" si="124">K35*(D35-D34)</f>
        <v>1.0348535407925523</v>
      </c>
      <c r="AA35" s="252">
        <f t="shared" ref="AA35" si="125">(K34-K35)*(D35-D34)/2</f>
        <v>4.5993490701891154E-2</v>
      </c>
      <c r="AB35" s="253">
        <f t="shared" ref="AB35" si="126">SUM(Z35:AA35)</f>
        <v>1.0808470314944434</v>
      </c>
      <c r="AC35" s="71">
        <f t="shared" ref="AC35" si="127">AB35+AC34</f>
        <v>14.743168611836623</v>
      </c>
      <c r="AD35" s="78"/>
      <c r="AE35" s="214">
        <v>24</v>
      </c>
      <c r="AF35" s="215">
        <f t="shared" ref="AF35:AF36" si="128">V35*(D35-D34)</f>
        <v>0.65588267533984657</v>
      </c>
      <c r="AG35" s="215">
        <f t="shared" ref="AG35:AG36" si="129">(V34-V35)*(D35-D34)/2</f>
        <v>8.9129022959271637E-2</v>
      </c>
      <c r="AH35" s="216">
        <f t="shared" ref="AH35:AH36" si="130">SUM(AF35:AG35)</f>
        <v>0.74501169829911817</v>
      </c>
      <c r="AI35" s="217">
        <f t="shared" ref="AI35:AI36" si="131">AH35+AI34</f>
        <v>13.198918693791063</v>
      </c>
      <c r="AJ35" s="218"/>
      <c r="AK35" s="219">
        <f t="shared" si="92"/>
        <v>24</v>
      </c>
      <c r="AL35" s="220">
        <f t="shared" ref="AL35" si="132">W35*(D35-D34)</f>
        <v>1.4240542648166727</v>
      </c>
      <c r="AM35" s="220">
        <f t="shared" ref="AM35" si="133">(W34-W35)*(D35-D34)/2</f>
        <v>-2.839259499127833E-3</v>
      </c>
      <c r="AN35" s="221">
        <f t="shared" ref="AN35" si="134">SUM(AL35:AM35)</f>
        <v>1.421215005317545</v>
      </c>
      <c r="AO35" s="217">
        <f t="shared" ref="AO35" si="135">AN35+AO34</f>
        <v>16.17763402669668</v>
      </c>
      <c r="AP35" s="153"/>
    </row>
    <row r="36" spans="1:42" x14ac:dyDescent="0.3">
      <c r="A36" s="122">
        <v>164</v>
      </c>
      <c r="B36" s="18">
        <f t="shared" si="72"/>
        <v>228</v>
      </c>
      <c r="C36" s="64">
        <f t="shared" si="73"/>
        <v>24</v>
      </c>
      <c r="D36" s="42">
        <v>27</v>
      </c>
      <c r="E36" s="12">
        <v>25</v>
      </c>
      <c r="F36" s="84">
        <f t="shared" si="74"/>
        <v>4</v>
      </c>
      <c r="G36" s="123">
        <f t="shared" si="75"/>
        <v>13</v>
      </c>
      <c r="H36" s="85">
        <v>8</v>
      </c>
      <c r="I36" s="13">
        <f t="shared" si="76"/>
        <v>0.16</v>
      </c>
      <c r="J36" s="175">
        <f t="shared" si="77"/>
        <v>0.84</v>
      </c>
      <c r="K36" s="176">
        <f>J36*K34</f>
        <v>0.31551534621497368</v>
      </c>
      <c r="L36" s="192">
        <f t="shared" si="97"/>
        <v>1.3306728896730193</v>
      </c>
      <c r="M36" s="193">
        <f t="shared" si="98"/>
        <v>17</v>
      </c>
      <c r="N36" s="193">
        <f t="shared" si="99"/>
        <v>200</v>
      </c>
      <c r="O36" s="194">
        <f t="shared" si="100"/>
        <v>8.5000000000000006E-2</v>
      </c>
      <c r="P36" s="194">
        <f>P34+O36</f>
        <v>0.10290816326530614</v>
      </c>
      <c r="Q36" s="195">
        <f t="shared" si="102"/>
        <v>0.27809248887654897</v>
      </c>
      <c r="R36" s="196">
        <f t="shared" si="103"/>
        <v>1.9599639845400538</v>
      </c>
      <c r="S36" s="192">
        <f t="shared" si="104"/>
        <v>0.54505126256914149</v>
      </c>
      <c r="T36" s="197">
        <f t="shared" si="105"/>
        <v>1.7246967924989247</v>
      </c>
      <c r="U36" s="197">
        <f t="shared" si="106"/>
        <v>0.57981205992219265</v>
      </c>
      <c r="V36" s="186">
        <f t="shared" si="85"/>
        <v>0.13676099183501533</v>
      </c>
      <c r="W36" s="186">
        <f t="shared" si="107"/>
        <v>0.51230198297650176</v>
      </c>
      <c r="Y36" s="14">
        <f t="shared" si="71"/>
        <v>27</v>
      </c>
      <c r="Z36" s="252">
        <f t="shared" ref="Z36" si="136">K36*(D36-D35)</f>
        <v>0.94654603864492104</v>
      </c>
      <c r="AA36" s="252">
        <f t="shared" ref="AA36" si="137">(K35-K36)*(D36-D35)/2</f>
        <v>4.4153751073815611E-2</v>
      </c>
      <c r="AB36" s="253">
        <f t="shared" ref="AB36" si="138">SUM(Z36:AA36)</f>
        <v>0.99069978971873662</v>
      </c>
      <c r="AC36" s="71">
        <f t="shared" ref="AC36" si="139">AB36+AC35</f>
        <v>15.733868401555359</v>
      </c>
      <c r="AD36" s="78"/>
      <c r="AE36" s="214">
        <v>27</v>
      </c>
      <c r="AF36" s="215">
        <f t="shared" si="128"/>
        <v>0.410282975505046</v>
      </c>
      <c r="AG36" s="215">
        <f t="shared" si="129"/>
        <v>0.12279984991740028</v>
      </c>
      <c r="AH36" s="216">
        <f t="shared" si="130"/>
        <v>0.53308282542244623</v>
      </c>
      <c r="AI36" s="217">
        <f t="shared" si="131"/>
        <v>13.732001519213508</v>
      </c>
      <c r="AJ36" s="218"/>
      <c r="AK36" s="219">
        <f t="shared" si="92"/>
        <v>27</v>
      </c>
      <c r="AL36" s="220">
        <f>W36*(D36-D34)</f>
        <v>3.0738118978590103</v>
      </c>
      <c r="AM36" s="220">
        <f>(W34-W36)*(D36-D34)/2</f>
        <v>-0.11853020311108825</v>
      </c>
      <c r="AN36" s="221">
        <f t="shared" si="95"/>
        <v>2.9552816947479221</v>
      </c>
      <c r="AO36" s="217">
        <f>AN36+AO34</f>
        <v>17.711700716127059</v>
      </c>
      <c r="AP36" s="153"/>
    </row>
    <row r="37" spans="1:42" ht="9.5" customHeight="1" x14ac:dyDescent="0.3">
      <c r="D37" s="18"/>
      <c r="E37" s="18"/>
      <c r="F37" s="19"/>
      <c r="G37" s="19"/>
      <c r="H37" s="18"/>
      <c r="I37" s="20"/>
      <c r="J37" s="21"/>
      <c r="K37" s="21"/>
      <c r="L37" s="21"/>
      <c r="M37" s="22"/>
      <c r="N37" s="22"/>
      <c r="O37" s="22"/>
      <c r="P37" s="22"/>
      <c r="Q37" s="21"/>
    </row>
    <row r="38" spans="1:42" x14ac:dyDescent="0.3">
      <c r="D38" s="23"/>
      <c r="E38" s="24" t="s">
        <v>8</v>
      </c>
      <c r="F38" s="43">
        <f>SUM(F28:F36)</f>
        <v>228</v>
      </c>
      <c r="G38" s="43">
        <f>SUM(G28:G36)</f>
        <v>164</v>
      </c>
      <c r="H38" s="43">
        <f>H36</f>
        <v>8</v>
      </c>
      <c r="I38" s="20"/>
      <c r="J38" s="229" t="s">
        <v>100</v>
      </c>
      <c r="K38" s="230">
        <f>1-K36</f>
        <v>0.68448465378502632</v>
      </c>
      <c r="L38" s="231" t="s">
        <v>101</v>
      </c>
      <c r="M38" s="22"/>
      <c r="N38" s="22"/>
      <c r="O38" s="22"/>
    </row>
    <row r="39" spans="1:42" x14ac:dyDescent="0.3">
      <c r="D39" s="23"/>
      <c r="F39" s="272">
        <f>F38/E27</f>
        <v>0.56999999999999995</v>
      </c>
      <c r="G39" s="273">
        <f>G38/E27</f>
        <v>0.41</v>
      </c>
      <c r="H39" s="274">
        <f>H38/E27</f>
        <v>0.02</v>
      </c>
      <c r="I39" s="20"/>
      <c r="J39" s="20"/>
      <c r="K39" s="20"/>
      <c r="L39" s="20"/>
      <c r="M39" s="20"/>
      <c r="N39" s="20"/>
    </row>
    <row r="40" spans="1:42" x14ac:dyDescent="0.3">
      <c r="D40" s="23"/>
      <c r="F40" s="19"/>
      <c r="G40" s="26"/>
      <c r="I40" s="20"/>
      <c r="J40" s="20"/>
      <c r="K40" s="20"/>
      <c r="L40" s="20"/>
      <c r="M40" s="20"/>
      <c r="N40" s="20"/>
    </row>
    <row r="41" spans="1:42" ht="15.75" customHeight="1" x14ac:dyDescent="0.35">
      <c r="D41" s="326" t="s">
        <v>17</v>
      </c>
      <c r="E41" s="327"/>
      <c r="F41" s="327"/>
      <c r="G41" s="327"/>
      <c r="H41" s="327"/>
      <c r="I41" s="327"/>
      <c r="J41" s="327"/>
      <c r="K41" s="327"/>
      <c r="L41" s="327"/>
      <c r="M41" s="328"/>
    </row>
    <row r="42" spans="1:42" ht="25" customHeight="1" x14ac:dyDescent="0.3">
      <c r="D42" s="81" t="s">
        <v>53</v>
      </c>
      <c r="E42" s="329" t="s">
        <v>54</v>
      </c>
      <c r="F42" s="330"/>
      <c r="G42" s="331"/>
      <c r="H42" s="329" t="s">
        <v>55</v>
      </c>
      <c r="I42" s="330"/>
      <c r="J42" s="331"/>
      <c r="K42" s="329" t="s">
        <v>56</v>
      </c>
      <c r="L42" s="330"/>
      <c r="M42" s="331"/>
      <c r="O42" s="28"/>
      <c r="P42" s="324" t="s">
        <v>47</v>
      </c>
      <c r="Q42" s="325"/>
      <c r="S42" s="95" t="s">
        <v>50</v>
      </c>
      <c r="T42" s="68" t="s">
        <v>48</v>
      </c>
    </row>
    <row r="43" spans="1:42" ht="31" customHeight="1" x14ac:dyDescent="0.3">
      <c r="D43" s="82"/>
      <c r="E43" s="319" t="s">
        <v>10</v>
      </c>
      <c r="F43" s="320"/>
      <c r="G43" s="140"/>
      <c r="H43" s="319" t="s">
        <v>10</v>
      </c>
      <c r="I43" s="320"/>
      <c r="J43" s="141"/>
      <c r="K43" s="319" t="s">
        <v>10</v>
      </c>
      <c r="L43" s="320"/>
      <c r="M43" s="44"/>
      <c r="O43" s="139" t="s">
        <v>45</v>
      </c>
      <c r="P43" s="177" t="s">
        <v>36</v>
      </c>
      <c r="Q43" s="178" t="s">
        <v>37</v>
      </c>
      <c r="R43" s="93" t="s">
        <v>35</v>
      </c>
      <c r="S43" s="89" t="s">
        <v>39</v>
      </c>
      <c r="T43" s="68" t="s">
        <v>49</v>
      </c>
    </row>
    <row r="44" spans="1:42" x14ac:dyDescent="0.3">
      <c r="D44" s="83"/>
      <c r="E44" s="46" t="s">
        <v>11</v>
      </c>
      <c r="F44" s="46" t="s">
        <v>12</v>
      </c>
      <c r="G44" s="46" t="s">
        <v>13</v>
      </c>
      <c r="H44" s="46" t="s">
        <v>11</v>
      </c>
      <c r="I44" s="46" t="s">
        <v>12</v>
      </c>
      <c r="J44" s="46" t="s">
        <v>13</v>
      </c>
      <c r="K44" s="47" t="s">
        <v>11</v>
      </c>
      <c r="L44" s="47" t="s">
        <v>12</v>
      </c>
      <c r="M44" s="46" t="s">
        <v>13</v>
      </c>
      <c r="O44" s="5">
        <v>0</v>
      </c>
      <c r="P44" s="179">
        <f t="shared" ref="P44:P50" si="140">K27</f>
        <v>1</v>
      </c>
      <c r="Q44" s="180">
        <f t="shared" ref="Q44:Q50" si="141">K12</f>
        <v>1</v>
      </c>
      <c r="R44" s="2">
        <v>0</v>
      </c>
      <c r="S44" s="87">
        <f>(IF(P44=Q44,1,LOG(Q44,P44)))</f>
        <v>1</v>
      </c>
      <c r="T44" s="120" t="s">
        <v>52</v>
      </c>
    </row>
    <row r="45" spans="1:42" x14ac:dyDescent="0.3">
      <c r="D45" s="42">
        <v>3</v>
      </c>
      <c r="E45" s="49">
        <f t="shared" ref="E45:E53" si="142">E13</f>
        <v>451</v>
      </c>
      <c r="F45" s="49">
        <f t="shared" ref="F45:F53" si="143">E28</f>
        <v>400</v>
      </c>
      <c r="G45" s="50">
        <f t="shared" ref="G45:G53" si="144">E45+F45</f>
        <v>851</v>
      </c>
      <c r="H45" s="49">
        <f t="shared" ref="H45:H53" si="145">F13</f>
        <v>32</v>
      </c>
      <c r="I45" s="49">
        <f t="shared" ref="I45:I53" si="146">F28</f>
        <v>28</v>
      </c>
      <c r="J45" s="50">
        <f t="shared" ref="J45:J53" si="147">H45+I45</f>
        <v>60</v>
      </c>
      <c r="K45" s="51">
        <f t="shared" ref="K45:K53" si="148">J45*E45/G45</f>
        <v>31.797884841363103</v>
      </c>
      <c r="L45" s="51">
        <f t="shared" ref="L45:L53" si="149">J45*F45/G45</f>
        <v>28.202115158636897</v>
      </c>
      <c r="M45" s="52">
        <f t="shared" ref="M45:M54" si="150">K45+L45</f>
        <v>60</v>
      </c>
      <c r="O45" s="5">
        <v>3</v>
      </c>
      <c r="P45" s="179">
        <f t="shared" si="140"/>
        <v>0.92999999999999994</v>
      </c>
      <c r="Q45" s="180">
        <f t="shared" si="141"/>
        <v>0.92904656319290468</v>
      </c>
      <c r="R45" s="2">
        <v>3</v>
      </c>
      <c r="S45" s="87">
        <f>(IF(P45=Q45,1,LOG(Q45,P45)))</f>
        <v>1.0141341732542026</v>
      </c>
      <c r="T45" s="121">
        <f t="shared" ref="T45:T50" si="151">1/(Q45-P45)</f>
        <v>-1048.8372093024245</v>
      </c>
    </row>
    <row r="46" spans="1:42" x14ac:dyDescent="0.3">
      <c r="D46" s="42">
        <v>6</v>
      </c>
      <c r="E46" s="49">
        <f t="shared" si="142"/>
        <v>408</v>
      </c>
      <c r="F46" s="49">
        <f t="shared" si="143"/>
        <v>359</v>
      </c>
      <c r="G46" s="50">
        <f t="shared" si="144"/>
        <v>767</v>
      </c>
      <c r="H46" s="49">
        <f t="shared" si="145"/>
        <v>42</v>
      </c>
      <c r="I46" s="49">
        <f t="shared" si="146"/>
        <v>45</v>
      </c>
      <c r="J46" s="50">
        <f t="shared" si="147"/>
        <v>87</v>
      </c>
      <c r="K46" s="51">
        <f t="shared" si="148"/>
        <v>46.279009126466754</v>
      </c>
      <c r="L46" s="51">
        <f t="shared" si="149"/>
        <v>40.720990873533246</v>
      </c>
      <c r="M46" s="52">
        <f t="shared" si="150"/>
        <v>87</v>
      </c>
      <c r="O46" s="5">
        <v>6</v>
      </c>
      <c r="P46" s="179">
        <f t="shared" si="140"/>
        <v>0.81342618384401111</v>
      </c>
      <c r="Q46" s="180">
        <f t="shared" si="141"/>
        <v>0.83340941698187043</v>
      </c>
      <c r="R46" s="2">
        <v>6</v>
      </c>
      <c r="S46" s="87">
        <f>(IF(P46=Q46,1,LOG(Q46,P46)))</f>
        <v>0.88247058780885002</v>
      </c>
      <c r="T46" s="121">
        <f t="shared" si="151"/>
        <v>50.041952325794846</v>
      </c>
    </row>
    <row r="47" spans="1:42" x14ac:dyDescent="0.3">
      <c r="D47" s="42">
        <v>9</v>
      </c>
      <c r="E47" s="49">
        <f t="shared" si="142"/>
        <v>360</v>
      </c>
      <c r="F47" s="49">
        <f t="shared" si="143"/>
        <v>308</v>
      </c>
      <c r="G47" s="50">
        <f t="shared" si="144"/>
        <v>668</v>
      </c>
      <c r="H47" s="49">
        <f t="shared" si="145"/>
        <v>53</v>
      </c>
      <c r="I47" s="49">
        <f t="shared" si="146"/>
        <v>48</v>
      </c>
      <c r="J47" s="50">
        <f t="shared" si="147"/>
        <v>101</v>
      </c>
      <c r="K47" s="51">
        <f t="shared" si="148"/>
        <v>54.431137724550901</v>
      </c>
      <c r="L47" s="51">
        <f t="shared" si="149"/>
        <v>46.568862275449099</v>
      </c>
      <c r="M47" s="52">
        <f t="shared" si="150"/>
        <v>101</v>
      </c>
      <c r="O47" s="5">
        <v>9</v>
      </c>
      <c r="P47" s="179">
        <f t="shared" si="140"/>
        <v>0.68665846688130805</v>
      </c>
      <c r="Q47" s="180">
        <f t="shared" si="141"/>
        <v>0.71071303059287283</v>
      </c>
      <c r="R47" s="2">
        <v>9</v>
      </c>
      <c r="S47" s="87">
        <f>(IF(P47=Q47,1,LOG(Q47,P47)))</f>
        <v>0.90840640706526465</v>
      </c>
      <c r="T47" s="121">
        <f t="shared" si="151"/>
        <v>41.572152876721148</v>
      </c>
    </row>
    <row r="48" spans="1:42" x14ac:dyDescent="0.3">
      <c r="D48" s="42">
        <v>12</v>
      </c>
      <c r="E48" s="49">
        <f t="shared" si="142"/>
        <v>301</v>
      </c>
      <c r="F48" s="49">
        <f t="shared" si="143"/>
        <v>255</v>
      </c>
      <c r="G48" s="50">
        <f t="shared" si="144"/>
        <v>556</v>
      </c>
      <c r="H48" s="49">
        <f t="shared" si="145"/>
        <v>44</v>
      </c>
      <c r="I48" s="49">
        <f t="shared" si="146"/>
        <v>49</v>
      </c>
      <c r="J48" s="50">
        <f t="shared" si="147"/>
        <v>93</v>
      </c>
      <c r="K48" s="51">
        <f t="shared" si="148"/>
        <v>50.347122302158276</v>
      </c>
      <c r="L48" s="51">
        <f t="shared" si="149"/>
        <v>42.652877697841724</v>
      </c>
      <c r="M48" s="52">
        <f t="shared" si="150"/>
        <v>93</v>
      </c>
      <c r="O48" s="5">
        <v>12</v>
      </c>
      <c r="P48" s="179">
        <f t="shared" si="140"/>
        <v>0.55471233010803711</v>
      </c>
      <c r="Q48" s="180">
        <f t="shared" si="141"/>
        <v>0.60682142479192125</v>
      </c>
      <c r="R48" s="2">
        <v>12</v>
      </c>
      <c r="S48" s="87">
        <f t="shared" ref="S48:S50" si="152">(IF(P48=Q48,1,LOG(Q48,P48)))</f>
        <v>0.84764289389990954</v>
      </c>
      <c r="T48" s="121">
        <f t="shared" si="151"/>
        <v>19.190508030631197</v>
      </c>
    </row>
    <row r="49" spans="2:20" x14ac:dyDescent="0.3">
      <c r="D49" s="42">
        <v>15</v>
      </c>
      <c r="E49" s="49">
        <f t="shared" si="142"/>
        <v>229</v>
      </c>
      <c r="F49" s="49">
        <f t="shared" si="143"/>
        <v>182</v>
      </c>
      <c r="G49" s="50">
        <f t="shared" si="144"/>
        <v>411</v>
      </c>
      <c r="H49" s="49">
        <f t="shared" si="145"/>
        <v>29</v>
      </c>
      <c r="I49" s="49">
        <f t="shared" si="146"/>
        <v>28</v>
      </c>
      <c r="J49" s="50">
        <f t="shared" si="147"/>
        <v>57</v>
      </c>
      <c r="K49" s="51">
        <f t="shared" si="148"/>
        <v>31.759124087591243</v>
      </c>
      <c r="L49" s="51">
        <f t="shared" si="149"/>
        <v>25.240875912408757</v>
      </c>
      <c r="M49" s="52">
        <f t="shared" si="150"/>
        <v>57</v>
      </c>
      <c r="O49" s="5">
        <v>15</v>
      </c>
      <c r="P49" s="179">
        <f t="shared" si="140"/>
        <v>0.46937197162987754</v>
      </c>
      <c r="Q49" s="180">
        <f t="shared" si="141"/>
        <v>0.52997504348639413</v>
      </c>
      <c r="R49" s="77">
        <v>15</v>
      </c>
      <c r="S49" s="87">
        <f t="shared" si="152"/>
        <v>0.83944894770392053</v>
      </c>
      <c r="T49" s="121">
        <f t="shared" si="151"/>
        <v>16.500813727191801</v>
      </c>
    </row>
    <row r="50" spans="2:20" x14ac:dyDescent="0.3">
      <c r="D50" s="42">
        <v>18</v>
      </c>
      <c r="E50" s="49">
        <f t="shared" si="142"/>
        <v>163</v>
      </c>
      <c r="F50" s="49">
        <f t="shared" si="143"/>
        <v>123</v>
      </c>
      <c r="G50" s="50">
        <f t="shared" si="144"/>
        <v>286</v>
      </c>
      <c r="H50" s="49">
        <f t="shared" si="145"/>
        <v>16</v>
      </c>
      <c r="I50" s="49">
        <f t="shared" si="146"/>
        <v>15</v>
      </c>
      <c r="J50" s="50">
        <f t="shared" si="147"/>
        <v>31</v>
      </c>
      <c r="K50" s="51">
        <f t="shared" si="148"/>
        <v>17.667832167832167</v>
      </c>
      <c r="L50" s="51">
        <f t="shared" si="149"/>
        <v>13.332167832167832</v>
      </c>
      <c r="M50" s="52">
        <f t="shared" si="150"/>
        <v>31</v>
      </c>
      <c r="O50" s="5">
        <v>18</v>
      </c>
      <c r="P50" s="179">
        <f t="shared" si="140"/>
        <v>0.4121314872847705</v>
      </c>
      <c r="Q50" s="180">
        <f t="shared" si="141"/>
        <v>0.47795295332822046</v>
      </c>
      <c r="R50" s="2">
        <v>18</v>
      </c>
      <c r="S50" s="87">
        <f t="shared" si="152"/>
        <v>0.83284328115284134</v>
      </c>
      <c r="T50" s="121">
        <f t="shared" si="151"/>
        <v>15.192612077948576</v>
      </c>
    </row>
    <row r="51" spans="2:20" x14ac:dyDescent="0.3">
      <c r="D51" s="42">
        <v>21</v>
      </c>
      <c r="E51" s="49">
        <f t="shared" si="142"/>
        <v>117</v>
      </c>
      <c r="F51" s="49">
        <f t="shared" si="143"/>
        <v>79</v>
      </c>
      <c r="G51" s="50">
        <f t="shared" si="144"/>
        <v>196</v>
      </c>
      <c r="H51" s="49">
        <f t="shared" si="145"/>
        <v>9</v>
      </c>
      <c r="I51" s="49">
        <f t="shared" si="146"/>
        <v>7</v>
      </c>
      <c r="J51" s="50">
        <f t="shared" si="147"/>
        <v>16</v>
      </c>
      <c r="K51" s="51">
        <f t="shared" si="148"/>
        <v>9.5510204081632661</v>
      </c>
      <c r="L51" s="51">
        <f t="shared" si="149"/>
        <v>6.4489795918367347</v>
      </c>
      <c r="M51" s="52">
        <f t="shared" si="150"/>
        <v>16</v>
      </c>
      <c r="O51" s="5">
        <v>21</v>
      </c>
      <c r="P51" s="179">
        <f t="shared" ref="P51:P53" si="153">K34</f>
        <v>0.37561350739877819</v>
      </c>
      <c r="Q51" s="180">
        <f t="shared" ref="Q51:Q53" si="154">K19</f>
        <v>0.44118734153374201</v>
      </c>
      <c r="R51" s="77">
        <v>21</v>
      </c>
      <c r="S51" s="87">
        <f t="shared" ref="S51:S53" si="155">(IF(P51=Q51,1,LOG(Q51,P51)))</f>
        <v>0.83567220243136819</v>
      </c>
      <c r="T51" s="121">
        <f t="shared" ref="T51:T53" si="156">1/(Q51-P51)</f>
        <v>15.249985199001843</v>
      </c>
    </row>
    <row r="52" spans="2:20" x14ac:dyDescent="0.3">
      <c r="D52" s="42">
        <v>24</v>
      </c>
      <c r="E52" s="49">
        <f t="shared" si="142"/>
        <v>72</v>
      </c>
      <c r="F52" s="49">
        <f t="shared" si="143"/>
        <v>49</v>
      </c>
      <c r="G52" s="50">
        <f t="shared" si="144"/>
        <v>121</v>
      </c>
      <c r="H52" s="49">
        <f t="shared" si="145"/>
        <v>6</v>
      </c>
      <c r="I52" s="49">
        <f t="shared" si="146"/>
        <v>4</v>
      </c>
      <c r="J52" s="50">
        <f t="shared" si="147"/>
        <v>10</v>
      </c>
      <c r="K52" s="51">
        <f t="shared" si="148"/>
        <v>5.9504132231404956</v>
      </c>
      <c r="L52" s="51">
        <f t="shared" si="149"/>
        <v>4.0495867768595044</v>
      </c>
      <c r="M52" s="52">
        <f t="shared" si="150"/>
        <v>10</v>
      </c>
      <c r="O52" s="5">
        <v>24</v>
      </c>
      <c r="P52" s="179">
        <f t="shared" si="153"/>
        <v>0.34495118026418409</v>
      </c>
      <c r="Q52" s="180">
        <f t="shared" si="154"/>
        <v>0.40442172973926349</v>
      </c>
      <c r="R52" s="2">
        <v>24</v>
      </c>
      <c r="S52" s="87">
        <f t="shared" si="155"/>
        <v>0.85056141023566623</v>
      </c>
      <c r="T52" s="121">
        <f t="shared" si="156"/>
        <v>16.815045578468062</v>
      </c>
    </row>
    <row r="53" spans="2:20" x14ac:dyDescent="0.3">
      <c r="D53" s="42">
        <v>27</v>
      </c>
      <c r="E53" s="49">
        <f t="shared" si="142"/>
        <v>36</v>
      </c>
      <c r="F53" s="49">
        <f t="shared" si="143"/>
        <v>25</v>
      </c>
      <c r="G53" s="50">
        <f t="shared" si="144"/>
        <v>61</v>
      </c>
      <c r="H53" s="49">
        <f t="shared" si="145"/>
        <v>4</v>
      </c>
      <c r="I53" s="49">
        <f t="shared" si="146"/>
        <v>4</v>
      </c>
      <c r="J53" s="50">
        <f t="shared" si="147"/>
        <v>8</v>
      </c>
      <c r="K53" s="51">
        <f t="shared" si="148"/>
        <v>4.721311475409836</v>
      </c>
      <c r="L53" s="51">
        <f t="shared" si="149"/>
        <v>3.278688524590164</v>
      </c>
      <c r="M53" s="52">
        <f t="shared" si="150"/>
        <v>8</v>
      </c>
      <c r="O53" s="5">
        <v>27</v>
      </c>
      <c r="P53" s="179">
        <f t="shared" si="153"/>
        <v>0.31551534621497368</v>
      </c>
      <c r="Q53" s="180">
        <f t="shared" si="154"/>
        <v>0.35948598199045639</v>
      </c>
      <c r="R53" s="77">
        <v>27</v>
      </c>
      <c r="S53" s="87">
        <f t="shared" si="155"/>
        <v>0.88689862369806527</v>
      </c>
      <c r="T53" s="121">
        <f t="shared" si="156"/>
        <v>22.74245032767034</v>
      </c>
    </row>
    <row r="54" spans="2:20" x14ac:dyDescent="0.3">
      <c r="D54" s="53"/>
      <c r="E54" s="54"/>
      <c r="F54" s="54"/>
      <c r="G54" s="54"/>
      <c r="H54" s="55">
        <f>SUM(H45:H53)</f>
        <v>235</v>
      </c>
      <c r="I54" s="55">
        <f>SUM(I45:I53)</f>
        <v>228</v>
      </c>
      <c r="J54" s="55">
        <f>SUM(J45:J53)</f>
        <v>463</v>
      </c>
      <c r="K54" s="56">
        <f>SUM(K45:K53)</f>
        <v>252.50485535667602</v>
      </c>
      <c r="L54" s="56">
        <f>SUM(L45:L53)</f>
        <v>210.49514464332398</v>
      </c>
      <c r="M54" s="57">
        <f t="shared" si="150"/>
        <v>463</v>
      </c>
      <c r="R54" s="1"/>
      <c r="S54" s="1"/>
      <c r="T54" s="1"/>
    </row>
    <row r="55" spans="2:20" x14ac:dyDescent="0.3">
      <c r="D55" s="30"/>
      <c r="E55" s="30"/>
      <c r="F55" s="30"/>
      <c r="G55" s="30"/>
      <c r="H55" s="30"/>
      <c r="I55" s="30"/>
      <c r="J55" s="30"/>
      <c r="K55" s="58"/>
      <c r="L55" s="30"/>
      <c r="M55" s="30"/>
      <c r="O55" s="30"/>
      <c r="P55" s="30"/>
      <c r="Q55" s="30"/>
    </row>
    <row r="56" spans="2:20" x14ac:dyDescent="0.3">
      <c r="D56" s="59" t="s">
        <v>14</v>
      </c>
      <c r="E56" s="60">
        <f>((H54-K54)^2)/K54</f>
        <v>1.2135210652694786</v>
      </c>
      <c r="F56" s="61"/>
      <c r="G56" s="62">
        <f>((I54-L54)^2)/L54</f>
        <v>1.4557103517868122</v>
      </c>
      <c r="H56" s="61"/>
      <c r="I56" s="63">
        <f>E56+G56</f>
        <v>2.6692314170562907</v>
      </c>
      <c r="J56" s="64" t="s">
        <v>27</v>
      </c>
      <c r="K56" s="61"/>
      <c r="L56" s="65" t="s">
        <v>28</v>
      </c>
      <c r="M56" s="99">
        <f>CHIDIST(I56,1)</f>
        <v>0.10230541785635723</v>
      </c>
      <c r="O56" s="145" t="s">
        <v>122</v>
      </c>
      <c r="P56" s="30"/>
      <c r="Q56" s="30"/>
    </row>
    <row r="57" spans="2:20" x14ac:dyDescent="0.3">
      <c r="D57" s="30"/>
      <c r="E57" s="30"/>
      <c r="F57" s="30"/>
      <c r="G57" s="30"/>
      <c r="H57" s="30"/>
      <c r="I57" s="30"/>
      <c r="J57" s="66"/>
      <c r="K57" s="30"/>
      <c r="L57" s="30"/>
      <c r="M57" s="30"/>
      <c r="P57" s="30"/>
      <c r="Q57" s="30"/>
    </row>
    <row r="58" spans="2:20" x14ac:dyDescent="0.3">
      <c r="D58" s="30"/>
      <c r="E58" s="30"/>
      <c r="F58" s="30"/>
      <c r="G58" s="30"/>
      <c r="H58" s="30"/>
      <c r="I58" s="30"/>
      <c r="J58" s="67"/>
      <c r="K58" s="90" t="s">
        <v>15</v>
      </c>
      <c r="L58" s="91">
        <f>(H54/K54)/(I54/L54)</f>
        <v>0.85922195265171275</v>
      </c>
      <c r="O58" s="30"/>
      <c r="Q58" s="30"/>
    </row>
    <row r="60" spans="2:20" x14ac:dyDescent="0.3">
      <c r="I60" s="30"/>
      <c r="J60" s="30"/>
    </row>
    <row r="61" spans="2:20" x14ac:dyDescent="0.3">
      <c r="I61" s="30"/>
      <c r="J61" s="30"/>
      <c r="K61" s="30"/>
      <c r="L61" s="30"/>
      <c r="M61" s="30"/>
    </row>
    <row r="62" spans="2:20" x14ac:dyDescent="0.3">
      <c r="I62" s="30"/>
      <c r="J62" s="30"/>
      <c r="K62" s="30"/>
    </row>
    <row r="63" spans="2:20" x14ac:dyDescent="0.3">
      <c r="B63" s="86"/>
      <c r="I63" s="30"/>
      <c r="J63" s="30"/>
      <c r="K63" s="30"/>
      <c r="L63" s="30"/>
    </row>
    <row r="64" spans="2:20" x14ac:dyDescent="0.3">
      <c r="B64" s="39"/>
      <c r="I64" s="30"/>
      <c r="J64" s="30"/>
      <c r="K64" s="30"/>
      <c r="L64" s="30"/>
    </row>
    <row r="65" spans="1:29" x14ac:dyDescent="0.3">
      <c r="B65" s="39"/>
      <c r="I65" s="30"/>
      <c r="J65" s="30"/>
      <c r="K65" s="30"/>
      <c r="L65" s="30"/>
      <c r="M65" s="30"/>
      <c r="N65" s="30"/>
      <c r="O65" s="30"/>
    </row>
    <row r="66" spans="1:29" x14ac:dyDescent="0.3">
      <c r="B66" s="39"/>
      <c r="I66" s="30"/>
      <c r="J66" s="30"/>
      <c r="K66" s="30"/>
      <c r="L66" s="30"/>
      <c r="M66" s="30"/>
      <c r="N66" s="30"/>
      <c r="O66" s="30"/>
    </row>
    <row r="67" spans="1:29" x14ac:dyDescent="0.3">
      <c r="B67" s="39"/>
      <c r="I67" s="30"/>
      <c r="J67" s="30"/>
      <c r="K67" s="30"/>
      <c r="L67" s="30"/>
      <c r="M67" s="30"/>
      <c r="S67" s="31"/>
    </row>
    <row r="68" spans="1:29" x14ac:dyDescent="0.3">
      <c r="B68" s="39"/>
      <c r="I68" s="30"/>
      <c r="J68" s="30"/>
      <c r="K68" s="30"/>
      <c r="L68" s="30"/>
      <c r="M68" s="30"/>
      <c r="S68" s="31"/>
    </row>
    <row r="69" spans="1:29" ht="14.5" x14ac:dyDescent="0.35">
      <c r="A69" s="113" t="s">
        <v>123</v>
      </c>
      <c r="I69" s="30"/>
      <c r="J69" s="30"/>
      <c r="K69" s="30"/>
      <c r="L69" s="30"/>
      <c r="M69" s="30"/>
      <c r="N69" s="30"/>
      <c r="O69" s="30"/>
      <c r="P69" s="30"/>
      <c r="Q69" s="30"/>
    </row>
    <row r="70" spans="1:29" x14ac:dyDescent="0.3">
      <c r="A70" s="37" t="s">
        <v>51</v>
      </c>
      <c r="C70" s="37"/>
      <c r="D70" s="37"/>
      <c r="F70" s="4"/>
      <c r="N70" s="35"/>
      <c r="O70" s="2"/>
      <c r="P70" s="2"/>
      <c r="Q70" s="2"/>
      <c r="AA70" s="2"/>
      <c r="AB70" s="2"/>
      <c r="AC70" s="2"/>
    </row>
    <row r="71" spans="1:29" x14ac:dyDescent="0.3">
      <c r="A71" s="3" t="s">
        <v>62</v>
      </c>
      <c r="B71" s="3"/>
      <c r="F71" s="4"/>
      <c r="R71" s="1"/>
      <c r="S71" s="1"/>
      <c r="T71" s="1"/>
      <c r="U71" s="1"/>
      <c r="V71" s="1"/>
      <c r="W71" s="1"/>
      <c r="X71" s="1"/>
      <c r="Y71" s="1"/>
      <c r="Z71" s="1"/>
    </row>
    <row r="72" spans="1:29" x14ac:dyDescent="0.3">
      <c r="C72" s="3" t="s">
        <v>66</v>
      </c>
      <c r="E72" s="7"/>
      <c r="F72" s="4"/>
      <c r="R72" s="1"/>
      <c r="S72" s="1"/>
      <c r="T72" s="1"/>
      <c r="U72" s="1"/>
      <c r="V72" s="1"/>
      <c r="W72" s="1"/>
      <c r="X72" s="1"/>
      <c r="Y72" s="146" t="s">
        <v>78</v>
      </c>
      <c r="Z72" s="146"/>
      <c r="AA72" s="3"/>
      <c r="AB72" s="3"/>
      <c r="AC72" s="3"/>
    </row>
    <row r="73" spans="1:29" ht="72" x14ac:dyDescent="0.3">
      <c r="A73" s="86" t="s">
        <v>149</v>
      </c>
      <c r="B73" s="86" t="s">
        <v>65</v>
      </c>
      <c r="C73" s="8" t="s">
        <v>46</v>
      </c>
      <c r="D73" s="8" t="s">
        <v>45</v>
      </c>
      <c r="E73" s="8" t="s">
        <v>30</v>
      </c>
      <c r="F73" s="33" t="s">
        <v>31</v>
      </c>
      <c r="G73" s="33" t="s">
        <v>33</v>
      </c>
      <c r="H73" s="9" t="s">
        <v>32</v>
      </c>
      <c r="I73" s="10" t="s">
        <v>18</v>
      </c>
      <c r="J73" s="264" t="s">
        <v>126</v>
      </c>
      <c r="K73" s="174" t="s">
        <v>87</v>
      </c>
      <c r="L73" s="270" t="s">
        <v>135</v>
      </c>
      <c r="O73" s="316" t="s">
        <v>145</v>
      </c>
      <c r="P73" s="317" t="s">
        <v>146</v>
      </c>
      <c r="R73" s="1"/>
      <c r="S73" s="1"/>
      <c r="T73" s="1"/>
      <c r="U73" s="1"/>
      <c r="V73" s="1"/>
      <c r="W73" s="1"/>
      <c r="X73" s="1"/>
      <c r="Y73" s="8" t="s">
        <v>45</v>
      </c>
      <c r="Z73" s="245" t="s">
        <v>40</v>
      </c>
      <c r="AA73" s="245" t="s">
        <v>41</v>
      </c>
      <c r="AB73" s="245" t="s">
        <v>42</v>
      </c>
      <c r="AC73" s="33" t="s">
        <v>43</v>
      </c>
    </row>
    <row r="74" spans="1:29" x14ac:dyDescent="0.3">
      <c r="A74" s="122">
        <v>0</v>
      </c>
      <c r="B74" s="39">
        <f>F74</f>
        <v>0</v>
      </c>
      <c r="D74" s="8">
        <v>0</v>
      </c>
      <c r="E74" s="8">
        <v>451</v>
      </c>
      <c r="F74" s="8">
        <v>0</v>
      </c>
      <c r="G74" s="8">
        <v>0</v>
      </c>
      <c r="H74" s="73">
        <f>E75</f>
        <v>451</v>
      </c>
      <c r="I74" s="32">
        <f>F74/E74</f>
        <v>0</v>
      </c>
      <c r="J74" s="175">
        <f>1-I74</f>
        <v>1</v>
      </c>
      <c r="K74" s="181">
        <f>J74</f>
        <v>1</v>
      </c>
      <c r="L74" s="271">
        <f>H74/H74</f>
        <v>1</v>
      </c>
      <c r="N74" s="302" t="s">
        <v>140</v>
      </c>
      <c r="O74" s="310">
        <v>16.728595106151332</v>
      </c>
      <c r="P74" s="289">
        <v>12.15909090909091</v>
      </c>
      <c r="R74" s="1"/>
      <c r="S74" s="1"/>
      <c r="T74" s="1"/>
      <c r="U74" s="1"/>
      <c r="V74" s="1"/>
      <c r="W74" s="1"/>
      <c r="X74" s="1"/>
      <c r="Y74" s="70"/>
      <c r="Z74" s="248"/>
      <c r="AA74" s="248"/>
      <c r="AB74" s="248"/>
      <c r="AC74" s="70"/>
    </row>
    <row r="75" spans="1:29" x14ac:dyDescent="0.3">
      <c r="A75" s="122">
        <v>11</v>
      </c>
      <c r="B75" s="18">
        <f>B74+F75</f>
        <v>32</v>
      </c>
      <c r="C75" s="64">
        <f>D74</f>
        <v>0</v>
      </c>
      <c r="D75" s="42">
        <v>3</v>
      </c>
      <c r="E75" s="12">
        <v>451</v>
      </c>
      <c r="F75" s="84">
        <f t="shared" ref="F75:F83" si="157">E75-H75-G75</f>
        <v>32</v>
      </c>
      <c r="G75" s="123">
        <f>A75-A74</f>
        <v>11</v>
      </c>
      <c r="H75" s="73">
        <f t="shared" ref="H75:H82" si="158">E76</f>
        <v>408</v>
      </c>
      <c r="I75" s="13">
        <f>F75/E75</f>
        <v>7.0953436807095344E-2</v>
      </c>
      <c r="J75" s="175">
        <f>1-I75</f>
        <v>0.92904656319290468</v>
      </c>
      <c r="K75" s="176">
        <f>J75*K74</f>
        <v>0.92904656319290468</v>
      </c>
      <c r="L75" s="271">
        <f>H75/H74</f>
        <v>0.90465631929046564</v>
      </c>
      <c r="N75" s="302"/>
      <c r="O75" s="309"/>
      <c r="P75" s="303"/>
      <c r="R75" s="1"/>
      <c r="S75" s="1"/>
      <c r="T75" s="1"/>
      <c r="U75" s="1"/>
      <c r="V75" s="1"/>
      <c r="W75" s="1"/>
      <c r="X75" s="125"/>
      <c r="Y75" s="14">
        <f t="shared" ref="Y75:Y83" si="159">D75</f>
        <v>3</v>
      </c>
      <c r="Z75" s="252">
        <f>K75*(D75-D74)</f>
        <v>2.7871396895787139</v>
      </c>
      <c r="AA75" s="252">
        <f>(K74-K75)*(D75-D74)/2</f>
        <v>0.10643015521064297</v>
      </c>
      <c r="AB75" s="253">
        <f>SUM(Z75:AA75)</f>
        <v>2.893569844789357</v>
      </c>
      <c r="AC75" s="71">
        <f>AB75</f>
        <v>2.893569844789357</v>
      </c>
    </row>
    <row r="76" spans="1:29" x14ac:dyDescent="0.3">
      <c r="A76" s="122">
        <v>17</v>
      </c>
      <c r="B76" s="18">
        <f t="shared" ref="B76:B83" si="160">B75+F76</f>
        <v>74</v>
      </c>
      <c r="C76" s="64">
        <f t="shared" ref="C76:C83" si="161">D75</f>
        <v>3</v>
      </c>
      <c r="D76" s="42">
        <v>6</v>
      </c>
      <c r="E76" s="12">
        <v>408</v>
      </c>
      <c r="F76" s="84">
        <f t="shared" si="157"/>
        <v>42</v>
      </c>
      <c r="G76" s="123">
        <f t="shared" ref="G76:G83" si="162">A76-A75</f>
        <v>6</v>
      </c>
      <c r="H76" s="73">
        <f t="shared" si="158"/>
        <v>360</v>
      </c>
      <c r="I76" s="13">
        <f t="shared" ref="I76:I83" si="163">F76/E76</f>
        <v>0.10294117647058823</v>
      </c>
      <c r="J76" s="175">
        <f t="shared" ref="J76:J83" si="164">1-I76</f>
        <v>0.8970588235294118</v>
      </c>
      <c r="K76" s="176">
        <f>J76*K75</f>
        <v>0.83340941698187043</v>
      </c>
      <c r="L76" s="271">
        <f>H76/H74</f>
        <v>0.79822616407982261</v>
      </c>
      <c r="N76" s="302" t="s">
        <v>143</v>
      </c>
      <c r="O76" s="308">
        <v>136.4948750390129</v>
      </c>
      <c r="P76" s="307">
        <v>225.49999999999997</v>
      </c>
      <c r="R76" s="1"/>
      <c r="S76" s="1"/>
      <c r="T76" s="1"/>
      <c r="U76" s="1"/>
      <c r="V76" s="1"/>
      <c r="W76" s="1"/>
      <c r="X76" s="1"/>
      <c r="Y76" s="14">
        <f t="shared" si="159"/>
        <v>6</v>
      </c>
      <c r="Z76" s="252">
        <f t="shared" ref="Z76:Z83" si="165">K76*(D76-D75)</f>
        <v>2.5002282509456113</v>
      </c>
      <c r="AA76" s="252">
        <f t="shared" ref="AA76:AA83" si="166">(K75-K76)*(D76-D75)/2</f>
        <v>0.14345571931655138</v>
      </c>
      <c r="AB76" s="253">
        <f t="shared" ref="AB76:AB83" si="167">SUM(Z76:AA76)</f>
        <v>2.6436839702621628</v>
      </c>
      <c r="AC76" s="71">
        <f>AB76+AC75</f>
        <v>5.5372538150515194</v>
      </c>
    </row>
    <row r="77" spans="1:29" x14ac:dyDescent="0.3">
      <c r="A77" s="122">
        <v>23</v>
      </c>
      <c r="B77" s="18">
        <f t="shared" si="160"/>
        <v>127</v>
      </c>
      <c r="C77" s="64">
        <f t="shared" si="161"/>
        <v>6</v>
      </c>
      <c r="D77" s="42">
        <v>9</v>
      </c>
      <c r="E77" s="12">
        <v>360</v>
      </c>
      <c r="F77" s="84">
        <f t="shared" si="157"/>
        <v>53</v>
      </c>
      <c r="G77" s="123">
        <f t="shared" si="162"/>
        <v>6</v>
      </c>
      <c r="H77" s="73">
        <f t="shared" si="158"/>
        <v>301</v>
      </c>
      <c r="I77" s="13">
        <f t="shared" si="163"/>
        <v>0.14722222222222223</v>
      </c>
      <c r="J77" s="175">
        <f t="shared" si="164"/>
        <v>0.85277777777777775</v>
      </c>
      <c r="K77" s="176">
        <f t="shared" ref="K77:K83" si="168">J77*K76</f>
        <v>0.71071303059287283</v>
      </c>
      <c r="L77" s="271">
        <f>H77/H74</f>
        <v>0.66740576496674053</v>
      </c>
      <c r="N77" s="302" t="s">
        <v>144</v>
      </c>
      <c r="O77" s="313">
        <v>0.30264939033040555</v>
      </c>
      <c r="P77" s="314">
        <v>0.49999999999999994</v>
      </c>
      <c r="R77" s="1"/>
      <c r="S77" s="1"/>
      <c r="T77" s="1"/>
      <c r="U77" s="1"/>
      <c r="V77" s="1"/>
      <c r="W77" s="1"/>
      <c r="X77" s="1"/>
      <c r="Y77" s="14">
        <f t="shared" si="159"/>
        <v>9</v>
      </c>
      <c r="Z77" s="252">
        <f t="shared" si="165"/>
        <v>2.1321390917786185</v>
      </c>
      <c r="AA77" s="252">
        <f t="shared" si="166"/>
        <v>0.1840445795834964</v>
      </c>
      <c r="AB77" s="253">
        <f t="shared" si="167"/>
        <v>2.3161836713621149</v>
      </c>
      <c r="AC77" s="71">
        <f t="shared" ref="AC77:AC83" si="169">AB77+AC76</f>
        <v>7.8534374864136343</v>
      </c>
    </row>
    <row r="78" spans="1:29" x14ac:dyDescent="0.3">
      <c r="A78" s="122">
        <v>51</v>
      </c>
      <c r="B78" s="18">
        <f t="shared" si="160"/>
        <v>171</v>
      </c>
      <c r="C78" s="64">
        <f t="shared" si="161"/>
        <v>9</v>
      </c>
      <c r="D78" s="42">
        <v>12</v>
      </c>
      <c r="E78" s="12">
        <v>301</v>
      </c>
      <c r="F78" s="84">
        <f t="shared" si="157"/>
        <v>44</v>
      </c>
      <c r="G78" s="123">
        <f t="shared" si="162"/>
        <v>28</v>
      </c>
      <c r="H78" s="73">
        <f t="shared" si="158"/>
        <v>229</v>
      </c>
      <c r="I78" s="13">
        <f t="shared" si="163"/>
        <v>0.1461794019933555</v>
      </c>
      <c r="J78" s="175">
        <f t="shared" si="164"/>
        <v>0.85382059800664445</v>
      </c>
      <c r="K78" s="176">
        <f t="shared" si="168"/>
        <v>0.60682142479192125</v>
      </c>
      <c r="L78" s="271">
        <f>H78/H74</f>
        <v>0.5077605321507761</v>
      </c>
      <c r="R78" s="1"/>
      <c r="S78" s="1"/>
      <c r="T78" s="1"/>
      <c r="U78" s="1"/>
      <c r="V78" s="1"/>
      <c r="W78" s="1"/>
      <c r="X78" s="1"/>
      <c r="Y78" s="14">
        <f t="shared" si="159"/>
        <v>12</v>
      </c>
      <c r="Z78" s="252">
        <f t="shared" si="165"/>
        <v>1.8204642743757637</v>
      </c>
      <c r="AA78" s="252">
        <f t="shared" si="166"/>
        <v>0.15583740870142737</v>
      </c>
      <c r="AB78" s="253">
        <f t="shared" si="167"/>
        <v>1.9763016830771911</v>
      </c>
      <c r="AC78" s="71">
        <f t="shared" si="169"/>
        <v>9.8297391694908249</v>
      </c>
    </row>
    <row r="79" spans="1:29" x14ac:dyDescent="0.3">
      <c r="A79" s="122">
        <v>88</v>
      </c>
      <c r="B79" s="18">
        <f t="shared" si="160"/>
        <v>200</v>
      </c>
      <c r="C79" s="64">
        <f t="shared" si="161"/>
        <v>12</v>
      </c>
      <c r="D79" s="100">
        <v>15</v>
      </c>
      <c r="E79" s="116">
        <v>229</v>
      </c>
      <c r="F79" s="84">
        <f t="shared" si="157"/>
        <v>29</v>
      </c>
      <c r="G79" s="123">
        <f t="shared" si="162"/>
        <v>37</v>
      </c>
      <c r="H79" s="101">
        <f t="shared" si="158"/>
        <v>163</v>
      </c>
      <c r="I79" s="118">
        <f t="shared" si="163"/>
        <v>0.12663755458515283</v>
      </c>
      <c r="J79" s="268">
        <f t="shared" si="164"/>
        <v>0.8733624454148472</v>
      </c>
      <c r="K79" s="182">
        <f t="shared" si="168"/>
        <v>0.52997504348639413</v>
      </c>
      <c r="L79" s="271">
        <f>H79/H74</f>
        <v>0.36141906873614188</v>
      </c>
      <c r="R79" s="1"/>
      <c r="S79" s="1"/>
      <c r="T79" s="1"/>
      <c r="U79" s="1"/>
      <c r="V79" s="1"/>
      <c r="W79" s="1"/>
      <c r="X79" s="1"/>
      <c r="Y79" s="14">
        <f t="shared" si="159"/>
        <v>15</v>
      </c>
      <c r="Z79" s="252">
        <f t="shared" si="165"/>
        <v>1.5899251304591824</v>
      </c>
      <c r="AA79" s="252">
        <f t="shared" si="166"/>
        <v>0.11526957195829068</v>
      </c>
      <c r="AB79" s="253">
        <f t="shared" si="167"/>
        <v>1.7051947024174732</v>
      </c>
      <c r="AC79" s="71">
        <f t="shared" si="169"/>
        <v>11.534933871908297</v>
      </c>
    </row>
    <row r="80" spans="1:29" x14ac:dyDescent="0.3">
      <c r="A80" s="122">
        <v>118</v>
      </c>
      <c r="B80" s="18">
        <f t="shared" si="160"/>
        <v>216</v>
      </c>
      <c r="C80" s="64">
        <f t="shared" si="161"/>
        <v>15</v>
      </c>
      <c r="D80" s="100">
        <v>18</v>
      </c>
      <c r="E80" s="116">
        <v>163</v>
      </c>
      <c r="F80" s="84">
        <f t="shared" si="157"/>
        <v>16</v>
      </c>
      <c r="G80" s="123">
        <f t="shared" si="162"/>
        <v>30</v>
      </c>
      <c r="H80" s="101">
        <f t="shared" si="158"/>
        <v>117</v>
      </c>
      <c r="I80" s="118">
        <f t="shared" si="163"/>
        <v>9.815950920245399E-2</v>
      </c>
      <c r="J80" s="268">
        <f t="shared" si="164"/>
        <v>0.90184049079754602</v>
      </c>
      <c r="K80" s="182">
        <f t="shared" si="168"/>
        <v>0.47795295332822046</v>
      </c>
      <c r="L80" s="271">
        <f>H80/H74</f>
        <v>0.25942350332594233</v>
      </c>
      <c r="R80" s="1"/>
      <c r="S80" s="1"/>
      <c r="T80" s="1"/>
      <c r="U80" s="1"/>
      <c r="V80" s="1"/>
      <c r="W80" s="1"/>
      <c r="X80" s="1"/>
      <c r="Y80" s="14">
        <f t="shared" si="159"/>
        <v>18</v>
      </c>
      <c r="Z80" s="252">
        <f t="shared" si="165"/>
        <v>1.4338588599846613</v>
      </c>
      <c r="AA80" s="252">
        <f t="shared" si="166"/>
        <v>7.8033135237260493E-2</v>
      </c>
      <c r="AB80" s="253">
        <f t="shared" si="167"/>
        <v>1.5118919952219219</v>
      </c>
      <c r="AC80" s="71">
        <f t="shared" si="169"/>
        <v>13.046825867130218</v>
      </c>
    </row>
    <row r="81" spans="1:29" x14ac:dyDescent="0.3">
      <c r="A81" s="122">
        <v>154</v>
      </c>
      <c r="B81" s="18">
        <f t="shared" si="160"/>
        <v>225</v>
      </c>
      <c r="C81" s="64">
        <f t="shared" si="161"/>
        <v>18</v>
      </c>
      <c r="D81" s="42">
        <v>21</v>
      </c>
      <c r="E81" s="12">
        <v>117</v>
      </c>
      <c r="F81" s="84">
        <f t="shared" si="157"/>
        <v>9</v>
      </c>
      <c r="G81" s="123">
        <f t="shared" si="162"/>
        <v>36</v>
      </c>
      <c r="H81" s="73">
        <f t="shared" si="158"/>
        <v>72</v>
      </c>
      <c r="I81" s="13">
        <f t="shared" si="163"/>
        <v>7.6923076923076927E-2</v>
      </c>
      <c r="J81" s="175">
        <f t="shared" si="164"/>
        <v>0.92307692307692313</v>
      </c>
      <c r="K81" s="176">
        <f t="shared" si="168"/>
        <v>0.44118734153374201</v>
      </c>
      <c r="L81" s="271">
        <f>H81/H74</f>
        <v>0.15964523281596452</v>
      </c>
      <c r="R81" s="1"/>
      <c r="S81" s="1"/>
      <c r="T81" s="1"/>
      <c r="U81" s="1"/>
      <c r="V81" s="1"/>
      <c r="W81" s="1"/>
      <c r="X81" s="1"/>
      <c r="Y81" s="14">
        <f t="shared" si="159"/>
        <v>21</v>
      </c>
      <c r="Z81" s="252">
        <f t="shared" si="165"/>
        <v>1.3235620246012261</v>
      </c>
      <c r="AA81" s="252">
        <f t="shared" si="166"/>
        <v>5.5148417691717688E-2</v>
      </c>
      <c r="AB81" s="253">
        <f t="shared" si="167"/>
        <v>1.3787104422929437</v>
      </c>
      <c r="AC81" s="71">
        <f t="shared" si="169"/>
        <v>14.425536309423162</v>
      </c>
    </row>
    <row r="82" spans="1:29" x14ac:dyDescent="0.3">
      <c r="A82" s="122">
        <v>184</v>
      </c>
      <c r="B82" s="18">
        <f t="shared" si="160"/>
        <v>231</v>
      </c>
      <c r="C82" s="64">
        <f t="shared" si="161"/>
        <v>21</v>
      </c>
      <c r="D82" s="42">
        <v>24</v>
      </c>
      <c r="E82" s="12">
        <v>72</v>
      </c>
      <c r="F82" s="84">
        <f t="shared" si="157"/>
        <v>6</v>
      </c>
      <c r="G82" s="123">
        <f t="shared" si="162"/>
        <v>30</v>
      </c>
      <c r="H82" s="73">
        <f t="shared" si="158"/>
        <v>36</v>
      </c>
      <c r="I82" s="13">
        <f t="shared" si="163"/>
        <v>8.3333333333333329E-2</v>
      </c>
      <c r="J82" s="175">
        <f t="shared" si="164"/>
        <v>0.91666666666666663</v>
      </c>
      <c r="K82" s="176">
        <f t="shared" si="168"/>
        <v>0.40442172973926349</v>
      </c>
      <c r="L82" s="271">
        <f>H82/H74</f>
        <v>7.9822616407982258E-2</v>
      </c>
      <c r="R82" s="1"/>
      <c r="S82" s="1"/>
      <c r="T82" s="1"/>
      <c r="U82" s="1"/>
      <c r="V82" s="1"/>
      <c r="W82" s="1"/>
      <c r="X82" s="1"/>
      <c r="Y82" s="14">
        <f t="shared" si="159"/>
        <v>24</v>
      </c>
      <c r="Z82" s="252">
        <f t="shared" si="165"/>
        <v>1.2132651892177906</v>
      </c>
      <c r="AA82" s="252">
        <f t="shared" si="166"/>
        <v>5.5148417691717772E-2</v>
      </c>
      <c r="AB82" s="253">
        <f t="shared" si="167"/>
        <v>1.2684136069095084</v>
      </c>
      <c r="AC82" s="71">
        <f t="shared" si="169"/>
        <v>15.69394991633267</v>
      </c>
    </row>
    <row r="83" spans="1:29" x14ac:dyDescent="0.3">
      <c r="A83" s="122">
        <v>200</v>
      </c>
      <c r="B83" s="18">
        <f t="shared" si="160"/>
        <v>235</v>
      </c>
      <c r="C83" s="64">
        <f t="shared" si="161"/>
        <v>24</v>
      </c>
      <c r="D83" s="42">
        <v>27</v>
      </c>
      <c r="E83" s="12">
        <v>36</v>
      </c>
      <c r="F83" s="84">
        <f t="shared" si="157"/>
        <v>4</v>
      </c>
      <c r="G83" s="123">
        <f t="shared" si="162"/>
        <v>16</v>
      </c>
      <c r="H83" s="85">
        <v>16</v>
      </c>
      <c r="I83" s="13">
        <f t="shared" si="163"/>
        <v>0.1111111111111111</v>
      </c>
      <c r="J83" s="175">
        <f t="shared" si="164"/>
        <v>0.88888888888888884</v>
      </c>
      <c r="K83" s="176">
        <f t="shared" si="168"/>
        <v>0.35948598199045639</v>
      </c>
      <c r="L83" s="271">
        <f>H83/H74</f>
        <v>3.5476718403547672E-2</v>
      </c>
      <c r="R83" s="1"/>
      <c r="S83" s="1"/>
      <c r="T83" s="1"/>
      <c r="U83" s="1"/>
      <c r="V83" s="1"/>
      <c r="W83" s="1"/>
      <c r="X83" s="1"/>
      <c r="Y83" s="14">
        <f t="shared" si="159"/>
        <v>27</v>
      </c>
      <c r="Z83" s="252">
        <f t="shared" si="165"/>
        <v>1.0784579459713692</v>
      </c>
      <c r="AA83" s="252">
        <f t="shared" si="166"/>
        <v>6.7403621623210647E-2</v>
      </c>
      <c r="AB83" s="253">
        <f t="shared" si="167"/>
        <v>1.1458615675945798</v>
      </c>
      <c r="AC83" s="71">
        <f t="shared" si="169"/>
        <v>16.839811483927249</v>
      </c>
    </row>
    <row r="84" spans="1:29" x14ac:dyDescent="0.3">
      <c r="D84" s="18"/>
      <c r="E84" s="18"/>
      <c r="F84" s="19"/>
      <c r="G84" s="19"/>
      <c r="H84" s="18"/>
      <c r="I84" s="20"/>
      <c r="J84" s="21"/>
      <c r="K84" s="21"/>
      <c r="L84" s="21"/>
      <c r="M84" s="18"/>
      <c r="N84" s="18"/>
      <c r="O84" s="18"/>
      <c r="P84" s="18"/>
      <c r="Q84" s="21"/>
      <c r="R84" s="1"/>
      <c r="S84" s="1"/>
      <c r="T84" s="1"/>
      <c r="U84" s="1"/>
      <c r="V84" s="1"/>
      <c r="W84" s="1"/>
      <c r="X84" s="1"/>
      <c r="Y84" s="1"/>
      <c r="Z84" s="1"/>
    </row>
    <row r="85" spans="1:29" x14ac:dyDescent="0.3">
      <c r="D85" s="23"/>
      <c r="E85" s="24" t="s">
        <v>8</v>
      </c>
      <c r="F85" s="43">
        <f>SUM(F75:F83)</f>
        <v>235</v>
      </c>
      <c r="G85" s="43">
        <f>SUM(G75:G83)</f>
        <v>200</v>
      </c>
      <c r="H85" s="43">
        <f>H83</f>
        <v>16</v>
      </c>
      <c r="I85" s="20"/>
      <c r="J85" s="21"/>
      <c r="K85" s="21"/>
      <c r="L85" s="21"/>
      <c r="M85" s="21"/>
      <c r="N85" s="21"/>
      <c r="O85" s="18"/>
      <c r="P85" s="18"/>
      <c r="Q85" s="21"/>
      <c r="R85" s="1"/>
      <c r="S85" s="1"/>
      <c r="T85" s="1"/>
      <c r="U85" s="1"/>
      <c r="V85" s="1"/>
      <c r="W85" s="1"/>
      <c r="X85" s="1"/>
      <c r="Y85" s="1"/>
      <c r="Z85" s="1"/>
    </row>
    <row r="86" spans="1:29" x14ac:dyDescent="0.3">
      <c r="D86" s="23"/>
      <c r="F86" s="272">
        <f>F85/E74</f>
        <v>0.52106430155210648</v>
      </c>
      <c r="G86" s="273">
        <f>G85/E74</f>
        <v>0.44345898004434592</v>
      </c>
      <c r="H86" s="274">
        <f>H85/E74</f>
        <v>3.5476718403547672E-2</v>
      </c>
      <c r="I86" s="20"/>
      <c r="K86" s="275" t="s">
        <v>136</v>
      </c>
      <c r="L86" s="148">
        <f>R90</f>
        <v>16.728595106151332</v>
      </c>
      <c r="M86" s="20" t="s">
        <v>67</v>
      </c>
      <c r="N86" s="20"/>
      <c r="O86" s="276">
        <f>R92</f>
        <v>136.4948750390129</v>
      </c>
      <c r="P86" s="1" t="s">
        <v>137</v>
      </c>
      <c r="R86" s="306"/>
      <c r="T86" s="277">
        <f>R93</f>
        <v>0.30264939033040555</v>
      </c>
      <c r="U86" s="1" t="s">
        <v>68</v>
      </c>
      <c r="V86" s="1"/>
      <c r="W86" s="1"/>
      <c r="X86" s="1"/>
      <c r="Y86" s="1"/>
      <c r="Z86" s="1"/>
    </row>
    <row r="87" spans="1:29" ht="13.5" thickBot="1" x14ac:dyDescent="0.35">
      <c r="D87" s="23"/>
      <c r="I87" s="20"/>
      <c r="J87" s="20"/>
      <c r="K87" s="20"/>
      <c r="L87" s="20"/>
      <c r="M87" s="20"/>
      <c r="N87" s="20"/>
      <c r="O87" s="20"/>
      <c r="P87" s="20"/>
      <c r="Q87" s="20"/>
      <c r="R87" s="20"/>
      <c r="S87" s="20"/>
      <c r="T87" s="20"/>
      <c r="U87" s="1"/>
      <c r="V87" s="1"/>
      <c r="W87" s="1"/>
      <c r="X87" s="1"/>
      <c r="Y87" s="1"/>
      <c r="Z87" s="1"/>
    </row>
    <row r="88" spans="1:29" ht="13.5" x14ac:dyDescent="0.35">
      <c r="D88" s="102">
        <v>0</v>
      </c>
      <c r="E88" s="136" t="s">
        <v>59</v>
      </c>
      <c r="F88" s="265" t="s">
        <v>60</v>
      </c>
      <c r="G88" s="137" t="s">
        <v>77</v>
      </c>
      <c r="H88" s="104"/>
      <c r="K88" s="278" t="s">
        <v>71</v>
      </c>
      <c r="L88" s="279"/>
      <c r="M88" s="279"/>
      <c r="N88" s="279"/>
      <c r="O88" s="279"/>
      <c r="P88" s="279"/>
      <c r="Q88" s="280"/>
      <c r="R88" s="280"/>
      <c r="S88" s="281"/>
      <c r="U88" s="1"/>
      <c r="V88" s="1"/>
      <c r="W88" s="1"/>
      <c r="X88" s="1"/>
      <c r="Y88" s="1"/>
      <c r="Z88" s="1"/>
    </row>
    <row r="89" spans="1:29" x14ac:dyDescent="0.3">
      <c r="D89" s="42">
        <v>3</v>
      </c>
      <c r="E89" s="128">
        <f t="shared" ref="E89" si="170">AVERAGE(H74:H75)</f>
        <v>429.5</v>
      </c>
      <c r="F89" s="128">
        <f>E89*(D89-D88)</f>
        <v>1288.5</v>
      </c>
      <c r="G89" s="110">
        <f>F89/E74</f>
        <v>2.8569844789356984</v>
      </c>
      <c r="K89" s="282" t="s">
        <v>138</v>
      </c>
      <c r="L89" s="283">
        <f>K79</f>
        <v>0.52997504348639413</v>
      </c>
      <c r="M89" s="283">
        <f>K80</f>
        <v>0.47795295332822046</v>
      </c>
      <c r="N89" s="298">
        <f>L89-M89</f>
        <v>5.2022090158173662E-2</v>
      </c>
      <c r="O89" s="303">
        <f>C80-C79</f>
        <v>3</v>
      </c>
      <c r="P89" s="301"/>
      <c r="Q89" s="301" t="s">
        <v>139</v>
      </c>
      <c r="R89" s="285">
        <f>D79</f>
        <v>15</v>
      </c>
      <c r="S89" s="286"/>
      <c r="U89" s="1"/>
      <c r="V89" s="1"/>
      <c r="W89" s="1"/>
      <c r="X89" s="1"/>
      <c r="Y89" s="1"/>
      <c r="Z89" s="1"/>
    </row>
    <row r="90" spans="1:29" x14ac:dyDescent="0.3">
      <c r="D90" s="42">
        <v>6</v>
      </c>
      <c r="E90" s="128">
        <f t="shared" ref="E90:E97" si="171">AVERAGE(H75:H76)</f>
        <v>384</v>
      </c>
      <c r="F90" s="128">
        <f t="shared" ref="F90:F97" si="172">E90*(D90-D89)</f>
        <v>1152</v>
      </c>
      <c r="G90" s="110">
        <f>F90/E74</f>
        <v>2.5543237250554323</v>
      </c>
      <c r="H90" s="104"/>
      <c r="K90" s="287"/>
      <c r="L90" s="284">
        <f>L89</f>
        <v>0.52997504348639413</v>
      </c>
      <c r="M90" s="288">
        <v>0.5</v>
      </c>
      <c r="N90" s="298">
        <f>L90-M90</f>
        <v>2.9975043486394126E-2</v>
      </c>
      <c r="O90" s="304">
        <f>N90*O89/N89</f>
        <v>1.7285951061513323</v>
      </c>
      <c r="P90" s="301"/>
      <c r="Q90" s="301" t="s">
        <v>140</v>
      </c>
      <c r="R90" s="289">
        <f>R89+O90</f>
        <v>16.728595106151332</v>
      </c>
      <c r="S90" s="286" t="s">
        <v>141</v>
      </c>
      <c r="T90" s="2" t="s">
        <v>64</v>
      </c>
      <c r="U90" s="1"/>
      <c r="V90" s="1"/>
      <c r="W90" s="1"/>
      <c r="X90" s="1"/>
      <c r="Y90" s="1"/>
      <c r="Z90" s="1"/>
    </row>
    <row r="91" spans="1:29" x14ac:dyDescent="0.3">
      <c r="D91" s="42">
        <v>9</v>
      </c>
      <c r="E91" s="128">
        <f t="shared" si="171"/>
        <v>330.5</v>
      </c>
      <c r="F91" s="128">
        <f t="shared" si="172"/>
        <v>991.5</v>
      </c>
      <c r="G91" s="110">
        <f>F91/E74</f>
        <v>2.1984478935698446</v>
      </c>
      <c r="H91" s="104"/>
      <c r="K91" s="287"/>
      <c r="L91" s="290"/>
      <c r="M91" s="290"/>
      <c r="N91" s="299"/>
      <c r="O91" s="305"/>
      <c r="P91" s="301"/>
      <c r="Q91" s="301"/>
      <c r="R91" s="301"/>
      <c r="S91" s="286"/>
      <c r="U91" s="1"/>
      <c r="V91" s="1"/>
      <c r="W91" s="1"/>
      <c r="X91" s="1"/>
      <c r="Y91" s="1"/>
      <c r="Z91" s="1"/>
    </row>
    <row r="92" spans="1:29" x14ac:dyDescent="0.3">
      <c r="D92" s="42">
        <v>12</v>
      </c>
      <c r="E92" s="128">
        <f t="shared" si="171"/>
        <v>265</v>
      </c>
      <c r="F92" s="128">
        <f t="shared" si="172"/>
        <v>795</v>
      </c>
      <c r="G92" s="110">
        <f>F92/E74</f>
        <v>1.7627494456762749</v>
      </c>
      <c r="H92" s="104"/>
      <c r="K92" s="287" t="s">
        <v>142</v>
      </c>
      <c r="L92" s="291">
        <f>H79</f>
        <v>163</v>
      </c>
      <c r="M92" s="291">
        <f>H80</f>
        <v>117</v>
      </c>
      <c r="N92" s="300">
        <f>L92-M92</f>
        <v>46</v>
      </c>
      <c r="O92" s="303">
        <f>O89</f>
        <v>3</v>
      </c>
      <c r="P92" s="301"/>
      <c r="Q92" s="302" t="s">
        <v>143</v>
      </c>
      <c r="R92" s="292">
        <f>L92-N93</f>
        <v>136.4948750390129</v>
      </c>
      <c r="S92" s="293"/>
      <c r="U92" s="1"/>
      <c r="V92" s="1"/>
      <c r="W92" s="1"/>
      <c r="X92" s="1"/>
      <c r="Y92" s="1"/>
      <c r="Z92" s="1"/>
    </row>
    <row r="93" spans="1:29" x14ac:dyDescent="0.3">
      <c r="D93" s="100">
        <v>15</v>
      </c>
      <c r="E93" s="128">
        <f t="shared" si="171"/>
        <v>196</v>
      </c>
      <c r="F93" s="128">
        <f t="shared" si="172"/>
        <v>588</v>
      </c>
      <c r="G93" s="110">
        <f>F93/E74</f>
        <v>1.3037694013303769</v>
      </c>
      <c r="H93" s="104"/>
      <c r="K93" s="287"/>
      <c r="L93" s="290"/>
      <c r="M93" s="290"/>
      <c r="N93" s="300">
        <f>N92*O93/O92</f>
        <v>26.505124960987093</v>
      </c>
      <c r="O93" s="304">
        <f>O90</f>
        <v>1.7285951061513323</v>
      </c>
      <c r="P93" s="301"/>
      <c r="Q93" s="302" t="s">
        <v>144</v>
      </c>
      <c r="R93" s="294">
        <f>R92/E74</f>
        <v>0.30264939033040555</v>
      </c>
      <c r="S93" s="286"/>
      <c r="U93" s="1"/>
      <c r="V93" s="1"/>
      <c r="W93" s="1"/>
      <c r="X93" s="1"/>
      <c r="Y93" s="1"/>
      <c r="Z93" s="1"/>
    </row>
    <row r="94" spans="1:29" ht="13.5" thickBot="1" x14ac:dyDescent="0.35">
      <c r="D94" s="100">
        <v>18</v>
      </c>
      <c r="E94" s="128">
        <f t="shared" si="171"/>
        <v>140</v>
      </c>
      <c r="F94" s="128">
        <f t="shared" si="172"/>
        <v>420</v>
      </c>
      <c r="G94" s="110">
        <f>F94/E74</f>
        <v>0.9312638580931264</v>
      </c>
      <c r="H94" s="104"/>
      <c r="K94" s="295"/>
      <c r="L94" s="296"/>
      <c r="M94" s="296"/>
      <c r="N94" s="296"/>
      <c r="O94" s="296"/>
      <c r="P94" s="296"/>
      <c r="Q94" s="296"/>
      <c r="R94" s="296"/>
      <c r="S94" s="297"/>
      <c r="U94" s="1"/>
      <c r="V94" s="1"/>
      <c r="W94" s="1"/>
      <c r="X94" s="1"/>
      <c r="Y94" s="1"/>
      <c r="Z94" s="1"/>
    </row>
    <row r="95" spans="1:29" x14ac:dyDescent="0.3">
      <c r="D95" s="42">
        <v>21</v>
      </c>
      <c r="E95" s="128">
        <f t="shared" si="171"/>
        <v>94.5</v>
      </c>
      <c r="F95" s="128">
        <f t="shared" si="172"/>
        <v>283.5</v>
      </c>
      <c r="G95" s="110">
        <f>F95/E74</f>
        <v>0.62860310421286036</v>
      </c>
      <c r="H95" s="104"/>
      <c r="L95" s="104"/>
      <c r="M95" s="104"/>
      <c r="N95" s="104"/>
      <c r="R95" s="1"/>
      <c r="S95" s="1"/>
      <c r="T95" s="1"/>
      <c r="U95" s="1"/>
      <c r="V95" s="1"/>
      <c r="W95" s="1"/>
      <c r="X95" s="1"/>
      <c r="Y95" s="1"/>
      <c r="Z95" s="1"/>
    </row>
    <row r="96" spans="1:29" x14ac:dyDescent="0.3">
      <c r="D96" s="42">
        <v>24</v>
      </c>
      <c r="E96" s="128">
        <f t="shared" si="171"/>
        <v>54</v>
      </c>
      <c r="F96" s="128">
        <f t="shared" si="172"/>
        <v>162</v>
      </c>
      <c r="G96" s="110">
        <f>F96/E74</f>
        <v>0.35920177383592017</v>
      </c>
      <c r="H96" s="104"/>
      <c r="L96" s="104"/>
      <c r="M96" s="104"/>
      <c r="N96" s="104"/>
      <c r="O96" s="104"/>
      <c r="P96" s="104"/>
      <c r="Q96" s="104"/>
      <c r="R96" s="1"/>
      <c r="S96" s="1"/>
      <c r="T96" s="1"/>
      <c r="U96" s="1"/>
      <c r="V96" s="1"/>
      <c r="W96" s="1"/>
      <c r="X96" s="1"/>
      <c r="Y96" s="1"/>
      <c r="Z96" s="1"/>
    </row>
    <row r="97" spans="1:29" x14ac:dyDescent="0.3">
      <c r="D97" s="42">
        <v>27</v>
      </c>
      <c r="E97" s="128">
        <f t="shared" si="171"/>
        <v>26</v>
      </c>
      <c r="F97" s="128">
        <f t="shared" si="172"/>
        <v>78</v>
      </c>
      <c r="G97" s="110">
        <f>F97/E74</f>
        <v>0.17294900221729489</v>
      </c>
      <c r="H97" s="104"/>
      <c r="L97" s="104"/>
      <c r="M97" s="104"/>
      <c r="N97" s="104"/>
      <c r="O97" s="104"/>
      <c r="P97" s="104"/>
      <c r="Q97" s="104"/>
      <c r="R97" s="1"/>
      <c r="S97" s="1"/>
      <c r="T97" s="1"/>
      <c r="U97" s="1"/>
      <c r="V97" s="1"/>
      <c r="W97" s="1"/>
      <c r="X97" s="1"/>
      <c r="Y97" s="1"/>
      <c r="Z97" s="1"/>
    </row>
    <row r="98" spans="1:29" x14ac:dyDescent="0.3">
      <c r="D98" s="102"/>
      <c r="F98" s="129">
        <f>SUM(F89:F97)</f>
        <v>5758.5</v>
      </c>
      <c r="G98" s="107">
        <f>SUM(G89:G97)</f>
        <v>12.76829268292683</v>
      </c>
      <c r="H98" s="104" t="s">
        <v>76</v>
      </c>
      <c r="L98" s="104"/>
      <c r="M98" s="104"/>
      <c r="N98" s="104"/>
      <c r="O98" s="104"/>
      <c r="P98" s="104"/>
      <c r="Q98" s="104"/>
      <c r="R98" s="1"/>
      <c r="S98" s="1"/>
      <c r="T98" s="1"/>
      <c r="U98" s="1"/>
      <c r="V98" s="1"/>
      <c r="W98" s="1"/>
      <c r="X98" s="1"/>
      <c r="Y98" s="1"/>
      <c r="Z98" s="1"/>
    </row>
    <row r="99" spans="1:29" x14ac:dyDescent="0.3">
      <c r="D99" s="102"/>
      <c r="F99" s="127"/>
      <c r="G99" s="127"/>
      <c r="I99" s="104"/>
      <c r="J99" s="104"/>
      <c r="K99" s="104"/>
      <c r="L99" s="104"/>
      <c r="M99" s="104"/>
      <c r="N99" s="104"/>
      <c r="O99" s="104"/>
      <c r="P99" s="104"/>
      <c r="Q99" s="104"/>
      <c r="R99" s="1"/>
      <c r="S99" s="1"/>
      <c r="T99" s="1"/>
      <c r="U99" s="1"/>
      <c r="V99" s="1"/>
      <c r="W99" s="1"/>
      <c r="X99" s="1"/>
      <c r="Y99" s="1"/>
      <c r="Z99" s="1"/>
    </row>
    <row r="100" spans="1:29" x14ac:dyDescent="0.3">
      <c r="D100" s="102"/>
      <c r="F100" s="127"/>
      <c r="G100" s="127"/>
      <c r="I100" s="104"/>
      <c r="J100" s="104"/>
      <c r="K100" s="104"/>
      <c r="L100" s="104"/>
      <c r="M100" s="104"/>
      <c r="N100" s="104"/>
      <c r="O100" s="104"/>
      <c r="P100" s="104"/>
      <c r="Q100" s="104"/>
      <c r="R100" s="1"/>
      <c r="S100" s="1"/>
      <c r="T100" s="1"/>
      <c r="U100" s="1"/>
      <c r="V100" s="1"/>
      <c r="W100" s="1"/>
      <c r="X100" s="1"/>
      <c r="Y100" s="1"/>
      <c r="Z100" s="1"/>
    </row>
    <row r="101" spans="1:29" x14ac:dyDescent="0.3">
      <c r="C101" s="3" t="s">
        <v>69</v>
      </c>
      <c r="E101" s="7"/>
      <c r="F101" s="4"/>
      <c r="L101" s="104"/>
      <c r="Q101" s="27"/>
      <c r="R101" s="1"/>
      <c r="S101" s="1"/>
      <c r="T101" s="1"/>
      <c r="U101" s="1"/>
      <c r="V101" s="1"/>
      <c r="W101" s="1"/>
      <c r="X101" s="1"/>
      <c r="Y101" s="146" t="s">
        <v>78</v>
      </c>
      <c r="Z101" s="146"/>
      <c r="AA101" s="3"/>
      <c r="AB101" s="3"/>
      <c r="AC101" s="3"/>
    </row>
    <row r="102" spans="1:29" ht="72" x14ac:dyDescent="0.3">
      <c r="A102" s="86" t="s">
        <v>149</v>
      </c>
      <c r="B102" s="86" t="s">
        <v>65</v>
      </c>
      <c r="C102" s="8" t="s">
        <v>46</v>
      </c>
      <c r="D102" s="8" t="s">
        <v>45</v>
      </c>
      <c r="E102" s="8" t="s">
        <v>30</v>
      </c>
      <c r="F102" s="33" t="s">
        <v>31</v>
      </c>
      <c r="G102" s="33" t="s">
        <v>33</v>
      </c>
      <c r="H102" s="10" t="s">
        <v>32</v>
      </c>
      <c r="I102" s="10" t="s">
        <v>18</v>
      </c>
      <c r="J102" s="264" t="s">
        <v>126</v>
      </c>
      <c r="K102" s="174" t="s">
        <v>87</v>
      </c>
      <c r="L102" s="270" t="s">
        <v>135</v>
      </c>
      <c r="M102" s="104"/>
      <c r="O102" s="316" t="s">
        <v>145</v>
      </c>
      <c r="P102" s="317" t="s">
        <v>146</v>
      </c>
      <c r="R102" s="104"/>
      <c r="S102" s="104"/>
      <c r="T102" s="104"/>
      <c r="U102" s="104"/>
      <c r="V102" s="104"/>
      <c r="W102" s="104"/>
      <c r="X102" s="1"/>
      <c r="Y102" s="8" t="s">
        <v>45</v>
      </c>
      <c r="Z102" s="245" t="s">
        <v>40</v>
      </c>
      <c r="AA102" s="245" t="s">
        <v>41</v>
      </c>
      <c r="AB102" s="245" t="s">
        <v>42</v>
      </c>
      <c r="AC102" s="33" t="s">
        <v>43</v>
      </c>
    </row>
    <row r="103" spans="1:29" x14ac:dyDescent="0.3">
      <c r="A103" s="122">
        <v>0</v>
      </c>
      <c r="B103" s="39">
        <f>F103</f>
        <v>0</v>
      </c>
      <c r="D103" s="8">
        <v>0</v>
      </c>
      <c r="E103" s="8">
        <v>400</v>
      </c>
      <c r="F103" s="8">
        <v>0</v>
      </c>
      <c r="G103" s="8">
        <v>0</v>
      </c>
      <c r="H103" s="73">
        <f>E104</f>
        <v>400</v>
      </c>
      <c r="I103" s="32">
        <f>F103/E103</f>
        <v>0</v>
      </c>
      <c r="J103" s="175">
        <f>1-I103</f>
        <v>1</v>
      </c>
      <c r="K103" s="181">
        <f>J103</f>
        <v>1</v>
      </c>
      <c r="L103" s="271">
        <f>H103/H103</f>
        <v>1</v>
      </c>
      <c r="M103" s="104"/>
      <c r="N103" s="302" t="s">
        <v>140</v>
      </c>
      <c r="O103" s="310">
        <v>13.923322016114071</v>
      </c>
      <c r="P103" s="289">
        <v>11.260273972602739</v>
      </c>
      <c r="R103" s="104"/>
      <c r="S103" s="104"/>
      <c r="T103" s="104"/>
      <c r="U103" s="104"/>
      <c r="V103" s="104"/>
      <c r="W103" s="104"/>
      <c r="X103" s="1"/>
      <c r="Y103" s="70"/>
      <c r="Z103" s="248"/>
      <c r="AA103" s="248"/>
      <c r="AB103" s="248"/>
      <c r="AC103" s="70"/>
    </row>
    <row r="104" spans="1:29" x14ac:dyDescent="0.3">
      <c r="A104" s="122">
        <v>13</v>
      </c>
      <c r="B104" s="18">
        <f>B103+F104</f>
        <v>28</v>
      </c>
      <c r="C104" s="64">
        <f>D103</f>
        <v>0</v>
      </c>
      <c r="D104" s="42">
        <v>3</v>
      </c>
      <c r="E104" s="12">
        <v>400</v>
      </c>
      <c r="F104" s="84">
        <f>E104-H104-G104</f>
        <v>28</v>
      </c>
      <c r="G104" s="123">
        <f>A104-A103</f>
        <v>13</v>
      </c>
      <c r="H104" s="73">
        <f t="shared" ref="H104:H111" si="173">E105</f>
        <v>359</v>
      </c>
      <c r="I104" s="13">
        <f>F104/E104</f>
        <v>7.0000000000000007E-2</v>
      </c>
      <c r="J104" s="175">
        <f>1-I104</f>
        <v>0.92999999999999994</v>
      </c>
      <c r="K104" s="176">
        <f>J104*K103</f>
        <v>0.92999999999999994</v>
      </c>
      <c r="L104" s="271">
        <f>H104/H103</f>
        <v>0.89749999999999996</v>
      </c>
      <c r="M104" s="104"/>
      <c r="N104" s="302"/>
      <c r="O104" s="309"/>
      <c r="P104" s="303"/>
      <c r="R104" s="104"/>
      <c r="S104" s="104"/>
      <c r="T104" s="104"/>
      <c r="U104" s="104"/>
      <c r="V104" s="104"/>
      <c r="W104" s="104"/>
      <c r="X104" s="1"/>
      <c r="Y104" s="14">
        <f t="shared" ref="Y104:Y112" si="174">D104</f>
        <v>3</v>
      </c>
      <c r="Z104" s="252">
        <f>K104*(D104-D103)</f>
        <v>2.79</v>
      </c>
      <c r="AA104" s="252">
        <f>(K103-K104)*(D104-D103)/2</f>
        <v>0.10500000000000009</v>
      </c>
      <c r="AB104" s="253">
        <f>SUM(Z104:AA104)</f>
        <v>2.895</v>
      </c>
      <c r="AC104" s="71">
        <f>AB104</f>
        <v>2.895</v>
      </c>
    </row>
    <row r="105" spans="1:29" x14ac:dyDescent="0.3">
      <c r="A105" s="122">
        <v>19</v>
      </c>
      <c r="B105" s="18">
        <f t="shared" ref="B105:B112" si="175">B104+F105</f>
        <v>73</v>
      </c>
      <c r="C105" s="64">
        <f t="shared" ref="C105:C112" si="176">D104</f>
        <v>3</v>
      </c>
      <c r="D105" s="42">
        <v>6</v>
      </c>
      <c r="E105" s="12">
        <v>359</v>
      </c>
      <c r="F105" s="84">
        <f t="shared" ref="F105:F112" si="177">E105-H105-G105</f>
        <v>45</v>
      </c>
      <c r="G105" s="123">
        <f t="shared" ref="G105:G112" si="178">A105-A104</f>
        <v>6</v>
      </c>
      <c r="H105" s="73">
        <f t="shared" si="173"/>
        <v>308</v>
      </c>
      <c r="I105" s="118">
        <f t="shared" ref="I105:I112" si="179">F105/E105</f>
        <v>0.12534818941504178</v>
      </c>
      <c r="J105" s="268">
        <f t="shared" ref="J105:J112" si="180">1-I105</f>
        <v>0.87465181058495822</v>
      </c>
      <c r="K105" s="183">
        <f>J105*K104</f>
        <v>0.81342618384401111</v>
      </c>
      <c r="L105" s="271">
        <f>H105/H103</f>
        <v>0.77</v>
      </c>
      <c r="M105" s="104"/>
      <c r="N105" s="302" t="s">
        <v>143</v>
      </c>
      <c r="O105" s="308">
        <v>144.17466701642329</v>
      </c>
      <c r="P105" s="307">
        <v>200</v>
      </c>
      <c r="R105" s="104"/>
      <c r="S105" s="104"/>
      <c r="T105" s="104"/>
      <c r="U105" s="104"/>
      <c r="V105" s="104"/>
      <c r="W105" s="104"/>
      <c r="X105" s="1"/>
      <c r="Y105" s="14">
        <f t="shared" si="174"/>
        <v>6</v>
      </c>
      <c r="Z105" s="252">
        <f t="shared" ref="Z105:Z112" si="181">K105*(D105-D104)</f>
        <v>2.4402785515320335</v>
      </c>
      <c r="AA105" s="252">
        <f t="shared" ref="AA105:AA112" si="182">(K104-K105)*(D105-D104)/2</f>
        <v>0.17486072423398324</v>
      </c>
      <c r="AB105" s="253">
        <f t="shared" ref="AB105:AB112" si="183">SUM(Z105:AA105)</f>
        <v>2.6151392757660168</v>
      </c>
      <c r="AC105" s="71">
        <f>AB105+AC104</f>
        <v>5.5101392757660168</v>
      </c>
    </row>
    <row r="106" spans="1:29" x14ac:dyDescent="0.3">
      <c r="A106" s="122">
        <v>24</v>
      </c>
      <c r="B106" s="18">
        <f t="shared" si="175"/>
        <v>121</v>
      </c>
      <c r="C106" s="64">
        <f t="shared" si="176"/>
        <v>6</v>
      </c>
      <c r="D106" s="42">
        <v>9</v>
      </c>
      <c r="E106" s="12">
        <v>308</v>
      </c>
      <c r="F106" s="84">
        <f t="shared" si="177"/>
        <v>48</v>
      </c>
      <c r="G106" s="123">
        <f t="shared" si="178"/>
        <v>5</v>
      </c>
      <c r="H106" s="73">
        <f t="shared" si="173"/>
        <v>255</v>
      </c>
      <c r="I106" s="13">
        <f t="shared" si="179"/>
        <v>0.15584415584415584</v>
      </c>
      <c r="J106" s="175">
        <f t="shared" si="180"/>
        <v>0.8441558441558441</v>
      </c>
      <c r="K106" s="183">
        <f t="shared" ref="K106:K112" si="184">J106*K105</f>
        <v>0.68665846688130805</v>
      </c>
      <c r="L106" s="271">
        <f>H106/H103</f>
        <v>0.63749999999999996</v>
      </c>
      <c r="M106" s="104"/>
      <c r="N106" s="302" t="s">
        <v>144</v>
      </c>
      <c r="O106" s="313">
        <v>0.36043666754105819</v>
      </c>
      <c r="P106" s="314">
        <v>0.5</v>
      </c>
      <c r="R106" s="104"/>
      <c r="S106" s="104"/>
      <c r="T106" s="104"/>
      <c r="U106" s="104"/>
      <c r="V106" s="104"/>
      <c r="W106" s="104"/>
      <c r="X106" s="1"/>
      <c r="Y106" s="14">
        <f t="shared" si="174"/>
        <v>9</v>
      </c>
      <c r="Z106" s="252">
        <f t="shared" si="181"/>
        <v>2.0599754006439239</v>
      </c>
      <c r="AA106" s="252">
        <f t="shared" si="182"/>
        <v>0.19015157544405459</v>
      </c>
      <c r="AB106" s="253">
        <f t="shared" si="183"/>
        <v>2.2501269760879783</v>
      </c>
      <c r="AC106" s="71">
        <f t="shared" ref="AC106:AC112" si="185">AB106+AC105</f>
        <v>7.7602662518539951</v>
      </c>
    </row>
    <row r="107" spans="1:29" x14ac:dyDescent="0.3">
      <c r="A107" s="122">
        <v>48</v>
      </c>
      <c r="B107" s="18">
        <f t="shared" si="175"/>
        <v>170</v>
      </c>
      <c r="C107" s="64">
        <f t="shared" si="176"/>
        <v>9</v>
      </c>
      <c r="D107" s="100">
        <v>12</v>
      </c>
      <c r="E107" s="12">
        <v>255</v>
      </c>
      <c r="F107" s="84">
        <f t="shared" si="177"/>
        <v>49</v>
      </c>
      <c r="G107" s="123">
        <f t="shared" si="178"/>
        <v>24</v>
      </c>
      <c r="H107" s="101">
        <f t="shared" si="173"/>
        <v>182</v>
      </c>
      <c r="I107" s="13">
        <f t="shared" si="179"/>
        <v>0.19215686274509805</v>
      </c>
      <c r="J107" s="175">
        <f t="shared" si="180"/>
        <v>0.80784313725490198</v>
      </c>
      <c r="K107" s="182">
        <f t="shared" si="184"/>
        <v>0.55471233010803711</v>
      </c>
      <c r="L107" s="271">
        <f>H107/H103</f>
        <v>0.45500000000000002</v>
      </c>
      <c r="M107" s="104"/>
      <c r="N107" s="104"/>
      <c r="O107" s="104"/>
      <c r="P107" s="104"/>
      <c r="Q107" s="104"/>
      <c r="R107" s="104"/>
      <c r="S107" s="104"/>
      <c r="T107" s="104"/>
      <c r="U107" s="104"/>
      <c r="V107" s="104"/>
      <c r="W107" s="104"/>
      <c r="X107" s="1"/>
      <c r="Y107" s="14">
        <f t="shared" si="174"/>
        <v>12</v>
      </c>
      <c r="Z107" s="252">
        <f t="shared" si="181"/>
        <v>1.6641369903241112</v>
      </c>
      <c r="AA107" s="252">
        <f t="shared" si="182"/>
        <v>0.19791920515990641</v>
      </c>
      <c r="AB107" s="253">
        <f t="shared" si="183"/>
        <v>1.8620561954840176</v>
      </c>
      <c r="AC107" s="71">
        <f t="shared" si="185"/>
        <v>9.6223224473380125</v>
      </c>
    </row>
    <row r="108" spans="1:29" x14ac:dyDescent="0.3">
      <c r="A108" s="122">
        <v>79</v>
      </c>
      <c r="B108" s="18">
        <f t="shared" si="175"/>
        <v>198</v>
      </c>
      <c r="C108" s="64">
        <f t="shared" si="176"/>
        <v>12</v>
      </c>
      <c r="D108" s="100">
        <v>15</v>
      </c>
      <c r="E108" s="116">
        <v>182</v>
      </c>
      <c r="F108" s="84">
        <f t="shared" si="177"/>
        <v>28</v>
      </c>
      <c r="G108" s="123">
        <f t="shared" si="178"/>
        <v>31</v>
      </c>
      <c r="H108" s="101">
        <f t="shared" si="173"/>
        <v>123</v>
      </c>
      <c r="I108" s="118">
        <f t="shared" si="179"/>
        <v>0.15384615384615385</v>
      </c>
      <c r="J108" s="268">
        <f t="shared" si="180"/>
        <v>0.84615384615384615</v>
      </c>
      <c r="K108" s="182">
        <f t="shared" si="184"/>
        <v>0.46937197162987754</v>
      </c>
      <c r="L108" s="271">
        <f>H108/H103</f>
        <v>0.3075</v>
      </c>
      <c r="M108" s="104"/>
      <c r="N108" s="104"/>
      <c r="O108" s="104"/>
      <c r="P108" s="104"/>
      <c r="Q108" s="104"/>
      <c r="R108" s="104"/>
      <c r="S108" s="104"/>
      <c r="T108" s="104"/>
      <c r="U108" s="104"/>
      <c r="V108" s="104"/>
      <c r="W108" s="104"/>
      <c r="X108" s="1"/>
      <c r="Y108" s="14">
        <f t="shared" si="174"/>
        <v>15</v>
      </c>
      <c r="Z108" s="252">
        <f t="shared" si="181"/>
        <v>1.4081159148896325</v>
      </c>
      <c r="AA108" s="252">
        <f t="shared" si="182"/>
        <v>0.12801053771723936</v>
      </c>
      <c r="AB108" s="253">
        <f t="shared" si="183"/>
        <v>1.5361264526068719</v>
      </c>
      <c r="AC108" s="71">
        <f t="shared" si="185"/>
        <v>11.158448899944885</v>
      </c>
    </row>
    <row r="109" spans="1:29" x14ac:dyDescent="0.3">
      <c r="A109" s="122">
        <v>108</v>
      </c>
      <c r="B109" s="18">
        <f t="shared" si="175"/>
        <v>213</v>
      </c>
      <c r="C109" s="64">
        <f t="shared" si="176"/>
        <v>15</v>
      </c>
      <c r="D109" s="42">
        <v>18</v>
      </c>
      <c r="E109" s="116">
        <v>123</v>
      </c>
      <c r="F109" s="84">
        <f t="shared" si="177"/>
        <v>15</v>
      </c>
      <c r="G109" s="123">
        <f t="shared" si="178"/>
        <v>29</v>
      </c>
      <c r="H109" s="73">
        <f t="shared" si="173"/>
        <v>79</v>
      </c>
      <c r="I109" s="13">
        <f t="shared" si="179"/>
        <v>0.12195121951219512</v>
      </c>
      <c r="J109" s="175">
        <f t="shared" si="180"/>
        <v>0.87804878048780488</v>
      </c>
      <c r="K109" s="176">
        <f t="shared" si="184"/>
        <v>0.4121314872847705</v>
      </c>
      <c r="L109" s="271">
        <f>H109/H103</f>
        <v>0.19750000000000001</v>
      </c>
      <c r="M109" s="104"/>
      <c r="N109" s="104"/>
      <c r="O109" s="104"/>
      <c r="P109" s="104"/>
      <c r="Q109" s="104"/>
      <c r="R109" s="104"/>
      <c r="S109" s="104"/>
      <c r="T109" s="104"/>
      <c r="U109" s="104"/>
      <c r="V109" s="104"/>
      <c r="W109" s="104"/>
      <c r="X109" s="1"/>
      <c r="Y109" s="14">
        <f t="shared" si="174"/>
        <v>18</v>
      </c>
      <c r="Z109" s="252">
        <f t="shared" si="181"/>
        <v>1.2363944618543115</v>
      </c>
      <c r="AA109" s="252">
        <f t="shared" si="182"/>
        <v>8.5860726517660552E-2</v>
      </c>
      <c r="AB109" s="253">
        <f t="shared" si="183"/>
        <v>1.322255188371972</v>
      </c>
      <c r="AC109" s="71">
        <f t="shared" si="185"/>
        <v>12.480704088316857</v>
      </c>
    </row>
    <row r="110" spans="1:29" x14ac:dyDescent="0.3">
      <c r="A110" s="122">
        <v>131</v>
      </c>
      <c r="B110" s="18">
        <f t="shared" si="175"/>
        <v>220</v>
      </c>
      <c r="C110" s="64">
        <f t="shared" si="176"/>
        <v>18</v>
      </c>
      <c r="D110" s="42">
        <v>21</v>
      </c>
      <c r="E110" s="12">
        <v>79</v>
      </c>
      <c r="F110" s="84">
        <f t="shared" si="177"/>
        <v>7</v>
      </c>
      <c r="G110" s="123">
        <f t="shared" si="178"/>
        <v>23</v>
      </c>
      <c r="H110" s="73">
        <f t="shared" si="173"/>
        <v>49</v>
      </c>
      <c r="I110" s="13">
        <f t="shared" si="179"/>
        <v>8.8607594936708861E-2</v>
      </c>
      <c r="J110" s="175">
        <f t="shared" si="180"/>
        <v>0.91139240506329111</v>
      </c>
      <c r="K110" s="176">
        <f t="shared" si="184"/>
        <v>0.37561350739877819</v>
      </c>
      <c r="L110" s="271">
        <f>H110/H103</f>
        <v>0.1225</v>
      </c>
      <c r="M110" s="104"/>
      <c r="N110" s="104"/>
      <c r="O110" s="104"/>
      <c r="P110" s="104"/>
      <c r="Q110" s="104"/>
      <c r="R110" s="104"/>
      <c r="S110" s="104"/>
      <c r="T110" s="104"/>
      <c r="U110" s="104"/>
      <c r="V110" s="104"/>
      <c r="W110" s="104"/>
      <c r="X110" s="1"/>
      <c r="Y110" s="14">
        <f t="shared" si="174"/>
        <v>21</v>
      </c>
      <c r="Z110" s="252">
        <f t="shared" si="181"/>
        <v>1.1268405221963347</v>
      </c>
      <c r="AA110" s="252">
        <f t="shared" si="182"/>
        <v>5.477696982898847E-2</v>
      </c>
      <c r="AB110" s="253">
        <f t="shared" si="183"/>
        <v>1.1816174920253231</v>
      </c>
      <c r="AC110" s="71">
        <f t="shared" si="185"/>
        <v>13.66232158034218</v>
      </c>
    </row>
    <row r="111" spans="1:29" x14ac:dyDescent="0.3">
      <c r="A111" s="122">
        <v>151</v>
      </c>
      <c r="B111" s="18">
        <f t="shared" si="175"/>
        <v>224</v>
      </c>
      <c r="C111" s="64">
        <f t="shared" si="176"/>
        <v>21</v>
      </c>
      <c r="D111" s="42">
        <v>24</v>
      </c>
      <c r="E111" s="12">
        <v>49</v>
      </c>
      <c r="F111" s="84">
        <f t="shared" si="177"/>
        <v>4</v>
      </c>
      <c r="G111" s="123">
        <f t="shared" si="178"/>
        <v>20</v>
      </c>
      <c r="H111" s="73">
        <f t="shared" si="173"/>
        <v>25</v>
      </c>
      <c r="I111" s="13">
        <f t="shared" si="179"/>
        <v>8.1632653061224483E-2</v>
      </c>
      <c r="J111" s="175">
        <f t="shared" si="180"/>
        <v>0.91836734693877553</v>
      </c>
      <c r="K111" s="176">
        <f t="shared" si="184"/>
        <v>0.34495118026418409</v>
      </c>
      <c r="L111" s="271">
        <f>H111/H103</f>
        <v>6.25E-2</v>
      </c>
      <c r="M111" s="104"/>
      <c r="N111" s="104"/>
      <c r="O111" s="104"/>
      <c r="P111" s="104"/>
      <c r="Q111" s="104"/>
      <c r="R111" s="104"/>
      <c r="S111" s="104"/>
      <c r="T111" s="104"/>
      <c r="U111" s="104"/>
      <c r="V111" s="104"/>
      <c r="W111" s="104"/>
      <c r="X111" s="1"/>
      <c r="Y111" s="14">
        <f t="shared" si="174"/>
        <v>24</v>
      </c>
      <c r="Z111" s="252">
        <f t="shared" si="181"/>
        <v>1.0348535407925523</v>
      </c>
      <c r="AA111" s="252">
        <f t="shared" si="182"/>
        <v>4.5993490701891154E-2</v>
      </c>
      <c r="AB111" s="253">
        <f t="shared" si="183"/>
        <v>1.0808470314944434</v>
      </c>
      <c r="AC111" s="71">
        <f t="shared" si="185"/>
        <v>14.743168611836623</v>
      </c>
    </row>
    <row r="112" spans="1:29" x14ac:dyDescent="0.3">
      <c r="A112" s="122">
        <v>164</v>
      </c>
      <c r="B112" s="18">
        <f t="shared" si="175"/>
        <v>228</v>
      </c>
      <c r="C112" s="64">
        <f t="shared" si="176"/>
        <v>24</v>
      </c>
      <c r="D112" s="42">
        <v>27</v>
      </c>
      <c r="E112" s="12">
        <v>25</v>
      </c>
      <c r="F112" s="84">
        <f t="shared" si="177"/>
        <v>4</v>
      </c>
      <c r="G112" s="123">
        <f t="shared" si="178"/>
        <v>13</v>
      </c>
      <c r="H112" s="85">
        <v>8</v>
      </c>
      <c r="I112" s="13">
        <f t="shared" si="179"/>
        <v>0.16</v>
      </c>
      <c r="J112" s="175">
        <f t="shared" si="180"/>
        <v>0.84</v>
      </c>
      <c r="K112" s="176">
        <f t="shared" si="184"/>
        <v>0.28975899142191464</v>
      </c>
      <c r="L112" s="271">
        <f>H112/H103</f>
        <v>0.02</v>
      </c>
      <c r="M112" s="104"/>
      <c r="N112" s="104"/>
      <c r="O112" s="104"/>
      <c r="P112" s="104"/>
      <c r="Q112" s="104"/>
      <c r="R112" s="104"/>
      <c r="S112" s="104"/>
      <c r="T112" s="104"/>
      <c r="U112" s="104"/>
      <c r="V112" s="104"/>
      <c r="W112" s="104"/>
      <c r="X112" s="1"/>
      <c r="Y112" s="14">
        <f t="shared" si="174"/>
        <v>27</v>
      </c>
      <c r="Z112" s="252">
        <f t="shared" si="181"/>
        <v>0.86927697426574391</v>
      </c>
      <c r="AA112" s="252">
        <f t="shared" si="182"/>
        <v>8.2788283263404178E-2</v>
      </c>
      <c r="AB112" s="253">
        <f t="shared" si="183"/>
        <v>0.95206525752914806</v>
      </c>
      <c r="AC112" s="71">
        <f t="shared" si="185"/>
        <v>15.69523386936577</v>
      </c>
    </row>
    <row r="113" spans="4:29" x14ac:dyDescent="0.3">
      <c r="D113" s="18"/>
      <c r="E113" s="18"/>
      <c r="F113" s="19"/>
      <c r="G113" s="19"/>
      <c r="H113" s="18"/>
      <c r="I113" s="20"/>
      <c r="J113" s="21"/>
      <c r="K113" s="21"/>
      <c r="L113" s="104"/>
      <c r="M113" s="18"/>
      <c r="N113" s="18"/>
      <c r="O113" s="18"/>
      <c r="P113" s="18"/>
      <c r="Q113" s="21"/>
      <c r="R113" s="1"/>
      <c r="S113" s="1"/>
      <c r="T113" s="1"/>
      <c r="U113" s="1"/>
      <c r="V113" s="1"/>
      <c r="W113" s="1"/>
      <c r="X113" s="1"/>
      <c r="Y113" s="1"/>
      <c r="Z113" s="1"/>
    </row>
    <row r="114" spans="4:29" x14ac:dyDescent="0.3">
      <c r="D114" s="23"/>
      <c r="E114" s="24" t="s">
        <v>8</v>
      </c>
      <c r="F114" s="43">
        <f>SUM(F104:F112)</f>
        <v>228</v>
      </c>
      <c r="G114" s="43">
        <f>SUM(G104:G112)</f>
        <v>164</v>
      </c>
      <c r="H114" s="43">
        <f>H112</f>
        <v>8</v>
      </c>
      <c r="I114" s="20"/>
      <c r="J114" s="21"/>
      <c r="K114" s="21"/>
      <c r="L114" s="21"/>
      <c r="M114" s="18"/>
      <c r="N114" s="18"/>
      <c r="O114" s="18"/>
      <c r="P114" s="26"/>
      <c r="Q114" s="21"/>
      <c r="R114" s="1"/>
      <c r="S114" s="1"/>
      <c r="T114" s="1"/>
      <c r="U114" s="1"/>
      <c r="V114" s="1"/>
      <c r="W114" s="1"/>
      <c r="X114" s="1"/>
      <c r="Y114" s="1"/>
      <c r="Z114" s="1"/>
    </row>
    <row r="115" spans="4:29" x14ac:dyDescent="0.3">
      <c r="D115" s="23"/>
      <c r="F115" s="272">
        <f>F114/E103</f>
        <v>0.56999999999999995</v>
      </c>
      <c r="G115" s="273">
        <f>G114/E103</f>
        <v>0.41</v>
      </c>
      <c r="H115" s="274">
        <f>H114/E103</f>
        <v>0.02</v>
      </c>
      <c r="I115" s="20"/>
      <c r="K115" s="275" t="s">
        <v>136</v>
      </c>
      <c r="L115" s="148">
        <f>R119</f>
        <v>13.923322016114071</v>
      </c>
      <c r="M115" s="20" t="s">
        <v>67</v>
      </c>
      <c r="N115" s="20"/>
      <c r="O115" s="276">
        <f>R121</f>
        <v>144.17466701642329</v>
      </c>
      <c r="P115" s="1" t="s">
        <v>137</v>
      </c>
      <c r="R115" s="306"/>
      <c r="T115" s="277">
        <f>R122</f>
        <v>0.36043666754105819</v>
      </c>
      <c r="U115" s="1" t="s">
        <v>147</v>
      </c>
      <c r="V115" s="1"/>
      <c r="W115" s="1"/>
      <c r="X115" s="1"/>
      <c r="Y115" s="1"/>
      <c r="Z115" s="1"/>
    </row>
    <row r="116" spans="4:29" ht="13.5" thickBot="1" x14ac:dyDescent="0.35">
      <c r="D116" s="102"/>
      <c r="E116" s="130"/>
      <c r="F116" s="127"/>
      <c r="G116" s="127"/>
      <c r="H116" s="25"/>
      <c r="I116" s="104"/>
      <c r="J116" s="20"/>
      <c r="K116" s="20"/>
      <c r="L116" s="20"/>
      <c r="M116" s="20"/>
      <c r="N116" s="20"/>
      <c r="O116" s="20"/>
      <c r="P116" s="20"/>
      <c r="Q116" s="20"/>
      <c r="R116" s="20"/>
      <c r="S116" s="20"/>
      <c r="T116" s="20"/>
      <c r="U116" s="1"/>
      <c r="V116" s="1"/>
      <c r="W116" s="1"/>
      <c r="X116" s="1"/>
      <c r="Y116" s="1"/>
      <c r="Z116" s="1"/>
    </row>
    <row r="117" spans="4:29" ht="13.5" x14ac:dyDescent="0.35">
      <c r="D117" s="102">
        <v>0</v>
      </c>
      <c r="E117" s="136" t="s">
        <v>59</v>
      </c>
      <c r="F117" s="265" t="s">
        <v>60</v>
      </c>
      <c r="G117" s="137" t="s">
        <v>77</v>
      </c>
      <c r="H117" s="104"/>
      <c r="K117" s="278" t="s">
        <v>71</v>
      </c>
      <c r="L117" s="279"/>
      <c r="M117" s="279"/>
      <c r="N117" s="279"/>
      <c r="O117" s="279"/>
      <c r="P117" s="279"/>
      <c r="Q117" s="280"/>
      <c r="R117" s="280"/>
      <c r="S117" s="281"/>
      <c r="U117" s="1"/>
      <c r="V117" s="1"/>
      <c r="W117" s="1"/>
      <c r="X117" s="1"/>
      <c r="Y117" s="1"/>
      <c r="Z117" s="1"/>
    </row>
    <row r="118" spans="4:29" x14ac:dyDescent="0.3">
      <c r="D118" s="42">
        <v>3</v>
      </c>
      <c r="E118" s="128">
        <f t="shared" ref="E118" si="186">AVERAGE(H103:H104)</f>
        <v>379.5</v>
      </c>
      <c r="F118" s="128">
        <f>E118*(D118-D117)</f>
        <v>1138.5</v>
      </c>
      <c r="G118" s="110">
        <f>F118/E103</f>
        <v>2.8462499999999999</v>
      </c>
      <c r="K118" s="282" t="s">
        <v>138</v>
      </c>
      <c r="L118" s="283">
        <f>K107</f>
        <v>0.55471233010803711</v>
      </c>
      <c r="M118" s="283">
        <f>K108</f>
        <v>0.46937197162987754</v>
      </c>
      <c r="N118" s="298">
        <f>L118-M118</f>
        <v>8.5340358478159573E-2</v>
      </c>
      <c r="O118" s="303">
        <f>C109-C108</f>
        <v>3</v>
      </c>
      <c r="P118" s="301"/>
      <c r="Q118" s="301" t="s">
        <v>139</v>
      </c>
      <c r="R118" s="285">
        <f>D107</f>
        <v>12</v>
      </c>
      <c r="S118" s="286"/>
      <c r="U118" s="1"/>
      <c r="V118" s="1"/>
      <c r="W118" s="1"/>
      <c r="X118" s="1"/>
      <c r="Y118" s="1"/>
      <c r="Z118" s="1"/>
    </row>
    <row r="119" spans="4:29" x14ac:dyDescent="0.3">
      <c r="D119" s="42">
        <v>6</v>
      </c>
      <c r="E119" s="128">
        <f t="shared" ref="E119:E126" si="187">AVERAGE(H104:H105)</f>
        <v>333.5</v>
      </c>
      <c r="F119" s="128">
        <f t="shared" ref="F119:F126" si="188">E119*(D119-D118)</f>
        <v>1000.5</v>
      </c>
      <c r="G119" s="110">
        <f>F119/E103</f>
        <v>2.5012500000000002</v>
      </c>
      <c r="H119" s="104"/>
      <c r="K119" s="287"/>
      <c r="L119" s="284">
        <f>L118</f>
        <v>0.55471233010803711</v>
      </c>
      <c r="M119" s="288">
        <v>0.5</v>
      </c>
      <c r="N119" s="298">
        <f>L119-M119</f>
        <v>5.471233010803711E-2</v>
      </c>
      <c r="O119" s="304">
        <f>N119*O118/N118</f>
        <v>1.9233220161140701</v>
      </c>
      <c r="P119" s="301"/>
      <c r="Q119" s="301" t="s">
        <v>140</v>
      </c>
      <c r="R119" s="289">
        <f>R118+O119</f>
        <v>13.923322016114071</v>
      </c>
      <c r="S119" s="286" t="s">
        <v>141</v>
      </c>
      <c r="U119" s="1"/>
      <c r="V119" s="1"/>
      <c r="W119" s="1"/>
      <c r="X119" s="1"/>
      <c r="Y119" s="1"/>
      <c r="Z119" s="1"/>
    </row>
    <row r="120" spans="4:29" x14ac:dyDescent="0.3">
      <c r="D120" s="42">
        <v>9</v>
      </c>
      <c r="E120" s="128">
        <f t="shared" si="187"/>
        <v>281.5</v>
      </c>
      <c r="F120" s="128">
        <f t="shared" si="188"/>
        <v>844.5</v>
      </c>
      <c r="G120" s="110">
        <f>F120/E103</f>
        <v>2.1112500000000001</v>
      </c>
      <c r="H120" s="104"/>
      <c r="K120" s="287"/>
      <c r="L120" s="290"/>
      <c r="M120" s="290"/>
      <c r="N120" s="299"/>
      <c r="O120" s="305"/>
      <c r="P120" s="301"/>
      <c r="Q120" s="301"/>
      <c r="R120" s="301"/>
      <c r="S120" s="286"/>
      <c r="U120" s="1"/>
      <c r="V120" s="1"/>
      <c r="W120" s="1"/>
      <c r="X120" s="1"/>
      <c r="Y120" s="1"/>
      <c r="Z120" s="1"/>
    </row>
    <row r="121" spans="4:29" x14ac:dyDescent="0.3">
      <c r="D121" s="100">
        <v>12</v>
      </c>
      <c r="E121" s="128">
        <f t="shared" si="187"/>
        <v>218.5</v>
      </c>
      <c r="F121" s="128">
        <f t="shared" si="188"/>
        <v>655.5</v>
      </c>
      <c r="G121" s="110">
        <f>F121/E103</f>
        <v>1.6387499999999999</v>
      </c>
      <c r="H121" s="104"/>
      <c r="K121" s="287" t="s">
        <v>142</v>
      </c>
      <c r="L121" s="291">
        <f>H107</f>
        <v>182</v>
      </c>
      <c r="M121" s="291">
        <f>H108</f>
        <v>123</v>
      </c>
      <c r="N121" s="300">
        <f>L121-M121</f>
        <v>59</v>
      </c>
      <c r="O121" s="303">
        <f>O118</f>
        <v>3</v>
      </c>
      <c r="P121" s="301"/>
      <c r="Q121" s="302" t="s">
        <v>143</v>
      </c>
      <c r="R121" s="292">
        <f>L121-N122</f>
        <v>144.17466701642329</v>
      </c>
      <c r="S121" s="293"/>
      <c r="U121" s="1"/>
      <c r="V121" s="1"/>
      <c r="W121" s="1"/>
      <c r="X121" s="1"/>
      <c r="Y121" s="1"/>
      <c r="Z121" s="1"/>
    </row>
    <row r="122" spans="4:29" x14ac:dyDescent="0.3">
      <c r="D122" s="100">
        <v>15</v>
      </c>
      <c r="E122" s="128">
        <f t="shared" si="187"/>
        <v>152.5</v>
      </c>
      <c r="F122" s="128">
        <f t="shared" si="188"/>
        <v>457.5</v>
      </c>
      <c r="G122" s="110">
        <f>F122/E103</f>
        <v>1.14375</v>
      </c>
      <c r="H122" s="104"/>
      <c r="K122" s="287"/>
      <c r="L122" s="290"/>
      <c r="M122" s="290"/>
      <c r="N122" s="300">
        <f>N121*O122/O121</f>
        <v>37.825332983576708</v>
      </c>
      <c r="O122" s="304">
        <f>O119</f>
        <v>1.9233220161140701</v>
      </c>
      <c r="P122" s="301"/>
      <c r="Q122" s="302" t="s">
        <v>144</v>
      </c>
      <c r="R122" s="294">
        <f>R121/E103</f>
        <v>0.36043666754105819</v>
      </c>
      <c r="S122" s="286"/>
      <c r="U122" s="1"/>
      <c r="V122" s="1"/>
      <c r="W122" s="1"/>
      <c r="X122" s="1"/>
      <c r="Y122" s="1"/>
      <c r="Z122" s="1"/>
    </row>
    <row r="123" spans="4:29" ht="13.5" thickBot="1" x14ac:dyDescent="0.35">
      <c r="D123" s="42">
        <v>18</v>
      </c>
      <c r="E123" s="128">
        <f t="shared" si="187"/>
        <v>101</v>
      </c>
      <c r="F123" s="128">
        <f t="shared" si="188"/>
        <v>303</v>
      </c>
      <c r="G123" s="110">
        <f>F123/E103</f>
        <v>0.75749999999999995</v>
      </c>
      <c r="H123" s="104"/>
      <c r="K123" s="295"/>
      <c r="L123" s="296"/>
      <c r="M123" s="296"/>
      <c r="N123" s="296"/>
      <c r="O123" s="296"/>
      <c r="P123" s="296"/>
      <c r="Q123" s="296"/>
      <c r="R123" s="296"/>
      <c r="S123" s="297"/>
      <c r="U123" s="1"/>
      <c r="V123" s="1"/>
      <c r="W123" s="1"/>
      <c r="X123" s="1"/>
      <c r="Y123" s="1"/>
      <c r="Z123" s="1"/>
    </row>
    <row r="124" spans="4:29" x14ac:dyDescent="0.3">
      <c r="D124" s="42">
        <v>21</v>
      </c>
      <c r="E124" s="128">
        <f t="shared" si="187"/>
        <v>64</v>
      </c>
      <c r="F124" s="128">
        <f t="shared" si="188"/>
        <v>192</v>
      </c>
      <c r="G124" s="110">
        <f>F124/E103</f>
        <v>0.48</v>
      </c>
      <c r="H124" s="104"/>
      <c r="L124" s="104"/>
      <c r="M124" s="104"/>
      <c r="N124" s="104"/>
      <c r="R124" s="1"/>
      <c r="S124" s="1"/>
      <c r="T124" s="1"/>
      <c r="U124" s="1"/>
      <c r="V124" s="1"/>
      <c r="W124" s="1"/>
      <c r="X124" s="1"/>
      <c r="Y124" s="1"/>
      <c r="Z124" s="1"/>
    </row>
    <row r="125" spans="4:29" x14ac:dyDescent="0.3">
      <c r="D125" s="42">
        <v>24</v>
      </c>
      <c r="E125" s="128">
        <f t="shared" si="187"/>
        <v>37</v>
      </c>
      <c r="F125" s="128">
        <f t="shared" si="188"/>
        <v>111</v>
      </c>
      <c r="G125" s="110">
        <f>F125/E103</f>
        <v>0.27750000000000002</v>
      </c>
      <c r="H125" s="104"/>
      <c r="L125" s="104"/>
      <c r="M125" s="104"/>
      <c r="N125" s="104"/>
      <c r="O125" s="104"/>
      <c r="P125" s="104"/>
      <c r="Q125" s="104"/>
      <c r="R125" s="1"/>
      <c r="S125" s="1"/>
      <c r="T125" s="1"/>
      <c r="U125" s="1"/>
      <c r="V125" s="1"/>
      <c r="W125" s="1"/>
      <c r="X125" s="1"/>
      <c r="Y125" s="1"/>
      <c r="Z125" s="1"/>
    </row>
    <row r="126" spans="4:29" x14ac:dyDescent="0.3">
      <c r="D126" s="42">
        <v>27</v>
      </c>
      <c r="E126" s="128">
        <f t="shared" si="187"/>
        <v>16.5</v>
      </c>
      <c r="F126" s="128">
        <f t="shared" si="188"/>
        <v>49.5</v>
      </c>
      <c r="G126" s="110">
        <f>F126/E103</f>
        <v>0.12375</v>
      </c>
      <c r="H126" s="104"/>
      <c r="L126" s="104"/>
      <c r="M126" s="104"/>
      <c r="N126" s="104"/>
      <c r="O126" s="104"/>
      <c r="P126" s="26"/>
      <c r="Q126" s="21"/>
      <c r="R126" s="1"/>
      <c r="S126" s="1"/>
      <c r="T126" s="1"/>
      <c r="U126" s="1"/>
      <c r="V126" s="1"/>
      <c r="W126" s="1"/>
      <c r="X126" s="1"/>
      <c r="Y126" s="1"/>
      <c r="Z126" s="1"/>
    </row>
    <row r="127" spans="4:29" x14ac:dyDescent="0.3">
      <c r="D127" s="102"/>
      <c r="F127" s="129">
        <f>SUM(F118:F126)</f>
        <v>4752</v>
      </c>
      <c r="G127" s="107">
        <f>SUM(G118:G126)</f>
        <v>11.88</v>
      </c>
      <c r="H127" s="104" t="s">
        <v>76</v>
      </c>
      <c r="L127" s="104"/>
      <c r="M127" s="18"/>
      <c r="N127" s="18"/>
      <c r="O127" s="18"/>
      <c r="P127" s="26"/>
      <c r="Q127" s="21"/>
      <c r="R127" s="1"/>
      <c r="S127" s="1"/>
      <c r="T127" s="1"/>
      <c r="U127" s="1"/>
      <c r="V127" s="1"/>
      <c r="W127" s="1"/>
      <c r="X127" s="1"/>
      <c r="Y127" s="1"/>
      <c r="Z127" s="1"/>
    </row>
    <row r="128" spans="4:29" x14ac:dyDescent="0.3">
      <c r="D128" s="102"/>
      <c r="F128" s="127"/>
      <c r="G128" s="127"/>
      <c r="I128" s="104"/>
      <c r="L128" s="104"/>
      <c r="M128" s="18"/>
      <c r="N128" s="18"/>
      <c r="O128" s="18"/>
      <c r="P128" s="26"/>
      <c r="Q128" s="26"/>
      <c r="R128" s="26"/>
      <c r="S128" s="26"/>
      <c r="T128" s="26"/>
      <c r="U128" s="26"/>
      <c r="V128" s="26"/>
      <c r="W128" s="26"/>
      <c r="X128" s="26"/>
      <c r="Y128" s="26"/>
      <c r="Z128" s="26"/>
      <c r="AA128" s="26"/>
      <c r="AB128" s="26"/>
      <c r="AC128" s="26"/>
    </row>
    <row r="129" spans="1:29" x14ac:dyDescent="0.3">
      <c r="D129" s="23"/>
      <c r="E129" s="130"/>
      <c r="F129" s="109"/>
      <c r="G129" s="127"/>
      <c r="H129" s="119"/>
      <c r="I129" s="20"/>
      <c r="J129" s="21"/>
      <c r="K129" s="21"/>
      <c r="L129" s="21"/>
      <c r="M129" s="18"/>
      <c r="N129" s="18"/>
      <c r="O129" s="18"/>
      <c r="P129" s="26"/>
      <c r="Q129" s="26"/>
      <c r="R129" s="26"/>
      <c r="S129" s="26"/>
      <c r="T129" s="26"/>
      <c r="U129" s="26"/>
      <c r="V129" s="26"/>
      <c r="W129" s="26"/>
      <c r="X129" s="26"/>
      <c r="Y129" s="26"/>
      <c r="Z129" s="26"/>
      <c r="AA129" s="26"/>
      <c r="AB129" s="26"/>
      <c r="AC129" s="26"/>
    </row>
    <row r="130" spans="1:29" x14ac:dyDescent="0.3">
      <c r="D130" s="23"/>
      <c r="E130" s="130"/>
      <c r="F130" s="109"/>
      <c r="G130" s="127"/>
      <c r="H130" s="25"/>
      <c r="I130" s="20"/>
      <c r="J130" s="21"/>
      <c r="K130" s="21"/>
      <c r="L130" s="21"/>
      <c r="M130" s="18"/>
      <c r="N130" s="18"/>
      <c r="O130" s="18"/>
      <c r="P130" s="26"/>
      <c r="Q130" s="26"/>
      <c r="R130" s="26"/>
      <c r="S130" s="26"/>
      <c r="T130" s="26"/>
      <c r="U130" s="26"/>
      <c r="V130" s="26"/>
      <c r="W130" s="26"/>
      <c r="X130" s="26"/>
      <c r="Y130" s="26"/>
      <c r="Z130" s="26"/>
      <c r="AA130" s="26"/>
      <c r="AB130" s="26"/>
      <c r="AC130" s="26"/>
    </row>
    <row r="131" spans="1:29" x14ac:dyDescent="0.3">
      <c r="R131" s="1"/>
      <c r="S131" s="1"/>
      <c r="T131" s="1"/>
      <c r="U131" s="1"/>
      <c r="V131" s="1"/>
      <c r="W131" s="1"/>
      <c r="X131" s="1"/>
      <c r="Y131" s="1"/>
      <c r="Z131" s="1"/>
    </row>
    <row r="132" spans="1:29" x14ac:dyDescent="0.3">
      <c r="A132" s="3" t="s">
        <v>70</v>
      </c>
      <c r="C132" s="3"/>
      <c r="E132" s="7"/>
      <c r="F132" s="4"/>
      <c r="R132" s="1"/>
      <c r="S132" s="1"/>
      <c r="T132" s="1"/>
      <c r="U132" s="1"/>
      <c r="V132" s="1"/>
      <c r="W132" s="1"/>
      <c r="X132" s="1"/>
      <c r="Y132" s="146" t="s">
        <v>78</v>
      </c>
      <c r="Z132" s="146"/>
      <c r="AA132" s="3"/>
      <c r="AB132" s="3"/>
      <c r="AC132" s="3"/>
    </row>
    <row r="133" spans="1:29" ht="72" x14ac:dyDescent="0.3">
      <c r="A133" s="86" t="s">
        <v>149</v>
      </c>
      <c r="B133" s="86" t="s">
        <v>65</v>
      </c>
      <c r="C133" s="8" t="s">
        <v>46</v>
      </c>
      <c r="D133" s="8" t="s">
        <v>45</v>
      </c>
      <c r="E133" s="8" t="s">
        <v>30</v>
      </c>
      <c r="F133" s="33" t="s">
        <v>31</v>
      </c>
      <c r="G133" s="33" t="s">
        <v>33</v>
      </c>
      <c r="H133" s="10" t="s">
        <v>32</v>
      </c>
      <c r="I133" s="10" t="s">
        <v>18</v>
      </c>
      <c r="J133" s="264" t="s">
        <v>126</v>
      </c>
      <c r="K133" s="174" t="s">
        <v>87</v>
      </c>
      <c r="L133" s="270" t="s">
        <v>135</v>
      </c>
      <c r="O133" s="316" t="s">
        <v>145</v>
      </c>
      <c r="P133" s="317" t="s">
        <v>146</v>
      </c>
      <c r="R133" s="1"/>
      <c r="S133" s="1"/>
      <c r="T133" s="1"/>
      <c r="U133" s="1"/>
      <c r="V133" s="1"/>
      <c r="W133" s="1"/>
      <c r="X133" s="1"/>
      <c r="Y133" s="8" t="s">
        <v>45</v>
      </c>
      <c r="Z133" s="245" t="s">
        <v>40</v>
      </c>
      <c r="AA133" s="245" t="s">
        <v>41</v>
      </c>
      <c r="AB133" s="245" t="s">
        <v>42</v>
      </c>
      <c r="AC133" s="33" t="s">
        <v>43</v>
      </c>
    </row>
    <row r="134" spans="1:29" x14ac:dyDescent="0.3">
      <c r="A134" s="122">
        <f t="shared" ref="A134:A143" si="189">A74+A103</f>
        <v>0</v>
      </c>
      <c r="B134" s="39">
        <f>F134</f>
        <v>0</v>
      </c>
      <c r="D134" s="8">
        <v>0</v>
      </c>
      <c r="E134" s="8">
        <f t="shared" ref="E134:E143" si="190">E74+E103</f>
        <v>851</v>
      </c>
      <c r="F134" s="8">
        <v>0</v>
      </c>
      <c r="G134" s="8">
        <v>0</v>
      </c>
      <c r="H134" s="14">
        <f>E135</f>
        <v>851</v>
      </c>
      <c r="I134" s="32">
        <f>F134/E134</f>
        <v>0</v>
      </c>
      <c r="J134" s="175">
        <f>1-I134</f>
        <v>1</v>
      </c>
      <c r="K134" s="181">
        <f>J134</f>
        <v>1</v>
      </c>
      <c r="L134" s="271">
        <f>H134/H134</f>
        <v>1</v>
      </c>
      <c r="N134" s="302" t="s">
        <v>140</v>
      </c>
      <c r="O134" s="310">
        <v>15.093187777908286</v>
      </c>
      <c r="P134" s="289">
        <v>11.7</v>
      </c>
      <c r="R134" s="1"/>
      <c r="S134" s="1"/>
      <c r="T134" s="1"/>
      <c r="U134" s="1"/>
      <c r="V134" s="1"/>
      <c r="W134" s="1"/>
      <c r="X134" s="1"/>
      <c r="Y134" s="70"/>
      <c r="Z134" s="248"/>
      <c r="AA134" s="248"/>
      <c r="AB134" s="248"/>
      <c r="AC134" s="70"/>
    </row>
    <row r="135" spans="1:29" x14ac:dyDescent="0.3">
      <c r="A135" s="122">
        <f t="shared" si="189"/>
        <v>24</v>
      </c>
      <c r="B135" s="18">
        <f>B134+F135</f>
        <v>60</v>
      </c>
      <c r="C135" s="64">
        <f>D134</f>
        <v>0</v>
      </c>
      <c r="D135" s="42">
        <v>3</v>
      </c>
      <c r="E135" s="12">
        <f t="shared" si="190"/>
        <v>851</v>
      </c>
      <c r="F135" s="84">
        <f t="shared" ref="F135:F143" si="191">E135-H135-G135</f>
        <v>60</v>
      </c>
      <c r="G135" s="123">
        <f>A135-A134</f>
        <v>24</v>
      </c>
      <c r="H135" s="14">
        <f t="shared" ref="H135:H142" si="192">E136</f>
        <v>767</v>
      </c>
      <c r="I135" s="13">
        <f>F135/E135</f>
        <v>7.0505287896592245E-2</v>
      </c>
      <c r="J135" s="175">
        <f>1-I135</f>
        <v>0.92949471210340773</v>
      </c>
      <c r="K135" s="176">
        <f>J135*K134</f>
        <v>0.92949471210340773</v>
      </c>
      <c r="L135" s="271">
        <f>H135/H134</f>
        <v>0.90129259694477082</v>
      </c>
      <c r="N135" s="302"/>
      <c r="O135" s="309"/>
      <c r="P135" s="303"/>
      <c r="R135" s="1"/>
      <c r="S135" s="1"/>
      <c r="T135" s="1"/>
      <c r="U135" s="1"/>
      <c r="V135" s="1"/>
      <c r="W135" s="1"/>
      <c r="X135" s="1"/>
      <c r="Y135" s="14">
        <f t="shared" ref="Y135:Y143" si="193">D135</f>
        <v>3</v>
      </c>
      <c r="Z135" s="252">
        <f>K135*(D135-D134)</f>
        <v>2.7884841363102231</v>
      </c>
      <c r="AA135" s="252">
        <f>(K134-K135)*(D135-D134)/2</f>
        <v>0.10575793184488841</v>
      </c>
      <c r="AB135" s="253">
        <f>SUM(Z135:AA135)</f>
        <v>2.8942420681551115</v>
      </c>
      <c r="AC135" s="71">
        <f>AB135</f>
        <v>2.8942420681551115</v>
      </c>
    </row>
    <row r="136" spans="1:29" x14ac:dyDescent="0.3">
      <c r="A136" s="122">
        <f t="shared" si="189"/>
        <v>36</v>
      </c>
      <c r="B136" s="18">
        <f t="shared" ref="B136:B143" si="194">B135+F136</f>
        <v>147</v>
      </c>
      <c r="C136" s="64">
        <f t="shared" ref="C136:C143" si="195">D135</f>
        <v>3</v>
      </c>
      <c r="D136" s="42">
        <v>6</v>
      </c>
      <c r="E136" s="12">
        <f t="shared" si="190"/>
        <v>767</v>
      </c>
      <c r="F136" s="84">
        <f t="shared" si="191"/>
        <v>87</v>
      </c>
      <c r="G136" s="123">
        <f t="shared" ref="G136:G143" si="196">A136-A135</f>
        <v>12</v>
      </c>
      <c r="H136" s="14">
        <f t="shared" si="192"/>
        <v>668</v>
      </c>
      <c r="I136" s="13">
        <f t="shared" ref="I136:I143" si="197">F136/E136</f>
        <v>0.11342894393741851</v>
      </c>
      <c r="J136" s="175">
        <f t="shared" ref="J136:J143" si="198">1-I136</f>
        <v>0.88657105606258146</v>
      </c>
      <c r="K136" s="176">
        <f>J136*K135</f>
        <v>0.82406310851410336</v>
      </c>
      <c r="L136" s="271">
        <f>H136/H134</f>
        <v>0.78495887191539371</v>
      </c>
      <c r="N136" s="302" t="s">
        <v>143</v>
      </c>
      <c r="O136" s="308">
        <v>283.2043666627514</v>
      </c>
      <c r="P136" s="307">
        <v>425.5</v>
      </c>
      <c r="R136" s="1"/>
      <c r="S136" s="1"/>
      <c r="T136" s="1"/>
      <c r="U136" s="1"/>
      <c r="V136" s="1"/>
      <c r="W136" s="1"/>
      <c r="X136" s="1"/>
      <c r="Y136" s="14">
        <f t="shared" si="193"/>
        <v>6</v>
      </c>
      <c r="Z136" s="252">
        <f t="shared" ref="Z136:Z143" si="199">K136*(D136-D135)</f>
        <v>2.4721893255423102</v>
      </c>
      <c r="AA136" s="252">
        <f t="shared" ref="AA136:AA143" si="200">(K135-K136)*(D136-D135)/2</f>
        <v>0.15814740538395655</v>
      </c>
      <c r="AB136" s="253">
        <f t="shared" ref="AB136:AB143" si="201">SUM(Z136:AA136)</f>
        <v>2.6303367309262669</v>
      </c>
      <c r="AC136" s="71">
        <f>AB136+AC135</f>
        <v>5.5245787990813788</v>
      </c>
    </row>
    <row r="137" spans="1:29" x14ac:dyDescent="0.3">
      <c r="A137" s="122">
        <f t="shared" si="189"/>
        <v>47</v>
      </c>
      <c r="B137" s="18">
        <f t="shared" si="194"/>
        <v>248</v>
      </c>
      <c r="C137" s="64">
        <f t="shared" si="195"/>
        <v>6</v>
      </c>
      <c r="D137" s="115">
        <v>9</v>
      </c>
      <c r="E137" s="116">
        <f t="shared" si="190"/>
        <v>668</v>
      </c>
      <c r="F137" s="117">
        <f t="shared" si="191"/>
        <v>101</v>
      </c>
      <c r="G137" s="131">
        <f t="shared" si="196"/>
        <v>11</v>
      </c>
      <c r="H137" s="132">
        <f t="shared" si="192"/>
        <v>556</v>
      </c>
      <c r="I137" s="118">
        <f t="shared" si="197"/>
        <v>0.15119760479041916</v>
      </c>
      <c r="J137" s="268">
        <f t="shared" si="198"/>
        <v>0.8488023952095809</v>
      </c>
      <c r="K137" s="183">
        <f t="shared" ref="K137:K143" si="202">J137*K136</f>
        <v>0.69946674031062372</v>
      </c>
      <c r="L137" s="271">
        <f>H137/H134</f>
        <v>0.6533490011750881</v>
      </c>
      <c r="N137" s="302" t="s">
        <v>144</v>
      </c>
      <c r="O137" s="313">
        <v>0.33279009008548932</v>
      </c>
      <c r="P137" s="314">
        <v>0.5</v>
      </c>
      <c r="R137" s="1"/>
      <c r="S137" s="1"/>
      <c r="T137" s="1"/>
      <c r="U137" s="1"/>
      <c r="V137" s="1"/>
      <c r="W137" s="1"/>
      <c r="X137" s="1"/>
      <c r="Y137" s="14">
        <f t="shared" si="193"/>
        <v>9</v>
      </c>
      <c r="Z137" s="252">
        <f t="shared" si="199"/>
        <v>2.0984002209318713</v>
      </c>
      <c r="AA137" s="252">
        <f t="shared" si="200"/>
        <v>0.18689455230521945</v>
      </c>
      <c r="AB137" s="253">
        <f t="shared" si="201"/>
        <v>2.2852947732370907</v>
      </c>
      <c r="AC137" s="71">
        <f t="shared" ref="AC137:AC143" si="203">AB137+AC136</f>
        <v>7.8098735723184696</v>
      </c>
    </row>
    <row r="138" spans="1:29" x14ac:dyDescent="0.3">
      <c r="A138" s="122">
        <f t="shared" si="189"/>
        <v>99</v>
      </c>
      <c r="B138" s="18">
        <f t="shared" si="194"/>
        <v>341</v>
      </c>
      <c r="C138" s="64">
        <f t="shared" si="195"/>
        <v>9</v>
      </c>
      <c r="D138" s="115">
        <v>12</v>
      </c>
      <c r="E138" s="116">
        <f t="shared" si="190"/>
        <v>556</v>
      </c>
      <c r="F138" s="117">
        <f t="shared" si="191"/>
        <v>93</v>
      </c>
      <c r="G138" s="131">
        <f t="shared" si="196"/>
        <v>52</v>
      </c>
      <c r="H138" s="132">
        <f t="shared" si="192"/>
        <v>411</v>
      </c>
      <c r="I138" s="118">
        <f t="shared" si="197"/>
        <v>0.1672661870503597</v>
      </c>
      <c r="J138" s="268">
        <f t="shared" si="198"/>
        <v>0.83273381294964033</v>
      </c>
      <c r="K138" s="183">
        <f t="shared" si="202"/>
        <v>0.58246960569032158</v>
      </c>
      <c r="L138" s="271">
        <f>H138/H134</f>
        <v>0.48296122209165687</v>
      </c>
      <c r="R138" s="1"/>
      <c r="S138" s="1"/>
      <c r="T138" s="1"/>
      <c r="U138" s="1"/>
      <c r="V138" s="1"/>
      <c r="W138" s="1"/>
      <c r="X138" s="1"/>
      <c r="Y138" s="14">
        <f t="shared" si="193"/>
        <v>12</v>
      </c>
      <c r="Z138" s="252">
        <f t="shared" si="199"/>
        <v>1.7474088170709647</v>
      </c>
      <c r="AA138" s="252">
        <f t="shared" si="200"/>
        <v>0.17549570193045322</v>
      </c>
      <c r="AB138" s="253">
        <f t="shared" si="201"/>
        <v>1.922904519001418</v>
      </c>
      <c r="AC138" s="71">
        <f t="shared" si="203"/>
        <v>9.7327780913198882</v>
      </c>
    </row>
    <row r="139" spans="1:29" x14ac:dyDescent="0.3">
      <c r="A139" s="122">
        <f t="shared" si="189"/>
        <v>167</v>
      </c>
      <c r="B139" s="18">
        <f t="shared" si="194"/>
        <v>398</v>
      </c>
      <c r="C139" s="64">
        <f t="shared" si="195"/>
        <v>12</v>
      </c>
      <c r="D139" s="100">
        <v>15</v>
      </c>
      <c r="E139" s="12">
        <f t="shared" si="190"/>
        <v>411</v>
      </c>
      <c r="F139" s="84">
        <f t="shared" si="191"/>
        <v>57</v>
      </c>
      <c r="G139" s="123">
        <f t="shared" si="196"/>
        <v>68</v>
      </c>
      <c r="H139" s="126">
        <f t="shared" si="192"/>
        <v>286</v>
      </c>
      <c r="I139" s="118">
        <f t="shared" si="197"/>
        <v>0.13868613138686131</v>
      </c>
      <c r="J139" s="268">
        <f t="shared" si="198"/>
        <v>0.86131386861313874</v>
      </c>
      <c r="K139" s="182">
        <f t="shared" si="202"/>
        <v>0.5016891494267004</v>
      </c>
      <c r="L139" s="271">
        <f>H139/H134</f>
        <v>0.33607520564042304</v>
      </c>
      <c r="R139" s="1"/>
      <c r="S139" s="1"/>
      <c r="T139" s="1"/>
      <c r="U139" s="1"/>
      <c r="V139" s="1"/>
      <c r="W139" s="1"/>
      <c r="X139" s="1"/>
      <c r="Y139" s="14">
        <f t="shared" si="193"/>
        <v>15</v>
      </c>
      <c r="Z139" s="252">
        <f t="shared" si="199"/>
        <v>1.5050674482801012</v>
      </c>
      <c r="AA139" s="252">
        <f t="shared" si="200"/>
        <v>0.12117068439543177</v>
      </c>
      <c r="AB139" s="253">
        <f t="shared" si="201"/>
        <v>1.6262381326755331</v>
      </c>
      <c r="AC139" s="71">
        <f t="shared" si="203"/>
        <v>11.359016223995422</v>
      </c>
    </row>
    <row r="140" spans="1:29" x14ac:dyDescent="0.3">
      <c r="A140" s="122">
        <f t="shared" si="189"/>
        <v>226</v>
      </c>
      <c r="B140" s="18">
        <f t="shared" si="194"/>
        <v>429</v>
      </c>
      <c r="C140" s="64">
        <f t="shared" si="195"/>
        <v>15</v>
      </c>
      <c r="D140" s="100">
        <v>18</v>
      </c>
      <c r="E140" s="12">
        <f t="shared" si="190"/>
        <v>286</v>
      </c>
      <c r="F140" s="84">
        <f t="shared" si="191"/>
        <v>31</v>
      </c>
      <c r="G140" s="123">
        <f t="shared" si="196"/>
        <v>59</v>
      </c>
      <c r="H140" s="126">
        <f t="shared" si="192"/>
        <v>196</v>
      </c>
      <c r="I140" s="118">
        <f t="shared" si="197"/>
        <v>0.10839160839160839</v>
      </c>
      <c r="J140" s="268">
        <f t="shared" si="198"/>
        <v>0.89160839160839167</v>
      </c>
      <c r="K140" s="182">
        <f t="shared" si="202"/>
        <v>0.44731025560772242</v>
      </c>
      <c r="L140" s="271">
        <f>H140/H134</f>
        <v>0.23031727379553465</v>
      </c>
      <c r="R140" s="1"/>
      <c r="S140" s="1"/>
      <c r="T140" s="1"/>
      <c r="U140" s="1"/>
      <c r="V140" s="1"/>
      <c r="W140" s="1"/>
      <c r="X140" s="1"/>
      <c r="Y140" s="14">
        <f t="shared" si="193"/>
        <v>18</v>
      </c>
      <c r="Z140" s="252">
        <f t="shared" si="199"/>
        <v>1.3419307668231673</v>
      </c>
      <c r="AA140" s="252">
        <f t="shared" si="200"/>
        <v>8.156834072846697E-2</v>
      </c>
      <c r="AB140" s="253">
        <f t="shared" si="201"/>
        <v>1.4234991075516343</v>
      </c>
      <c r="AC140" s="71">
        <f t="shared" si="203"/>
        <v>12.782515331547057</v>
      </c>
    </row>
    <row r="141" spans="1:29" x14ac:dyDescent="0.3">
      <c r="A141" s="122">
        <f t="shared" si="189"/>
        <v>285</v>
      </c>
      <c r="B141" s="18">
        <f t="shared" si="194"/>
        <v>445</v>
      </c>
      <c r="C141" s="64">
        <f t="shared" si="195"/>
        <v>18</v>
      </c>
      <c r="D141" s="42">
        <v>21</v>
      </c>
      <c r="E141" s="12">
        <f t="shared" si="190"/>
        <v>196</v>
      </c>
      <c r="F141" s="84">
        <f t="shared" si="191"/>
        <v>16</v>
      </c>
      <c r="G141" s="123">
        <f t="shared" si="196"/>
        <v>59</v>
      </c>
      <c r="H141" s="14">
        <f t="shared" si="192"/>
        <v>121</v>
      </c>
      <c r="I141" s="13">
        <f t="shared" si="197"/>
        <v>8.1632653061224483E-2</v>
      </c>
      <c r="J141" s="175">
        <f t="shared" si="198"/>
        <v>0.91836734693877553</v>
      </c>
      <c r="K141" s="176">
        <f t="shared" si="202"/>
        <v>0.41079513270096957</v>
      </c>
      <c r="L141" s="271">
        <f>H141/H134</f>
        <v>0.14218566392479437</v>
      </c>
      <c r="R141" s="1"/>
      <c r="S141" s="1"/>
      <c r="T141" s="1"/>
      <c r="U141" s="1"/>
      <c r="V141" s="1"/>
      <c r="W141" s="1"/>
      <c r="X141" s="1"/>
      <c r="Y141" s="14">
        <f t="shared" si="193"/>
        <v>21</v>
      </c>
      <c r="Z141" s="252">
        <f t="shared" si="199"/>
        <v>1.2323853981029087</v>
      </c>
      <c r="AA141" s="252">
        <f t="shared" si="200"/>
        <v>5.4772684360129276E-2</v>
      </c>
      <c r="AB141" s="253">
        <f t="shared" si="201"/>
        <v>1.287158082463038</v>
      </c>
      <c r="AC141" s="71">
        <f t="shared" si="203"/>
        <v>14.069673414010094</v>
      </c>
    </row>
    <row r="142" spans="1:29" x14ac:dyDescent="0.3">
      <c r="A142" s="122">
        <f t="shared" si="189"/>
        <v>335</v>
      </c>
      <c r="B142" s="18">
        <f t="shared" si="194"/>
        <v>455</v>
      </c>
      <c r="C142" s="64">
        <f t="shared" si="195"/>
        <v>21</v>
      </c>
      <c r="D142" s="42">
        <v>24</v>
      </c>
      <c r="E142" s="12">
        <f t="shared" si="190"/>
        <v>121</v>
      </c>
      <c r="F142" s="84">
        <f t="shared" si="191"/>
        <v>10</v>
      </c>
      <c r="G142" s="123">
        <f t="shared" si="196"/>
        <v>50</v>
      </c>
      <c r="H142" s="14">
        <f t="shared" si="192"/>
        <v>61</v>
      </c>
      <c r="I142" s="13">
        <f t="shared" si="197"/>
        <v>8.2644628099173556E-2</v>
      </c>
      <c r="J142" s="175">
        <f t="shared" si="198"/>
        <v>0.9173553719008265</v>
      </c>
      <c r="K142" s="176">
        <f t="shared" si="202"/>
        <v>0.3768451217339473</v>
      </c>
      <c r="L142" s="271">
        <f>H142/H134</f>
        <v>7.1680376028202111E-2</v>
      </c>
      <c r="R142" s="1"/>
      <c r="S142" s="1"/>
      <c r="T142" s="1"/>
      <c r="U142" s="1"/>
      <c r="V142" s="1"/>
      <c r="W142" s="1"/>
      <c r="X142" s="1"/>
      <c r="Y142" s="14">
        <f t="shared" si="193"/>
        <v>24</v>
      </c>
      <c r="Z142" s="252">
        <f t="shared" si="199"/>
        <v>1.1305353652018419</v>
      </c>
      <c r="AA142" s="252">
        <f t="shared" si="200"/>
        <v>5.0925016450533406E-2</v>
      </c>
      <c r="AB142" s="253">
        <f t="shared" si="201"/>
        <v>1.1814603816523754</v>
      </c>
      <c r="AC142" s="71">
        <f t="shared" si="203"/>
        <v>15.251133795662469</v>
      </c>
    </row>
    <row r="143" spans="1:29" x14ac:dyDescent="0.3">
      <c r="A143" s="122">
        <f t="shared" si="189"/>
        <v>364</v>
      </c>
      <c r="B143" s="18">
        <f t="shared" si="194"/>
        <v>463</v>
      </c>
      <c r="C143" s="64">
        <f t="shared" si="195"/>
        <v>24</v>
      </c>
      <c r="D143" s="42">
        <v>27</v>
      </c>
      <c r="E143" s="12">
        <f t="shared" si="190"/>
        <v>61</v>
      </c>
      <c r="F143" s="84">
        <f t="shared" si="191"/>
        <v>8</v>
      </c>
      <c r="G143" s="123">
        <f t="shared" si="196"/>
        <v>29</v>
      </c>
      <c r="H143" s="14">
        <f>H83+H112</f>
        <v>24</v>
      </c>
      <c r="I143" s="13">
        <f t="shared" si="197"/>
        <v>0.13114754098360656</v>
      </c>
      <c r="J143" s="175">
        <f t="shared" si="198"/>
        <v>0.86885245901639341</v>
      </c>
      <c r="K143" s="176">
        <f t="shared" si="202"/>
        <v>0.32742281068687223</v>
      </c>
      <c r="L143" s="271">
        <f>H143/H134</f>
        <v>2.8202115158636899E-2</v>
      </c>
      <c r="R143" s="1"/>
      <c r="S143" s="1"/>
      <c r="T143" s="1"/>
      <c r="U143" s="1"/>
      <c r="V143" s="1"/>
      <c r="W143" s="1"/>
      <c r="X143" s="1"/>
      <c r="Y143" s="14">
        <f t="shared" si="193"/>
        <v>27</v>
      </c>
      <c r="Z143" s="252">
        <f t="shared" si="199"/>
        <v>0.98226843206061676</v>
      </c>
      <c r="AA143" s="252">
        <f t="shared" si="200"/>
        <v>7.4133466570612594E-2</v>
      </c>
      <c r="AB143" s="253">
        <f t="shared" si="201"/>
        <v>1.0564018986312294</v>
      </c>
      <c r="AC143" s="71">
        <f t="shared" si="203"/>
        <v>16.307535694293698</v>
      </c>
    </row>
    <row r="144" spans="1:29" x14ac:dyDescent="0.3">
      <c r="D144" s="18"/>
      <c r="E144" s="18"/>
      <c r="F144" s="19"/>
      <c r="G144" s="19"/>
      <c r="H144" s="18"/>
      <c r="I144" s="20"/>
      <c r="J144" s="21"/>
      <c r="K144" s="21"/>
      <c r="L144" s="21"/>
      <c r="M144" s="18"/>
      <c r="N144" s="18"/>
      <c r="O144" s="18"/>
      <c r="P144" s="18"/>
      <c r="Q144" s="21"/>
      <c r="R144" s="1"/>
      <c r="S144" s="1"/>
      <c r="T144" s="1"/>
      <c r="U144" s="1"/>
      <c r="V144" s="1"/>
      <c r="W144" s="1"/>
      <c r="X144" s="1"/>
      <c r="Y144" s="1"/>
      <c r="Z144" s="1"/>
    </row>
    <row r="145" spans="4:26" x14ac:dyDescent="0.3">
      <c r="D145" s="23"/>
      <c r="E145" s="24" t="s">
        <v>8</v>
      </c>
      <c r="F145" s="43">
        <f>SUM(F135:F143)</f>
        <v>463</v>
      </c>
      <c r="G145" s="43">
        <f>SUM(G135:G143)</f>
        <v>364</v>
      </c>
      <c r="H145" s="43">
        <f>H143</f>
        <v>24</v>
      </c>
      <c r="I145" s="20"/>
      <c r="J145" s="21"/>
      <c r="K145" s="21"/>
      <c r="L145" s="21"/>
      <c r="M145" s="21"/>
      <c r="N145" s="21"/>
      <c r="O145" s="18"/>
      <c r="P145" s="18"/>
      <c r="Q145" s="21"/>
      <c r="R145" s="1"/>
      <c r="S145" s="1"/>
      <c r="T145" s="1"/>
      <c r="U145" s="1"/>
      <c r="V145" s="1"/>
      <c r="W145" s="1"/>
      <c r="X145" s="1"/>
      <c r="Y145" s="1"/>
      <c r="Z145" s="1"/>
    </row>
    <row r="146" spans="4:26" x14ac:dyDescent="0.3">
      <c r="D146" s="23"/>
      <c r="F146" s="272">
        <f>F145/E134</f>
        <v>0.54406580493537016</v>
      </c>
      <c r="G146" s="273">
        <f>G145/E134</f>
        <v>0.42773207990599293</v>
      </c>
      <c r="H146" s="274">
        <f>H145/E134</f>
        <v>2.8202115158636899E-2</v>
      </c>
      <c r="I146" s="20"/>
      <c r="K146" s="275" t="s">
        <v>136</v>
      </c>
      <c r="L146" s="148">
        <f>R150</f>
        <v>15.093187777908286</v>
      </c>
      <c r="M146" s="20" t="s">
        <v>67</v>
      </c>
      <c r="N146" s="20"/>
      <c r="O146" s="276">
        <f>R152</f>
        <v>283.2043666627514</v>
      </c>
      <c r="P146" s="1" t="s">
        <v>137</v>
      </c>
      <c r="R146" s="306"/>
      <c r="T146" s="277">
        <f>R153</f>
        <v>0.33279009008548932</v>
      </c>
      <c r="U146" s="1" t="s">
        <v>147</v>
      </c>
      <c r="V146" s="1"/>
      <c r="W146" s="1"/>
      <c r="X146" s="1"/>
      <c r="Y146" s="1"/>
      <c r="Z146" s="1"/>
    </row>
    <row r="147" spans="4:26" ht="13.5" thickBot="1" x14ac:dyDescent="0.35">
      <c r="D147" s="23"/>
      <c r="I147" s="20"/>
      <c r="J147" s="20"/>
      <c r="K147" s="20"/>
      <c r="L147" s="20"/>
      <c r="M147" s="20"/>
      <c r="N147" s="20"/>
      <c r="O147" s="20"/>
      <c r="P147" s="20"/>
      <c r="Q147" s="20"/>
      <c r="R147" s="20"/>
      <c r="S147" s="20"/>
      <c r="T147" s="20"/>
      <c r="U147" s="1"/>
      <c r="V147" s="1"/>
      <c r="W147" s="1"/>
      <c r="X147" s="1"/>
      <c r="Y147" s="1"/>
      <c r="Z147" s="1"/>
    </row>
    <row r="148" spans="4:26" ht="13.5" x14ac:dyDescent="0.35">
      <c r="D148" s="102">
        <v>0</v>
      </c>
      <c r="E148" s="136" t="s">
        <v>59</v>
      </c>
      <c r="F148" s="265" t="s">
        <v>60</v>
      </c>
      <c r="G148" s="137" t="s">
        <v>77</v>
      </c>
      <c r="H148" s="104"/>
      <c r="K148" s="278" t="s">
        <v>71</v>
      </c>
      <c r="L148" s="279"/>
      <c r="M148" s="279"/>
      <c r="N148" s="279"/>
      <c r="O148" s="279"/>
      <c r="P148" s="279"/>
      <c r="Q148" s="280"/>
      <c r="R148" s="280"/>
      <c r="S148" s="281"/>
      <c r="U148" s="1"/>
      <c r="V148" s="1"/>
      <c r="W148" s="1"/>
      <c r="X148" s="1"/>
      <c r="Y148" s="1"/>
      <c r="Z148" s="1"/>
    </row>
    <row r="149" spans="4:26" x14ac:dyDescent="0.3">
      <c r="D149" s="42">
        <v>3</v>
      </c>
      <c r="E149" s="128">
        <f t="shared" ref="E149" si="204">AVERAGE(H134:H135)</f>
        <v>809</v>
      </c>
      <c r="F149" s="128">
        <f>E149*(D149-D148)</f>
        <v>2427</v>
      </c>
      <c r="G149" s="110">
        <f>F149/E134</f>
        <v>2.8519388954171565</v>
      </c>
      <c r="K149" s="282" t="s">
        <v>138</v>
      </c>
      <c r="L149" s="283">
        <f>K139</f>
        <v>0.5016891494267004</v>
      </c>
      <c r="M149" s="283">
        <f>K140</f>
        <v>0.44731025560772242</v>
      </c>
      <c r="N149" s="298">
        <f>L149-M149</f>
        <v>5.437889381897798E-2</v>
      </c>
      <c r="O149" s="303">
        <f>C140-C139</f>
        <v>3</v>
      </c>
      <c r="P149" s="301"/>
      <c r="Q149" s="301" t="s">
        <v>139</v>
      </c>
      <c r="R149" s="285">
        <f>D139</f>
        <v>15</v>
      </c>
      <c r="S149" s="286"/>
      <c r="U149" s="1"/>
      <c r="V149" s="1"/>
      <c r="W149" s="1"/>
      <c r="X149" s="1"/>
      <c r="Y149" s="1"/>
      <c r="Z149" s="1"/>
    </row>
    <row r="150" spans="4:26" x14ac:dyDescent="0.3">
      <c r="D150" s="42">
        <v>6</v>
      </c>
      <c r="E150" s="128">
        <f t="shared" ref="E150:E157" si="205">AVERAGE(H135:H136)</f>
        <v>717.5</v>
      </c>
      <c r="F150" s="128">
        <f t="shared" ref="F150:F157" si="206">E150*(D150-D149)</f>
        <v>2152.5</v>
      </c>
      <c r="G150" s="110">
        <f>F150/E134</f>
        <v>2.5293772032902466</v>
      </c>
      <c r="H150" s="104"/>
      <c r="K150" s="287"/>
      <c r="L150" s="284">
        <f>L149</f>
        <v>0.5016891494267004</v>
      </c>
      <c r="M150" s="288">
        <v>0.5</v>
      </c>
      <c r="N150" s="298">
        <f>L150-M150</f>
        <v>1.6891494267003981E-3</v>
      </c>
      <c r="O150" s="304">
        <f>N150*O149/N149</f>
        <v>9.3187777908286154E-2</v>
      </c>
      <c r="P150" s="301"/>
      <c r="Q150" s="301" t="s">
        <v>140</v>
      </c>
      <c r="R150" s="289">
        <f>R149+O150</f>
        <v>15.093187777908286</v>
      </c>
      <c r="S150" s="286" t="s">
        <v>141</v>
      </c>
      <c r="U150" s="1"/>
      <c r="V150" s="1"/>
      <c r="W150" s="1"/>
      <c r="X150" s="1"/>
      <c r="Y150" s="1"/>
      <c r="Z150" s="1"/>
    </row>
    <row r="151" spans="4:26" x14ac:dyDescent="0.3">
      <c r="D151" s="115">
        <v>9</v>
      </c>
      <c r="E151" s="128">
        <f t="shared" si="205"/>
        <v>612</v>
      </c>
      <c r="F151" s="128">
        <f t="shared" si="206"/>
        <v>1836</v>
      </c>
      <c r="G151" s="110">
        <f>F151/E134</f>
        <v>2.1574618096357225</v>
      </c>
      <c r="H151" s="104"/>
      <c r="K151" s="287"/>
      <c r="L151" s="290"/>
      <c r="M151" s="290"/>
      <c r="N151" s="299"/>
      <c r="O151" s="305"/>
      <c r="P151" s="301"/>
      <c r="Q151" s="301"/>
      <c r="R151" s="301"/>
      <c r="S151" s="286"/>
      <c r="U151" s="1"/>
      <c r="V151" s="1"/>
      <c r="W151" s="1"/>
      <c r="X151" s="1"/>
      <c r="Y151" s="1"/>
      <c r="Z151" s="1"/>
    </row>
    <row r="152" spans="4:26" x14ac:dyDescent="0.3">
      <c r="D152" s="115">
        <v>12</v>
      </c>
      <c r="E152" s="128">
        <f t="shared" si="205"/>
        <v>483.5</v>
      </c>
      <c r="F152" s="128">
        <f t="shared" si="206"/>
        <v>1450.5</v>
      </c>
      <c r="G152" s="110">
        <f>F152/E134</f>
        <v>1.7044653349001175</v>
      </c>
      <c r="H152" s="104"/>
      <c r="K152" s="287" t="s">
        <v>142</v>
      </c>
      <c r="L152" s="291">
        <f>H139</f>
        <v>286</v>
      </c>
      <c r="M152" s="291">
        <f>H140</f>
        <v>196</v>
      </c>
      <c r="N152" s="300">
        <f>L152-M152</f>
        <v>90</v>
      </c>
      <c r="O152" s="303">
        <f>O149</f>
        <v>3</v>
      </c>
      <c r="P152" s="301"/>
      <c r="Q152" s="302" t="s">
        <v>143</v>
      </c>
      <c r="R152" s="292">
        <f>L152-N153</f>
        <v>283.2043666627514</v>
      </c>
      <c r="S152" s="293"/>
      <c r="U152" s="1"/>
      <c r="V152" s="1"/>
      <c r="W152" s="1"/>
      <c r="X152" s="1"/>
      <c r="Y152" s="1"/>
      <c r="Z152" s="1"/>
    </row>
    <row r="153" spans="4:26" x14ac:dyDescent="0.3">
      <c r="D153" s="100">
        <v>15</v>
      </c>
      <c r="E153" s="128">
        <f t="shared" si="205"/>
        <v>348.5</v>
      </c>
      <c r="F153" s="128">
        <f t="shared" si="206"/>
        <v>1045.5</v>
      </c>
      <c r="G153" s="110">
        <f>F153/E134</f>
        <v>1.2285546415981199</v>
      </c>
      <c r="H153" s="104"/>
      <c r="K153" s="287"/>
      <c r="L153" s="290"/>
      <c r="M153" s="290"/>
      <c r="N153" s="300">
        <f>N152*O153/O152</f>
        <v>2.7956333372485846</v>
      </c>
      <c r="O153" s="304">
        <f>O150</f>
        <v>9.3187777908286154E-2</v>
      </c>
      <c r="P153" s="301"/>
      <c r="Q153" s="302" t="s">
        <v>144</v>
      </c>
      <c r="R153" s="294">
        <f>R152/E134</f>
        <v>0.33279009008548932</v>
      </c>
      <c r="S153" s="286"/>
      <c r="U153" s="1"/>
      <c r="V153" s="1"/>
      <c r="W153" s="1"/>
      <c r="X153" s="1"/>
      <c r="Y153" s="1"/>
      <c r="Z153" s="1"/>
    </row>
    <row r="154" spans="4:26" ht="13.5" thickBot="1" x14ac:dyDescent="0.35">
      <c r="D154" s="100">
        <v>18</v>
      </c>
      <c r="E154" s="128">
        <f t="shared" si="205"/>
        <v>241</v>
      </c>
      <c r="F154" s="128">
        <f t="shared" si="206"/>
        <v>723</v>
      </c>
      <c r="G154" s="110">
        <f>F154/E134</f>
        <v>0.84958871915393652</v>
      </c>
      <c r="H154" s="104"/>
      <c r="K154" s="295"/>
      <c r="L154" s="296"/>
      <c r="M154" s="296"/>
      <c r="N154" s="296"/>
      <c r="O154" s="296"/>
      <c r="P154" s="296"/>
      <c r="Q154" s="296"/>
      <c r="R154" s="296"/>
      <c r="S154" s="297"/>
      <c r="U154" s="1"/>
      <c r="V154" s="1"/>
      <c r="W154" s="1"/>
      <c r="X154" s="1"/>
      <c r="Y154" s="1"/>
      <c r="Z154" s="1"/>
    </row>
    <row r="155" spans="4:26" x14ac:dyDescent="0.3">
      <c r="D155" s="42">
        <v>21</v>
      </c>
      <c r="E155" s="128">
        <f t="shared" si="205"/>
        <v>158.5</v>
      </c>
      <c r="F155" s="128">
        <f t="shared" si="206"/>
        <v>475.5</v>
      </c>
      <c r="G155" s="110">
        <f>F155/E134</f>
        <v>0.55875440658049358</v>
      </c>
      <c r="H155" s="104"/>
      <c r="L155" s="104"/>
      <c r="M155" s="104"/>
      <c r="N155" s="104"/>
      <c r="R155" s="1"/>
      <c r="S155" s="1"/>
      <c r="T155" s="1"/>
      <c r="U155" s="1"/>
      <c r="V155" s="1"/>
      <c r="W155" s="1"/>
      <c r="X155" s="1"/>
      <c r="Y155" s="1"/>
      <c r="Z155" s="1"/>
    </row>
    <row r="156" spans="4:26" x14ac:dyDescent="0.3">
      <c r="D156" s="42">
        <v>24</v>
      </c>
      <c r="E156" s="128">
        <f t="shared" si="205"/>
        <v>91</v>
      </c>
      <c r="F156" s="128">
        <f t="shared" si="206"/>
        <v>273</v>
      </c>
      <c r="G156" s="110">
        <f>F156/E134</f>
        <v>0.3207990599294947</v>
      </c>
      <c r="H156" s="104"/>
      <c r="L156" s="104"/>
      <c r="M156" s="104"/>
      <c r="N156" s="104"/>
      <c r="O156" s="104"/>
      <c r="P156" s="104"/>
      <c r="Q156" s="104"/>
      <c r="R156" s="1"/>
      <c r="S156" s="1"/>
      <c r="T156" s="1"/>
      <c r="U156" s="1"/>
      <c r="V156" s="1"/>
      <c r="W156" s="1"/>
      <c r="X156" s="1"/>
      <c r="Y156" s="1"/>
      <c r="Z156" s="1"/>
    </row>
    <row r="157" spans="4:26" x14ac:dyDescent="0.3">
      <c r="D157" s="42">
        <v>27</v>
      </c>
      <c r="E157" s="128">
        <f t="shared" si="205"/>
        <v>42.5</v>
      </c>
      <c r="F157" s="128">
        <f t="shared" si="206"/>
        <v>127.5</v>
      </c>
      <c r="G157" s="110">
        <f>F157/E134</f>
        <v>0.14982373678025851</v>
      </c>
      <c r="H157" s="104"/>
      <c r="L157" s="104"/>
      <c r="M157" s="104"/>
      <c r="N157" s="104"/>
      <c r="O157" s="104"/>
      <c r="P157" s="104"/>
      <c r="Q157" s="104"/>
      <c r="R157" s="1"/>
      <c r="S157" s="1"/>
      <c r="T157" s="1"/>
      <c r="U157" s="1"/>
      <c r="V157" s="1"/>
      <c r="W157" s="1"/>
      <c r="X157" s="1"/>
      <c r="Y157" s="1"/>
      <c r="Z157" s="1"/>
    </row>
    <row r="158" spans="4:26" x14ac:dyDescent="0.3">
      <c r="D158" s="102"/>
      <c r="F158" s="129">
        <f>SUM(F149:F157)</f>
        <v>10510.5</v>
      </c>
      <c r="G158" s="107">
        <f>SUM(G149:G157)</f>
        <v>12.350763807285547</v>
      </c>
      <c r="H158" s="104" t="s">
        <v>76</v>
      </c>
      <c r="L158" s="104"/>
      <c r="M158" s="104"/>
      <c r="N158" s="104"/>
      <c r="O158" s="104"/>
      <c r="P158" s="104"/>
      <c r="Q158" s="104"/>
      <c r="R158" s="1"/>
      <c r="S158" s="1"/>
      <c r="T158" s="1"/>
      <c r="U158" s="1"/>
      <c r="V158" s="1"/>
      <c r="W158" s="1"/>
      <c r="X158" s="1"/>
      <c r="Y158" s="1"/>
      <c r="Z158" s="1"/>
    </row>
  </sheetData>
  <mergeCells count="12">
    <mergeCell ref="P42:Q42"/>
    <mergeCell ref="D41:M41"/>
    <mergeCell ref="E42:G42"/>
    <mergeCell ref="H42:J42"/>
    <mergeCell ref="K42:M42"/>
    <mergeCell ref="E43:F43"/>
    <mergeCell ref="H43:I43"/>
    <mergeCell ref="K43:L43"/>
    <mergeCell ref="C2:N2"/>
    <mergeCell ref="C3:N3"/>
    <mergeCell ref="C4:N4"/>
    <mergeCell ref="C5:N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162"/>
  <sheetViews>
    <sheetView zoomScale="70" zoomScaleNormal="70" workbookViewId="0"/>
  </sheetViews>
  <sheetFormatPr baseColWidth="10" defaultColWidth="11.453125" defaultRowHeight="13" x14ac:dyDescent="0.3"/>
  <cols>
    <col min="1" max="1" width="6.81640625" style="1" customWidth="1"/>
    <col min="2" max="2" width="5.90625" style="1" customWidth="1"/>
    <col min="3" max="3" width="8.54296875" style="1" customWidth="1"/>
    <col min="4" max="4" width="9.54296875" style="1" customWidth="1"/>
    <col min="5" max="5" width="12.54296875" style="1" customWidth="1"/>
    <col min="6" max="6" width="9.26953125" style="1" customWidth="1"/>
    <col min="7" max="7" width="10.54296875" style="1" customWidth="1"/>
    <col min="8" max="8" width="13" style="1" customWidth="1"/>
    <col min="9" max="9" width="13.26953125" style="1" customWidth="1"/>
    <col min="10" max="10" width="11.453125" style="1"/>
    <col min="11" max="11" width="13.453125" style="1" customWidth="1"/>
    <col min="12" max="12" width="11.90625" style="1" customWidth="1"/>
    <col min="13" max="13" width="12.54296875" style="1" customWidth="1"/>
    <col min="14" max="14" width="9.26953125" style="1" customWidth="1"/>
    <col min="15" max="15" width="12.90625" style="1" customWidth="1"/>
    <col min="16" max="16" width="12.81640625" style="1" customWidth="1"/>
    <col min="17" max="17" width="13.36328125" style="1" customWidth="1"/>
    <col min="18" max="18" width="8.81640625" style="2" customWidth="1"/>
    <col min="19" max="19" width="14" style="2" customWidth="1"/>
    <col min="20" max="20" width="11.26953125" style="2" customWidth="1"/>
    <col min="21" max="21" width="10.1796875" style="2" customWidth="1"/>
    <col min="22" max="22" width="13" style="2" customWidth="1"/>
    <col min="23" max="23" width="12.81640625" style="2" customWidth="1"/>
    <col min="24" max="24" width="8.54296875" style="2" customWidth="1"/>
    <col min="25" max="25" width="12.1796875" style="2" customWidth="1"/>
    <col min="26" max="26" width="11.453125" style="2"/>
    <col min="27" max="29" width="11.453125" style="1"/>
    <col min="30" max="30" width="7.90625" style="1" customWidth="1"/>
    <col min="31" max="35" width="11.453125" style="1"/>
    <col min="36" max="36" width="6.36328125" style="1" customWidth="1"/>
    <col min="37" max="41" width="11.453125" style="1"/>
    <col min="42" max="42" width="4.1796875" style="1" customWidth="1"/>
    <col min="43" max="43" width="11.453125" style="1"/>
    <col min="44" max="44" width="12.7265625" style="1" customWidth="1"/>
    <col min="45" max="46" width="0" style="1" hidden="1" customWidth="1"/>
    <col min="47" max="16384" width="11.453125" style="1"/>
  </cols>
  <sheetData>
    <row r="1" spans="1:46" ht="18.75" customHeight="1" x14ac:dyDescent="0.3">
      <c r="C1" s="41" t="s">
        <v>16</v>
      </c>
    </row>
    <row r="2" spans="1:46" ht="27.75" customHeight="1" x14ac:dyDescent="0.3">
      <c r="C2" s="321" t="s">
        <v>29</v>
      </c>
      <c r="D2" s="322"/>
      <c r="E2" s="322"/>
      <c r="F2" s="322"/>
      <c r="G2" s="322"/>
      <c r="H2" s="322"/>
      <c r="I2" s="322"/>
      <c r="J2" s="322"/>
      <c r="K2" s="322"/>
      <c r="L2" s="322"/>
      <c r="M2" s="322"/>
      <c r="N2" s="323"/>
    </row>
    <row r="3" spans="1:46" ht="54" customHeight="1" x14ac:dyDescent="0.3">
      <c r="C3" s="321" t="s">
        <v>19</v>
      </c>
      <c r="D3" s="322"/>
      <c r="E3" s="322"/>
      <c r="F3" s="322"/>
      <c r="G3" s="322"/>
      <c r="H3" s="322"/>
      <c r="I3" s="322"/>
      <c r="J3" s="322"/>
      <c r="K3" s="322"/>
      <c r="L3" s="322"/>
      <c r="M3" s="322"/>
      <c r="N3" s="323"/>
    </row>
    <row r="4" spans="1:46" ht="34.5" customHeight="1" x14ac:dyDescent="0.3">
      <c r="C4" s="321" t="s">
        <v>38</v>
      </c>
      <c r="D4" s="322"/>
      <c r="E4" s="322"/>
      <c r="F4" s="322"/>
      <c r="G4" s="322"/>
      <c r="H4" s="322"/>
      <c r="I4" s="322"/>
      <c r="J4" s="322"/>
      <c r="K4" s="322"/>
      <c r="L4" s="322"/>
      <c r="M4" s="322"/>
      <c r="N4" s="323"/>
    </row>
    <row r="5" spans="1:46" ht="29.25" customHeight="1" x14ac:dyDescent="0.3">
      <c r="C5" s="321" t="s">
        <v>20</v>
      </c>
      <c r="D5" s="322"/>
      <c r="E5" s="322"/>
      <c r="F5" s="322"/>
      <c r="G5" s="322"/>
      <c r="H5" s="322"/>
      <c r="I5" s="322"/>
      <c r="J5" s="322"/>
      <c r="K5" s="322"/>
      <c r="L5" s="322"/>
      <c r="M5" s="322"/>
      <c r="N5" s="323"/>
    </row>
    <row r="6" spans="1:46" ht="12.75" customHeight="1" x14ac:dyDescent="0.3">
      <c r="D6" s="38"/>
      <c r="E6" s="38"/>
      <c r="F6" s="38"/>
      <c r="G6" s="38"/>
      <c r="H6" s="38"/>
      <c r="I6" s="38"/>
      <c r="J6" s="38"/>
      <c r="K6" s="38"/>
      <c r="L6" s="38"/>
      <c r="M6" s="38"/>
      <c r="N6" s="38"/>
    </row>
    <row r="7" spans="1:46" ht="14.5" x14ac:dyDescent="0.35">
      <c r="A7" s="113" t="s">
        <v>123</v>
      </c>
      <c r="D7" s="36"/>
      <c r="F7" s="4"/>
      <c r="N7" s="35"/>
      <c r="O7" s="2"/>
      <c r="P7" s="2"/>
      <c r="Q7" s="2"/>
    </row>
    <row r="8" spans="1:46" x14ac:dyDescent="0.3">
      <c r="A8" s="37" t="s">
        <v>51</v>
      </c>
      <c r="D8" s="37"/>
      <c r="F8" s="4"/>
      <c r="N8" s="35"/>
      <c r="O8" s="2"/>
      <c r="P8" s="2"/>
      <c r="Q8" s="2"/>
      <c r="AD8" s="40"/>
      <c r="AE8" s="40"/>
      <c r="AF8" s="40"/>
      <c r="AG8" s="40"/>
      <c r="AH8" s="40"/>
      <c r="AI8" s="40"/>
      <c r="AJ8" s="40"/>
      <c r="AK8" s="40"/>
      <c r="AL8" s="40"/>
      <c r="AM8" s="40"/>
      <c r="AN8" s="40"/>
      <c r="AO8" s="40"/>
      <c r="AP8" s="40"/>
    </row>
    <row r="9" spans="1:46" x14ac:dyDescent="0.3">
      <c r="A9" s="3" t="s">
        <v>63</v>
      </c>
      <c r="C9" s="37"/>
      <c r="D9" s="37"/>
      <c r="F9" s="4"/>
      <c r="N9" s="35"/>
      <c r="O9" s="2"/>
      <c r="P9" s="2"/>
      <c r="Q9" s="2"/>
      <c r="AD9" s="40"/>
      <c r="AE9" s="40"/>
      <c r="AF9" s="40"/>
      <c r="AG9" s="40"/>
      <c r="AH9" s="40"/>
      <c r="AI9" s="40"/>
      <c r="AJ9" s="40"/>
      <c r="AK9" s="40"/>
      <c r="AL9" s="40"/>
      <c r="AM9" s="40"/>
      <c r="AN9" s="40"/>
      <c r="AO9" s="40"/>
      <c r="AP9" s="40"/>
    </row>
    <row r="10" spans="1:46" ht="26" x14ac:dyDescent="0.3">
      <c r="C10" s="3" t="s">
        <v>66</v>
      </c>
      <c r="E10" s="7"/>
      <c r="F10" s="4"/>
      <c r="T10" s="5"/>
      <c r="U10" s="5"/>
      <c r="V10" s="6"/>
      <c r="Y10" s="146" t="s">
        <v>78</v>
      </c>
      <c r="Z10" s="146"/>
      <c r="AA10" s="3"/>
      <c r="AB10" s="3"/>
      <c r="AC10" s="3"/>
      <c r="AD10" s="147"/>
      <c r="AE10" s="146" t="s">
        <v>79</v>
      </c>
      <c r="AF10" s="146"/>
      <c r="AG10" s="3"/>
      <c r="AH10" s="3"/>
      <c r="AI10" s="3"/>
      <c r="AJ10" s="147"/>
      <c r="AK10" s="172" t="s">
        <v>80</v>
      </c>
      <c r="AL10" s="146"/>
      <c r="AM10" s="3"/>
      <c r="AQ10" s="171" t="s">
        <v>85</v>
      </c>
      <c r="AR10" s="167" t="s">
        <v>86</v>
      </c>
      <c r="AS10" s="167" t="s">
        <v>81</v>
      </c>
      <c r="AT10" s="167" t="s">
        <v>82</v>
      </c>
    </row>
    <row r="11" spans="1:46" ht="59.25" customHeight="1" x14ac:dyDescent="0.3">
      <c r="A11" s="86" t="s">
        <v>149</v>
      </c>
      <c r="B11" s="86" t="s">
        <v>65</v>
      </c>
      <c r="C11" s="8" t="s">
        <v>46</v>
      </c>
      <c r="D11" s="8" t="s">
        <v>45</v>
      </c>
      <c r="E11" s="8" t="s">
        <v>30</v>
      </c>
      <c r="F11" s="33" t="s">
        <v>31</v>
      </c>
      <c r="G11" s="33" t="s">
        <v>33</v>
      </c>
      <c r="H11" s="162" t="s">
        <v>32</v>
      </c>
      <c r="I11" s="9" t="s">
        <v>18</v>
      </c>
      <c r="J11" s="267" t="s">
        <v>126</v>
      </c>
      <c r="K11" s="174" t="s">
        <v>87</v>
      </c>
      <c r="L11" s="233" t="s">
        <v>102</v>
      </c>
      <c r="M11" s="233" t="s">
        <v>103</v>
      </c>
      <c r="N11" s="233" t="s">
        <v>104</v>
      </c>
      <c r="O11" s="233" t="s">
        <v>105</v>
      </c>
      <c r="P11" s="233" t="s">
        <v>106</v>
      </c>
      <c r="Q11" s="234" t="s">
        <v>107</v>
      </c>
      <c r="R11" s="234" t="s">
        <v>108</v>
      </c>
      <c r="S11" s="235" t="s">
        <v>109</v>
      </c>
      <c r="T11" s="235" t="s">
        <v>110</v>
      </c>
      <c r="U11" s="236" t="s">
        <v>111</v>
      </c>
      <c r="V11" s="184" t="s">
        <v>88</v>
      </c>
      <c r="W11" s="184" t="s">
        <v>89</v>
      </c>
      <c r="Y11" s="8" t="s">
        <v>45</v>
      </c>
      <c r="Z11" s="245" t="s">
        <v>40</v>
      </c>
      <c r="AA11" s="245" t="s">
        <v>41</v>
      </c>
      <c r="AB11" s="245" t="s">
        <v>42</v>
      </c>
      <c r="AC11" s="33" t="s">
        <v>43</v>
      </c>
      <c r="AD11" s="76"/>
      <c r="AE11" s="245" t="s">
        <v>45</v>
      </c>
      <c r="AF11" s="245" t="s">
        <v>40</v>
      </c>
      <c r="AG11" s="245" t="s">
        <v>41</v>
      </c>
      <c r="AH11" s="245" t="s">
        <v>42</v>
      </c>
      <c r="AI11" s="246" t="s">
        <v>43</v>
      </c>
      <c r="AJ11" s="247"/>
      <c r="AK11" s="245" t="s">
        <v>45</v>
      </c>
      <c r="AL11" s="246" t="s">
        <v>40</v>
      </c>
      <c r="AM11" s="246" t="s">
        <v>41</v>
      </c>
      <c r="AN11" s="246" t="s">
        <v>42</v>
      </c>
      <c r="AO11" s="246" t="s">
        <v>43</v>
      </c>
      <c r="AP11" s="150"/>
      <c r="AQ11" s="8" t="s">
        <v>45</v>
      </c>
      <c r="AR11" s="33" t="s">
        <v>44</v>
      </c>
      <c r="AS11" s="8" t="s">
        <v>44</v>
      </c>
      <c r="AT11" s="8" t="s">
        <v>44</v>
      </c>
    </row>
    <row r="12" spans="1:46" x14ac:dyDescent="0.3">
      <c r="A12" s="122">
        <v>0</v>
      </c>
      <c r="B12" s="39">
        <f>F12</f>
        <v>0</v>
      </c>
      <c r="D12" s="8">
        <v>0</v>
      </c>
      <c r="E12" s="8">
        <v>451</v>
      </c>
      <c r="F12" s="8">
        <v>0</v>
      </c>
      <c r="G12" s="8">
        <v>0</v>
      </c>
      <c r="H12" s="73">
        <f>E13</f>
        <v>451</v>
      </c>
      <c r="I12" s="32">
        <f>F12/E12</f>
        <v>0</v>
      </c>
      <c r="J12" s="175">
        <f>1-I12</f>
        <v>1</v>
      </c>
      <c r="K12" s="175">
        <f>J12</f>
        <v>1</v>
      </c>
      <c r="L12" s="237">
        <f>(LN(K12))^2</f>
        <v>0</v>
      </c>
      <c r="M12" s="238">
        <f>E12-H12</f>
        <v>0</v>
      </c>
      <c r="N12" s="238">
        <f>E12*H12</f>
        <v>203401</v>
      </c>
      <c r="O12" s="239">
        <f>M12/N12</f>
        <v>0</v>
      </c>
      <c r="P12" s="239">
        <f>O12</f>
        <v>0</v>
      </c>
      <c r="Q12" s="240">
        <v>0</v>
      </c>
      <c r="R12" s="241">
        <f>-NORMSINV(2.5/100)</f>
        <v>1.9599639845400538</v>
      </c>
      <c r="S12" s="237">
        <f>R12*Q12</f>
        <v>0</v>
      </c>
      <c r="T12" s="242">
        <f>EXP(S12)</f>
        <v>1</v>
      </c>
      <c r="U12" s="197">
        <f>EXP(-S12)</f>
        <v>1</v>
      </c>
      <c r="V12" s="185">
        <f>K12^T12</f>
        <v>1</v>
      </c>
      <c r="W12" s="185">
        <f>K12^U12</f>
        <v>1</v>
      </c>
      <c r="Y12" s="70"/>
      <c r="Z12" s="248"/>
      <c r="AA12" s="248"/>
      <c r="AB12" s="248"/>
      <c r="AC12" s="70"/>
      <c r="AD12" s="77"/>
      <c r="AE12" s="248"/>
      <c r="AF12" s="248"/>
      <c r="AG12" s="248"/>
      <c r="AH12" s="248"/>
      <c r="AI12" s="249"/>
      <c r="AJ12" s="250"/>
      <c r="AK12" s="249"/>
      <c r="AL12" s="249"/>
      <c r="AM12" s="249"/>
      <c r="AN12" s="249"/>
      <c r="AO12" s="249"/>
      <c r="AP12" s="152"/>
      <c r="AQ12" s="152"/>
      <c r="AR12" s="169"/>
      <c r="AS12" s="39"/>
      <c r="AT12" s="39"/>
    </row>
    <row r="13" spans="1:46" x14ac:dyDescent="0.3">
      <c r="A13" s="122">
        <v>22</v>
      </c>
      <c r="B13" s="18">
        <f>B12+F13</f>
        <v>84</v>
      </c>
      <c r="C13" s="64">
        <f>D12</f>
        <v>0</v>
      </c>
      <c r="D13" s="42">
        <v>3</v>
      </c>
      <c r="E13" s="12">
        <v>451</v>
      </c>
      <c r="F13" s="84">
        <f t="shared" ref="F13:F20" si="0">E13-H13-G13</f>
        <v>84</v>
      </c>
      <c r="G13" s="123">
        <f>A13-A12</f>
        <v>22</v>
      </c>
      <c r="H13" s="73">
        <f t="shared" ref="H13:H19" si="1">E14</f>
        <v>345</v>
      </c>
      <c r="I13" s="13">
        <f>F13/E13</f>
        <v>0.18625277161862527</v>
      </c>
      <c r="J13" s="175">
        <f>1-I13</f>
        <v>0.8137472283813747</v>
      </c>
      <c r="K13" s="176">
        <f>J13*K12</f>
        <v>0.8137472283813747</v>
      </c>
      <c r="L13" s="237">
        <f>(LN(K13))^2</f>
        <v>4.2479473605066168E-2</v>
      </c>
      <c r="M13" s="238">
        <f>E13-H13</f>
        <v>106</v>
      </c>
      <c r="N13" s="238">
        <f>E13*H13</f>
        <v>155595</v>
      </c>
      <c r="O13" s="239">
        <f>M13/N13</f>
        <v>6.8125582441595171E-4</v>
      </c>
      <c r="P13" s="239">
        <f>O13</f>
        <v>6.8125582441595171E-4</v>
      </c>
      <c r="Q13" s="240">
        <f>SQRT((1/L13)*P13)</f>
        <v>0.12663843968554953</v>
      </c>
      <c r="R13" s="241">
        <f>-NORMSINV(2.5/100)</f>
        <v>1.9599639845400538</v>
      </c>
      <c r="S13" s="237">
        <f>R13*Q13</f>
        <v>0.24820678084202494</v>
      </c>
      <c r="T13" s="242">
        <f>EXP(S13)</f>
        <v>1.2817249409562448</v>
      </c>
      <c r="U13" s="197">
        <f>EXP(-S13)</f>
        <v>0.78019859647416956</v>
      </c>
      <c r="V13" s="186">
        <f>K13^T13</f>
        <v>0.7678425738156015</v>
      </c>
      <c r="W13" s="186">
        <f>K13^U13</f>
        <v>0.85145960897066353</v>
      </c>
      <c r="X13" s="17"/>
      <c r="Y13" s="14">
        <f t="shared" ref="Y13:Y20" si="2">D13</f>
        <v>3</v>
      </c>
      <c r="Z13" s="252">
        <f>K13*(D13-D12)</f>
        <v>2.4412416851441243</v>
      </c>
      <c r="AA13" s="252">
        <f>(K12-K13)*(D13-D12)/2</f>
        <v>0.27937915742793795</v>
      </c>
      <c r="AB13" s="253">
        <f>SUM(Z13:AA13)</f>
        <v>2.7206208425720622</v>
      </c>
      <c r="AC13" s="71">
        <f>AB13</f>
        <v>2.7206208425720622</v>
      </c>
      <c r="AD13" s="78"/>
      <c r="AE13" s="251">
        <f>D13</f>
        <v>3</v>
      </c>
      <c r="AF13" s="252">
        <f>V13*(D13-D12)</f>
        <v>2.3035277214468044</v>
      </c>
      <c r="AG13" s="252">
        <f>(V12-V13)*(D13-D12)/2</f>
        <v>0.34823613927659774</v>
      </c>
      <c r="AH13" s="253">
        <f>SUM(AF13:AG13)</f>
        <v>2.6517638607234022</v>
      </c>
      <c r="AI13" s="254">
        <f>AH13</f>
        <v>2.6517638607234022</v>
      </c>
      <c r="AJ13" s="255"/>
      <c r="AK13" s="256">
        <f>D13</f>
        <v>3</v>
      </c>
      <c r="AL13" s="257">
        <f>W13*(D13-D12)</f>
        <v>2.5543788269119907</v>
      </c>
      <c r="AM13" s="257">
        <f>(W12-W13)*(D13-D12)/2</f>
        <v>0.22281058654400471</v>
      </c>
      <c r="AN13" s="258">
        <f>SUM(AL13:AM13)</f>
        <v>2.7771894134559956</v>
      </c>
      <c r="AO13" s="254">
        <f>AN13</f>
        <v>2.7771894134559956</v>
      </c>
      <c r="AP13" s="153"/>
      <c r="AQ13" s="154">
        <f>D13</f>
        <v>3</v>
      </c>
      <c r="AR13" s="168">
        <f>AC13-AC27</f>
        <v>-1.6879157427937663E-2</v>
      </c>
      <c r="AS13" s="15">
        <f>AO13-AI27</f>
        <v>0.10859020993677415</v>
      </c>
      <c r="AT13" s="15">
        <f>AI13-AO27</f>
        <v>-0.14158561111089041</v>
      </c>
    </row>
    <row r="14" spans="1:46" x14ac:dyDescent="0.3">
      <c r="A14" s="122">
        <v>27</v>
      </c>
      <c r="B14" s="18">
        <f t="shared" ref="B14:B20" si="3">B13+F14</f>
        <v>142</v>
      </c>
      <c r="C14" s="64">
        <f t="shared" ref="C14:C20" si="4">D13</f>
        <v>3</v>
      </c>
      <c r="D14" s="42">
        <v>6</v>
      </c>
      <c r="E14" s="12">
        <v>345</v>
      </c>
      <c r="F14" s="84">
        <f t="shared" si="0"/>
        <v>58</v>
      </c>
      <c r="G14" s="123">
        <f t="shared" ref="G14:G20" si="5">A14-A13</f>
        <v>5</v>
      </c>
      <c r="H14" s="73">
        <f t="shared" si="1"/>
        <v>282</v>
      </c>
      <c r="I14" s="13">
        <f t="shared" ref="I14:I20" si="6">F14/E14</f>
        <v>0.1681159420289855</v>
      </c>
      <c r="J14" s="175">
        <f t="shared" ref="J14:J20" si="7">1-I14</f>
        <v>0.8318840579710145</v>
      </c>
      <c r="K14" s="176">
        <f>J14*K13</f>
        <v>0.67694334650856391</v>
      </c>
      <c r="L14" s="237">
        <f t="shared" ref="L14" si="8">(LN(K14))^2</f>
        <v>0.15223082844232871</v>
      </c>
      <c r="M14" s="238">
        <f t="shared" ref="M14" si="9">E14-H14</f>
        <v>63</v>
      </c>
      <c r="N14" s="238">
        <f t="shared" ref="N14" si="10">E14*H14</f>
        <v>97290</v>
      </c>
      <c r="O14" s="239">
        <f t="shared" ref="O14" si="11">M14/N14</f>
        <v>6.4754856614246067E-4</v>
      </c>
      <c r="P14" s="239">
        <f>P13+O14</f>
        <v>1.3288043905584123E-3</v>
      </c>
      <c r="Q14" s="240">
        <f>SQRT((1/L14)*P14)</f>
        <v>9.342846676642956E-2</v>
      </c>
      <c r="R14" s="241">
        <f t="shared" ref="R14" si="12">-NORMSINV(2.5/100)</f>
        <v>1.9599639845400538</v>
      </c>
      <c r="S14" s="237">
        <f t="shared" ref="S14" si="13">R14*Q14</f>
        <v>0.18311642999299929</v>
      </c>
      <c r="T14" s="242">
        <f t="shared" ref="T14" si="14">EXP(S14)</f>
        <v>1.2009542270333591</v>
      </c>
      <c r="U14" s="242">
        <f>EXP(-S14)</f>
        <v>0.83267120219080837</v>
      </c>
      <c r="V14" s="186">
        <f t="shared" ref="V14:V20" si="15">K14^T14</f>
        <v>0.62589444530468374</v>
      </c>
      <c r="W14" s="186">
        <f>K14^U14</f>
        <v>0.72261304920115965</v>
      </c>
      <c r="Y14" s="14">
        <f t="shared" si="2"/>
        <v>6</v>
      </c>
      <c r="Z14" s="252">
        <f t="shared" ref="Z14:Z20" si="16">K14*(D14-D13)</f>
        <v>2.030830039525692</v>
      </c>
      <c r="AA14" s="252">
        <f t="shared" ref="AA14:AA20" si="17">(K13-K14)*(D14-D13)/2</f>
        <v>0.20520582280921618</v>
      </c>
      <c r="AB14" s="253">
        <f t="shared" ref="AB14:AB20" si="18">SUM(Z14:AA14)</f>
        <v>2.2360358623349081</v>
      </c>
      <c r="AC14" s="71">
        <f>AB14+AC13</f>
        <v>4.9566567049069707</v>
      </c>
      <c r="AE14" s="251">
        <f t="shared" ref="AE14:AE20" si="19">D14</f>
        <v>6</v>
      </c>
      <c r="AF14" s="252">
        <f t="shared" ref="AF14:AF20" si="20">V14*(D14-D13)</f>
        <v>1.8776833359140512</v>
      </c>
      <c r="AG14" s="252">
        <f t="shared" ref="AG14:AG20" si="21">(V13-V14)*(D14-D13)/2</f>
        <v>0.21292219276637664</v>
      </c>
      <c r="AH14" s="253">
        <f t="shared" ref="AH14:AH20" si="22">SUM(AF14:AG14)</f>
        <v>2.0906055286804279</v>
      </c>
      <c r="AI14" s="254">
        <f>AH14+AI13</f>
        <v>4.7423693894038301</v>
      </c>
      <c r="AJ14" s="259"/>
      <c r="AK14" s="256">
        <f t="shared" ref="AK14:AK20" si="23">D14</f>
        <v>6</v>
      </c>
      <c r="AL14" s="257">
        <f t="shared" ref="AL14:AL20" si="24">W14*(D14-D13)</f>
        <v>2.1678391476034791</v>
      </c>
      <c r="AM14" s="257">
        <f t="shared" ref="AM14:AM20" si="25">(W13-W14)*(D14-D13)/2</f>
        <v>0.19326983965425582</v>
      </c>
      <c r="AN14" s="258">
        <f t="shared" ref="AN14:AN20" si="26">SUM(AL14:AM14)</f>
        <v>2.3611089872577349</v>
      </c>
      <c r="AO14" s="254">
        <f>AN14+AO13</f>
        <v>5.1382984007137305</v>
      </c>
      <c r="AP14" s="153"/>
      <c r="AQ14" s="154">
        <f t="shared" ref="AQ14:AQ20" si="27">D14</f>
        <v>6</v>
      </c>
      <c r="AR14" s="168">
        <f t="shared" ref="AR14:AR20" si="28">AC14-AC28</f>
        <v>1.7421689134100582E-2</v>
      </c>
      <c r="AS14" s="15">
        <f t="shared" ref="AS14:AS20" si="29">AO14-AI28</f>
        <v>0.41522218497917152</v>
      </c>
      <c r="AT14" s="15">
        <f t="shared" ref="AT14:AT20" si="30">AI14-AO28</f>
        <v>-0.37963389738565212</v>
      </c>
    </row>
    <row r="15" spans="1:46" x14ac:dyDescent="0.3">
      <c r="A15" s="122">
        <v>34</v>
      </c>
      <c r="B15" s="18">
        <f t="shared" si="3"/>
        <v>257</v>
      </c>
      <c r="C15" s="64">
        <f t="shared" si="4"/>
        <v>6</v>
      </c>
      <c r="D15" s="42">
        <v>9</v>
      </c>
      <c r="E15" s="12">
        <v>282</v>
      </c>
      <c r="F15" s="84">
        <f t="shared" si="0"/>
        <v>115</v>
      </c>
      <c r="G15" s="123">
        <f t="shared" si="5"/>
        <v>7</v>
      </c>
      <c r="H15" s="73">
        <f t="shared" si="1"/>
        <v>160</v>
      </c>
      <c r="I15" s="13">
        <f t="shared" si="6"/>
        <v>0.40780141843971629</v>
      </c>
      <c r="J15" s="175">
        <f t="shared" si="7"/>
        <v>0.59219858156028371</v>
      </c>
      <c r="K15" s="176">
        <f t="shared" ref="K15:K20" si="31">J15*K14</f>
        <v>0.40088488959904317</v>
      </c>
      <c r="L15" s="237">
        <f t="shared" ref="L14:L20" si="32">(LN(K15))^2</f>
        <v>0.83554398542202646</v>
      </c>
      <c r="M15" s="238">
        <f t="shared" ref="M14:M20" si="33">E15-H15</f>
        <v>122</v>
      </c>
      <c r="N15" s="238">
        <f t="shared" ref="N14:N20" si="34">E15*H15</f>
        <v>45120</v>
      </c>
      <c r="O15" s="239">
        <f t="shared" ref="O14:O20" si="35">M15/N15</f>
        <v>2.7039007092198582E-3</v>
      </c>
      <c r="P15" s="239">
        <f t="shared" ref="P15:P20" si="36">P14+O15</f>
        <v>4.03270509977827E-3</v>
      </c>
      <c r="Q15" s="240">
        <f t="shared" ref="Q15:Q20" si="37">SQRT((1/L15)*P15)</f>
        <v>6.9472603356940235E-2</v>
      </c>
      <c r="R15" s="241">
        <f t="shared" ref="R14:R20" si="38">-NORMSINV(2.5/100)</f>
        <v>1.9599639845400538</v>
      </c>
      <c r="S15" s="237">
        <f t="shared" ref="S14:S20" si="39">R15*Q15</f>
        <v>0.13616380049183929</v>
      </c>
      <c r="T15" s="242">
        <f t="shared" ref="T14:T20" si="40">EXP(S15)</f>
        <v>1.1458695722230301</v>
      </c>
      <c r="U15" s="242">
        <f t="shared" ref="U15:U20" si="41">EXP(-S15)</f>
        <v>0.87269967214502631</v>
      </c>
      <c r="V15" s="186">
        <f t="shared" si="15"/>
        <v>0.35084261423189261</v>
      </c>
      <c r="W15" s="186">
        <f t="shared" ref="W15:W20" si="42">K15^U15</f>
        <v>0.45035543768940689</v>
      </c>
      <c r="Y15" s="14">
        <f t="shared" si="2"/>
        <v>9</v>
      </c>
      <c r="Z15" s="252">
        <f t="shared" si="16"/>
        <v>1.2026546687971296</v>
      </c>
      <c r="AA15" s="252">
        <f t="shared" si="17"/>
        <v>0.41408768536428109</v>
      </c>
      <c r="AB15" s="253">
        <f t="shared" si="18"/>
        <v>1.6167423541614108</v>
      </c>
      <c r="AC15" s="71">
        <f t="shared" ref="AC15:AC20" si="43">AB15+AC14</f>
        <v>6.5733990590683815</v>
      </c>
      <c r="AE15" s="251">
        <f t="shared" si="19"/>
        <v>9</v>
      </c>
      <c r="AF15" s="252">
        <f t="shared" si="20"/>
        <v>1.0525278426956779</v>
      </c>
      <c r="AG15" s="252">
        <f t="shared" si="21"/>
        <v>0.41257774660918667</v>
      </c>
      <c r="AH15" s="253">
        <f t="shared" si="22"/>
        <v>1.4651055893048646</v>
      </c>
      <c r="AI15" s="254">
        <f t="shared" ref="AI15:AI20" si="44">AH15+AI14</f>
        <v>6.2074749787086949</v>
      </c>
      <c r="AJ15" s="259"/>
      <c r="AK15" s="256">
        <f t="shared" si="23"/>
        <v>9</v>
      </c>
      <c r="AL15" s="257">
        <f t="shared" si="24"/>
        <v>1.3510663130682206</v>
      </c>
      <c r="AM15" s="257">
        <f t="shared" si="25"/>
        <v>0.40838641726762914</v>
      </c>
      <c r="AN15" s="258">
        <f t="shared" si="26"/>
        <v>1.7594527303358496</v>
      </c>
      <c r="AO15" s="254">
        <f t="shared" ref="AO15:AO20" si="45">AN15+AO14</f>
        <v>6.8977511310495796</v>
      </c>
      <c r="AP15" s="153"/>
      <c r="AQ15" s="154">
        <f t="shared" si="27"/>
        <v>9</v>
      </c>
      <c r="AR15" s="168">
        <f t="shared" si="28"/>
        <v>0.19565082870752981</v>
      </c>
      <c r="AS15" s="15">
        <f t="shared" si="29"/>
        <v>0.88626383239830808</v>
      </c>
      <c r="AT15" s="15">
        <f t="shared" si="30"/>
        <v>-0.497331279320683</v>
      </c>
    </row>
    <row r="16" spans="1:46" x14ac:dyDescent="0.3">
      <c r="A16" s="122">
        <v>49</v>
      </c>
      <c r="B16" s="18">
        <f t="shared" si="3"/>
        <v>291</v>
      </c>
      <c r="C16" s="64">
        <f t="shared" si="4"/>
        <v>9</v>
      </c>
      <c r="D16" s="42">
        <v>12</v>
      </c>
      <c r="E16" s="12">
        <v>160</v>
      </c>
      <c r="F16" s="84">
        <f t="shared" si="0"/>
        <v>34</v>
      </c>
      <c r="G16" s="123">
        <f t="shared" si="5"/>
        <v>15</v>
      </c>
      <c r="H16" s="73">
        <f t="shared" si="1"/>
        <v>111</v>
      </c>
      <c r="I16" s="13">
        <f t="shared" si="6"/>
        <v>0.21249999999999999</v>
      </c>
      <c r="J16" s="175">
        <f t="shared" si="7"/>
        <v>0.78749999999999998</v>
      </c>
      <c r="K16" s="176">
        <f t="shared" si="31"/>
        <v>0.31569685055924651</v>
      </c>
      <c r="L16" s="237">
        <f t="shared" si="32"/>
        <v>1.329346414797921</v>
      </c>
      <c r="M16" s="238">
        <f t="shared" si="33"/>
        <v>49</v>
      </c>
      <c r="N16" s="238">
        <f t="shared" si="34"/>
        <v>17760</v>
      </c>
      <c r="O16" s="239">
        <f t="shared" si="35"/>
        <v>2.759009009009009E-3</v>
      </c>
      <c r="P16" s="239">
        <f t="shared" si="36"/>
        <v>6.7917141087872786E-3</v>
      </c>
      <c r="Q16" s="240">
        <f t="shared" si="37"/>
        <v>7.1477707321975129E-2</v>
      </c>
      <c r="R16" s="241">
        <f t="shared" si="38"/>
        <v>1.9599639845400538</v>
      </c>
      <c r="S16" s="237">
        <f t="shared" si="39"/>
        <v>0.14009373204856615</v>
      </c>
      <c r="T16" s="242">
        <f t="shared" si="40"/>
        <v>1.1503816214299425</v>
      </c>
      <c r="U16" s="242">
        <f t="shared" si="41"/>
        <v>0.86927675248930369</v>
      </c>
      <c r="V16" s="186">
        <f t="shared" si="15"/>
        <v>0.26544203458856314</v>
      </c>
      <c r="W16" s="186">
        <f t="shared" si="42"/>
        <v>0.36705172418119791</v>
      </c>
      <c r="Y16" s="14">
        <f t="shared" si="2"/>
        <v>12</v>
      </c>
      <c r="Z16" s="252">
        <f t="shared" si="16"/>
        <v>0.94709055167773948</v>
      </c>
      <c r="AA16" s="252">
        <f t="shared" si="17"/>
        <v>0.12778205855969499</v>
      </c>
      <c r="AB16" s="253">
        <f t="shared" si="18"/>
        <v>1.0748726102374344</v>
      </c>
      <c r="AC16" s="71">
        <f t="shared" si="43"/>
        <v>7.6482716693058155</v>
      </c>
      <c r="AE16" s="251">
        <f t="shared" si="19"/>
        <v>12</v>
      </c>
      <c r="AF16" s="252">
        <f t="shared" si="20"/>
        <v>0.79632610376568946</v>
      </c>
      <c r="AG16" s="252">
        <f t="shared" si="21"/>
        <v>0.12810086946499422</v>
      </c>
      <c r="AH16" s="253">
        <f t="shared" si="22"/>
        <v>0.92442697323068368</v>
      </c>
      <c r="AI16" s="254">
        <f t="shared" si="44"/>
        <v>7.1319019519393789</v>
      </c>
      <c r="AJ16" s="259"/>
      <c r="AK16" s="256">
        <f t="shared" si="23"/>
        <v>12</v>
      </c>
      <c r="AL16" s="257">
        <f t="shared" si="24"/>
        <v>1.1011551725435937</v>
      </c>
      <c r="AM16" s="257">
        <f t="shared" si="25"/>
        <v>0.12495557026231346</v>
      </c>
      <c r="AN16" s="258">
        <f t="shared" si="26"/>
        <v>1.2261107428059073</v>
      </c>
      <c r="AO16" s="254">
        <f t="shared" si="45"/>
        <v>8.1238618738554873</v>
      </c>
      <c r="AP16" s="153"/>
      <c r="AQ16" s="154">
        <f t="shared" si="27"/>
        <v>12</v>
      </c>
      <c r="AR16" s="168">
        <f t="shared" si="28"/>
        <v>0.44871380134291794</v>
      </c>
      <c r="AS16" s="15">
        <f t="shared" si="29"/>
        <v>1.4317317148746866</v>
      </c>
      <c r="AT16" s="15">
        <f t="shared" si="30"/>
        <v>-0.54207512912939571</v>
      </c>
    </row>
    <row r="17" spans="1:47" x14ac:dyDescent="0.3">
      <c r="A17" s="122">
        <v>62</v>
      </c>
      <c r="B17" s="18">
        <f t="shared" si="3"/>
        <v>315</v>
      </c>
      <c r="C17" s="64">
        <f t="shared" si="4"/>
        <v>12</v>
      </c>
      <c r="D17" s="42">
        <v>15</v>
      </c>
      <c r="E17" s="116">
        <v>111</v>
      </c>
      <c r="F17" s="84">
        <f t="shared" si="0"/>
        <v>24</v>
      </c>
      <c r="G17" s="123">
        <f t="shared" si="5"/>
        <v>13</v>
      </c>
      <c r="H17" s="73">
        <f t="shared" si="1"/>
        <v>74</v>
      </c>
      <c r="I17" s="13">
        <f t="shared" si="6"/>
        <v>0.21621621621621623</v>
      </c>
      <c r="J17" s="175">
        <f t="shared" si="7"/>
        <v>0.78378378378378377</v>
      </c>
      <c r="K17" s="176">
        <f t="shared" si="31"/>
        <v>0.24743807205994997</v>
      </c>
      <c r="L17" s="237">
        <f t="shared" si="32"/>
        <v>1.9504774325264009</v>
      </c>
      <c r="M17" s="238">
        <f t="shared" si="33"/>
        <v>37</v>
      </c>
      <c r="N17" s="238">
        <f t="shared" si="34"/>
        <v>8214</v>
      </c>
      <c r="O17" s="239">
        <f t="shared" si="35"/>
        <v>4.5045045045045045E-3</v>
      </c>
      <c r="P17" s="239">
        <f t="shared" si="36"/>
        <v>1.1296218613291782E-2</v>
      </c>
      <c r="Q17" s="240">
        <f t="shared" si="37"/>
        <v>7.6102001576910605E-2</v>
      </c>
      <c r="R17" s="241">
        <f t="shared" si="38"/>
        <v>1.9599639845400538</v>
      </c>
      <c r="S17" s="237">
        <f t="shared" si="39"/>
        <v>0.14915718224215516</v>
      </c>
      <c r="T17" s="242">
        <f t="shared" si="40"/>
        <v>1.1608554407306324</v>
      </c>
      <c r="U17" s="242">
        <f t="shared" si="41"/>
        <v>0.86143370217622328</v>
      </c>
      <c r="V17" s="186">
        <f t="shared" si="15"/>
        <v>0.19765250070563628</v>
      </c>
      <c r="W17" s="186">
        <f t="shared" si="42"/>
        <v>0.30026977707941566</v>
      </c>
      <c r="Y17" s="14">
        <f t="shared" si="2"/>
        <v>15</v>
      </c>
      <c r="Z17" s="252">
        <f t="shared" si="16"/>
        <v>0.74231421617984994</v>
      </c>
      <c r="AA17" s="252">
        <f t="shared" si="17"/>
        <v>0.10238816774894481</v>
      </c>
      <c r="AB17" s="253">
        <f t="shared" si="18"/>
        <v>0.84470238392879471</v>
      </c>
      <c r="AC17" s="71">
        <f t="shared" si="43"/>
        <v>8.4929740532346099</v>
      </c>
      <c r="AE17" s="251">
        <f t="shared" si="19"/>
        <v>15</v>
      </c>
      <c r="AF17" s="252">
        <f t="shared" si="20"/>
        <v>0.5929575021169089</v>
      </c>
      <c r="AG17" s="252">
        <f t="shared" si="21"/>
        <v>0.10168430082439028</v>
      </c>
      <c r="AH17" s="253">
        <f t="shared" si="22"/>
        <v>0.69464180294129918</v>
      </c>
      <c r="AI17" s="254">
        <f t="shared" si="44"/>
        <v>7.826543754880678</v>
      </c>
      <c r="AJ17" s="259"/>
      <c r="AK17" s="256">
        <f t="shared" si="23"/>
        <v>15</v>
      </c>
      <c r="AL17" s="257">
        <f t="shared" si="24"/>
        <v>0.90080933123824702</v>
      </c>
      <c r="AM17" s="257">
        <f t="shared" si="25"/>
        <v>0.10017292065267339</v>
      </c>
      <c r="AN17" s="258">
        <f t="shared" si="26"/>
        <v>1.0009822518909204</v>
      </c>
      <c r="AO17" s="254">
        <f t="shared" si="45"/>
        <v>9.1248441257464084</v>
      </c>
      <c r="AP17" s="153"/>
      <c r="AQ17" s="154">
        <f t="shared" si="27"/>
        <v>15</v>
      </c>
      <c r="AR17" s="170">
        <f t="shared" si="28"/>
        <v>0.68880669587526366</v>
      </c>
      <c r="AS17" s="15">
        <f t="shared" si="29"/>
        <v>1.9679116943813035</v>
      </c>
      <c r="AT17" s="15">
        <f t="shared" si="30"/>
        <v>-0.60613803964767143</v>
      </c>
      <c r="AU17" s="166" t="s">
        <v>72</v>
      </c>
    </row>
    <row r="18" spans="1:47" x14ac:dyDescent="0.3">
      <c r="A18" s="122">
        <v>81</v>
      </c>
      <c r="B18" s="18">
        <f t="shared" si="3"/>
        <v>328</v>
      </c>
      <c r="C18" s="64">
        <f t="shared" si="4"/>
        <v>15</v>
      </c>
      <c r="D18" s="42">
        <v>18</v>
      </c>
      <c r="E18" s="116">
        <v>74</v>
      </c>
      <c r="F18" s="84">
        <f t="shared" si="0"/>
        <v>13</v>
      </c>
      <c r="G18" s="123">
        <f t="shared" si="5"/>
        <v>19</v>
      </c>
      <c r="H18" s="73">
        <f t="shared" si="1"/>
        <v>42</v>
      </c>
      <c r="I18" s="13">
        <f t="shared" si="6"/>
        <v>0.17567567567567569</v>
      </c>
      <c r="J18" s="175">
        <f t="shared" si="7"/>
        <v>0.82432432432432434</v>
      </c>
      <c r="K18" s="176">
        <f t="shared" si="31"/>
        <v>0.20396922156293174</v>
      </c>
      <c r="L18" s="237">
        <f t="shared" si="32"/>
        <v>2.527420070177429</v>
      </c>
      <c r="M18" s="238">
        <f t="shared" si="33"/>
        <v>32</v>
      </c>
      <c r="N18" s="238">
        <f t="shared" si="34"/>
        <v>3108</v>
      </c>
      <c r="O18" s="239">
        <f t="shared" si="35"/>
        <v>1.0296010296010296E-2</v>
      </c>
      <c r="P18" s="239">
        <f t="shared" si="36"/>
        <v>2.1592228909302076E-2</v>
      </c>
      <c r="Q18" s="240">
        <f t="shared" si="37"/>
        <v>9.2429376391661211E-2</v>
      </c>
      <c r="R18" s="241">
        <f t="shared" si="38"/>
        <v>1.9599639845400538</v>
      </c>
      <c r="S18" s="237">
        <f t="shared" si="39"/>
        <v>0.1811582488411527</v>
      </c>
      <c r="T18" s="242">
        <f t="shared" si="40"/>
        <v>1.1986048421131075</v>
      </c>
      <c r="U18" s="242">
        <f t="shared" si="41"/>
        <v>0.83430332071496338</v>
      </c>
      <c r="V18" s="186">
        <f t="shared" si="15"/>
        <v>0.14874447133553079</v>
      </c>
      <c r="W18" s="186">
        <f t="shared" si="42"/>
        <v>0.26544068235977875</v>
      </c>
      <c r="Y18" s="14">
        <f t="shared" si="2"/>
        <v>18</v>
      </c>
      <c r="Z18" s="252">
        <f t="shared" si="16"/>
        <v>0.61190766468879521</v>
      </c>
      <c r="AA18" s="252">
        <f t="shared" si="17"/>
        <v>6.5203275745527353E-2</v>
      </c>
      <c r="AB18" s="253">
        <f t="shared" si="18"/>
        <v>0.67711094043432252</v>
      </c>
      <c r="AC18" s="71">
        <f t="shared" si="43"/>
        <v>9.170084993668933</v>
      </c>
      <c r="AE18" s="251">
        <f t="shared" si="19"/>
        <v>18</v>
      </c>
      <c r="AF18" s="252">
        <f t="shared" si="20"/>
        <v>0.44623341400659233</v>
      </c>
      <c r="AG18" s="252">
        <f t="shared" si="21"/>
        <v>7.336204405515824E-2</v>
      </c>
      <c r="AH18" s="253">
        <f t="shared" si="22"/>
        <v>0.51959545806175056</v>
      </c>
      <c r="AI18" s="254">
        <f t="shared" si="44"/>
        <v>8.346139212942429</v>
      </c>
      <c r="AJ18" s="259"/>
      <c r="AK18" s="256">
        <f t="shared" si="23"/>
        <v>18</v>
      </c>
      <c r="AL18" s="257">
        <f t="shared" si="24"/>
        <v>0.79632204707933618</v>
      </c>
      <c r="AM18" s="257">
        <f t="shared" si="25"/>
        <v>5.2243642079455366E-2</v>
      </c>
      <c r="AN18" s="258">
        <f t="shared" si="26"/>
        <v>0.8485656891587916</v>
      </c>
      <c r="AO18" s="254">
        <f t="shared" si="45"/>
        <v>9.9734098149051995</v>
      </c>
      <c r="AP18" s="153"/>
      <c r="AQ18" s="154">
        <f t="shared" si="27"/>
        <v>18</v>
      </c>
      <c r="AR18" s="170">
        <f t="shared" si="28"/>
        <v>0.90960409647770035</v>
      </c>
      <c r="AS18" s="15">
        <f t="shared" si="29"/>
        <v>2.5096551798580151</v>
      </c>
      <c r="AT18" s="15">
        <f t="shared" si="30"/>
        <v>-0.72215074221382913</v>
      </c>
      <c r="AU18" s="166" t="s">
        <v>72</v>
      </c>
    </row>
    <row r="19" spans="1:47" x14ac:dyDescent="0.3">
      <c r="A19" s="122">
        <v>98</v>
      </c>
      <c r="B19" s="18">
        <f t="shared" si="3"/>
        <v>331</v>
      </c>
      <c r="C19" s="64">
        <f t="shared" si="4"/>
        <v>18</v>
      </c>
      <c r="D19" s="42">
        <v>21</v>
      </c>
      <c r="E19" s="12">
        <v>42</v>
      </c>
      <c r="F19" s="84">
        <f t="shared" si="0"/>
        <v>3</v>
      </c>
      <c r="G19" s="123">
        <f t="shared" si="5"/>
        <v>17</v>
      </c>
      <c r="H19" s="73">
        <f t="shared" si="1"/>
        <v>22</v>
      </c>
      <c r="I19" s="13">
        <f t="shared" si="6"/>
        <v>7.1428571428571425E-2</v>
      </c>
      <c r="J19" s="175">
        <f t="shared" si="7"/>
        <v>0.9285714285714286</v>
      </c>
      <c r="K19" s="176">
        <f t="shared" si="31"/>
        <v>0.18939999145129377</v>
      </c>
      <c r="L19" s="237">
        <f t="shared" si="32"/>
        <v>2.7685437203272913</v>
      </c>
      <c r="M19" s="238">
        <f t="shared" si="33"/>
        <v>20</v>
      </c>
      <c r="N19" s="238">
        <f t="shared" si="34"/>
        <v>924</v>
      </c>
      <c r="O19" s="239">
        <f t="shared" si="35"/>
        <v>2.1645021645021644E-2</v>
      </c>
      <c r="P19" s="239">
        <f t="shared" si="36"/>
        <v>4.3237250554323717E-2</v>
      </c>
      <c r="Q19" s="240">
        <f t="shared" si="37"/>
        <v>0.12496930128321132</v>
      </c>
      <c r="R19" s="241">
        <f t="shared" si="38"/>
        <v>1.9599639845400538</v>
      </c>
      <c r="S19" s="237">
        <f t="shared" si="39"/>
        <v>0.24493532968822931</v>
      </c>
      <c r="T19" s="242">
        <f t="shared" si="40"/>
        <v>1.2775386917078446</v>
      </c>
      <c r="U19" s="242">
        <f t="shared" si="41"/>
        <v>0.78275515762514858</v>
      </c>
      <c r="V19" s="186">
        <f t="shared" si="15"/>
        <v>0.11935068974250732</v>
      </c>
      <c r="W19" s="186">
        <f t="shared" si="42"/>
        <v>0.27187259518851681</v>
      </c>
      <c r="Y19" s="14">
        <f t="shared" si="2"/>
        <v>21</v>
      </c>
      <c r="Z19" s="252">
        <f t="shared" si="16"/>
        <v>0.56819997435388125</v>
      </c>
      <c r="AA19" s="252">
        <f t="shared" si="17"/>
        <v>2.1853845167456948E-2</v>
      </c>
      <c r="AB19" s="253">
        <f t="shared" si="18"/>
        <v>0.59005381952133817</v>
      </c>
      <c r="AC19" s="71">
        <f t="shared" si="43"/>
        <v>9.760138813190272</v>
      </c>
      <c r="AE19" s="251">
        <f t="shared" si="19"/>
        <v>21</v>
      </c>
      <c r="AF19" s="252">
        <f t="shared" si="20"/>
        <v>0.35805206922752197</v>
      </c>
      <c r="AG19" s="252">
        <f t="shared" si="21"/>
        <v>4.4090672389535207E-2</v>
      </c>
      <c r="AH19" s="253">
        <f t="shared" si="22"/>
        <v>0.40214274161705721</v>
      </c>
      <c r="AI19" s="254">
        <f t="shared" si="44"/>
        <v>8.7482819545594861</v>
      </c>
      <c r="AJ19" s="259"/>
      <c r="AK19" s="256">
        <f t="shared" si="23"/>
        <v>21</v>
      </c>
      <c r="AL19" s="257">
        <f t="shared" si="24"/>
        <v>0.81561778556555042</v>
      </c>
      <c r="AM19" s="257">
        <f t="shared" si="25"/>
        <v>-9.6478692431070934E-3</v>
      </c>
      <c r="AN19" s="258">
        <f t="shared" si="26"/>
        <v>0.8059699163224433</v>
      </c>
      <c r="AO19" s="254">
        <f t="shared" si="45"/>
        <v>10.779379731227642</v>
      </c>
      <c r="AP19" s="153"/>
      <c r="AQ19" s="154">
        <f t="shared" si="27"/>
        <v>21</v>
      </c>
      <c r="AR19" s="170">
        <f t="shared" si="28"/>
        <v>1.1233242141345574</v>
      </c>
      <c r="AS19" s="15">
        <f t="shared" si="29"/>
        <v>3.1048725776010544</v>
      </c>
      <c r="AT19" s="15">
        <f t="shared" si="30"/>
        <v>-0.91351810080340989</v>
      </c>
      <c r="AU19" s="166" t="s">
        <v>72</v>
      </c>
    </row>
    <row r="20" spans="1:47" x14ac:dyDescent="0.3">
      <c r="A20" s="122">
        <v>108</v>
      </c>
      <c r="B20" s="18">
        <f t="shared" si="3"/>
        <v>333</v>
      </c>
      <c r="C20" s="64">
        <f t="shared" si="4"/>
        <v>21</v>
      </c>
      <c r="D20" s="42">
        <v>24</v>
      </c>
      <c r="E20" s="12">
        <v>22</v>
      </c>
      <c r="F20" s="84">
        <f t="shared" si="0"/>
        <v>2</v>
      </c>
      <c r="G20" s="123">
        <f t="shared" si="5"/>
        <v>10</v>
      </c>
      <c r="H20" s="12">
        <v>10</v>
      </c>
      <c r="I20" s="13">
        <f t="shared" si="6"/>
        <v>9.0909090909090912E-2</v>
      </c>
      <c r="J20" s="175">
        <f t="shared" si="7"/>
        <v>0.90909090909090906</v>
      </c>
      <c r="K20" s="176">
        <f t="shared" si="31"/>
        <v>0.17218181041026706</v>
      </c>
      <c r="L20" s="237">
        <f t="shared" si="32"/>
        <v>3.0947998506607557</v>
      </c>
      <c r="M20" s="238">
        <f t="shared" si="33"/>
        <v>12</v>
      </c>
      <c r="N20" s="238">
        <f t="shared" si="34"/>
        <v>220</v>
      </c>
      <c r="O20" s="239">
        <f t="shared" si="35"/>
        <v>5.4545454545454543E-2</v>
      </c>
      <c r="P20" s="239">
        <f t="shared" si="36"/>
        <v>9.7782705099778267E-2</v>
      </c>
      <c r="Q20" s="240">
        <f t="shared" si="37"/>
        <v>0.17775209996062991</v>
      </c>
      <c r="R20" s="241">
        <f t="shared" si="38"/>
        <v>1.9599639845400538</v>
      </c>
      <c r="S20" s="237">
        <f t="shared" si="39"/>
        <v>0.34838771409919811</v>
      </c>
      <c r="T20" s="242">
        <f t="shared" si="40"/>
        <v>1.4167814494103348</v>
      </c>
      <c r="U20" s="242">
        <f t="shared" si="41"/>
        <v>0.70582516478896629</v>
      </c>
      <c r="V20" s="186">
        <f t="shared" si="15"/>
        <v>8.2710555357192184E-2</v>
      </c>
      <c r="W20" s="186">
        <f t="shared" si="42"/>
        <v>0.28889537480894528</v>
      </c>
      <c r="Y20" s="14">
        <f t="shared" si="2"/>
        <v>24</v>
      </c>
      <c r="Z20" s="252">
        <f t="shared" si="16"/>
        <v>0.51654543123080121</v>
      </c>
      <c r="AA20" s="252">
        <f t="shared" si="17"/>
        <v>2.5827271561540063E-2</v>
      </c>
      <c r="AB20" s="253">
        <f t="shared" si="18"/>
        <v>0.54237270279234129</v>
      </c>
      <c r="AC20" s="71">
        <f t="shared" si="43"/>
        <v>10.302511515982614</v>
      </c>
      <c r="AE20" s="251">
        <f t="shared" si="19"/>
        <v>24</v>
      </c>
      <c r="AF20" s="252">
        <f t="shared" si="20"/>
        <v>0.24813166607157655</v>
      </c>
      <c r="AG20" s="252">
        <f t="shared" si="21"/>
        <v>5.4960201577972698E-2</v>
      </c>
      <c r="AH20" s="253">
        <f t="shared" si="22"/>
        <v>0.30309186764954926</v>
      </c>
      <c r="AI20" s="254">
        <f t="shared" si="44"/>
        <v>9.051373822209035</v>
      </c>
      <c r="AJ20" s="259"/>
      <c r="AK20" s="256">
        <f t="shared" si="23"/>
        <v>24</v>
      </c>
      <c r="AL20" s="257">
        <f t="shared" si="24"/>
        <v>0.86668612442683579</v>
      </c>
      <c r="AM20" s="257">
        <f t="shared" si="25"/>
        <v>-2.5534169430642711E-2</v>
      </c>
      <c r="AN20" s="258">
        <f t="shared" si="26"/>
        <v>0.84115195499619311</v>
      </c>
      <c r="AO20" s="254">
        <f t="shared" si="45"/>
        <v>11.620531686223835</v>
      </c>
      <c r="AP20" s="153"/>
      <c r="AQ20" s="154">
        <f t="shared" si="27"/>
        <v>24</v>
      </c>
      <c r="AR20" s="170">
        <f t="shared" si="28"/>
        <v>1.3115004916426809</v>
      </c>
      <c r="AS20" s="15">
        <f t="shared" si="29"/>
        <v>3.8039294274216049</v>
      </c>
      <c r="AT20" s="15">
        <f t="shared" si="30"/>
        <v>-1.2928102637204972</v>
      </c>
      <c r="AU20" s="166" t="s">
        <v>72</v>
      </c>
    </row>
    <row r="21" spans="1:47" ht="10" customHeight="1" x14ac:dyDescent="0.3">
      <c r="D21" s="18"/>
      <c r="E21" s="18"/>
      <c r="F21" s="19"/>
      <c r="G21" s="19"/>
      <c r="H21" s="18"/>
      <c r="I21" s="20"/>
      <c r="J21" s="21"/>
      <c r="K21" s="21"/>
      <c r="L21" s="21"/>
      <c r="M21" s="22"/>
      <c r="N21" s="22"/>
      <c r="O21" s="22"/>
      <c r="P21" s="22"/>
      <c r="Q21" s="21"/>
    </row>
    <row r="22" spans="1:47" x14ac:dyDescent="0.3">
      <c r="D22" s="23"/>
      <c r="E22" s="24" t="s">
        <v>8</v>
      </c>
      <c r="F22" s="43">
        <f>SUM(F12:F20)</f>
        <v>333</v>
      </c>
      <c r="G22" s="43">
        <f>SUM(G12:G20)</f>
        <v>108</v>
      </c>
      <c r="H22" s="43">
        <f>H20</f>
        <v>10</v>
      </c>
      <c r="I22" s="20"/>
      <c r="J22" s="229" t="s">
        <v>100</v>
      </c>
      <c r="K22" s="230">
        <f>1-K20</f>
        <v>0.82781818958973297</v>
      </c>
      <c r="L22" s="231" t="s">
        <v>101</v>
      </c>
      <c r="M22" s="21"/>
      <c r="N22" s="21"/>
      <c r="O22" s="22"/>
      <c r="P22" s="22"/>
      <c r="Q22" s="21"/>
    </row>
    <row r="23" spans="1:47" x14ac:dyDescent="0.3">
      <c r="D23" s="23"/>
      <c r="F23" s="272">
        <f>F22/E12</f>
        <v>0.73835920177383596</v>
      </c>
      <c r="G23" s="273">
        <f>G22/E12</f>
        <v>0.23946784922394679</v>
      </c>
      <c r="H23" s="274">
        <f>H22/E12</f>
        <v>2.2172949002217297E-2</v>
      </c>
      <c r="I23" s="20"/>
      <c r="J23" s="20"/>
      <c r="K23" s="20"/>
      <c r="L23" s="20"/>
      <c r="M23" s="20"/>
      <c r="N23" s="20"/>
      <c r="O23" s="20"/>
      <c r="P23" s="20"/>
      <c r="Q23" s="20"/>
      <c r="AC23" s="80"/>
      <c r="AI23" s="80"/>
      <c r="AO23" s="88"/>
      <c r="AP23" s="88"/>
    </row>
    <row r="24" spans="1:47" ht="23.5" customHeight="1" x14ac:dyDescent="0.3">
      <c r="C24" s="3" t="s">
        <v>69</v>
      </c>
      <c r="E24" s="7"/>
      <c r="F24" s="4"/>
      <c r="Q24" s="27"/>
      <c r="Y24" s="146" t="s">
        <v>78</v>
      </c>
      <c r="Z24" s="146"/>
      <c r="AA24" s="3"/>
      <c r="AB24" s="3"/>
      <c r="AC24" s="3"/>
      <c r="AD24" s="147"/>
      <c r="AE24" s="146" t="s">
        <v>79</v>
      </c>
      <c r="AF24" s="146"/>
      <c r="AG24" s="3"/>
      <c r="AH24" s="3"/>
      <c r="AI24" s="3"/>
      <c r="AJ24" s="147"/>
      <c r="AK24" s="146" t="s">
        <v>80</v>
      </c>
      <c r="AL24" s="146"/>
      <c r="AM24" s="3"/>
    </row>
    <row r="25" spans="1:47" ht="54" x14ac:dyDescent="0.3">
      <c r="A25" s="86" t="s">
        <v>149</v>
      </c>
      <c r="B25" s="86" t="s">
        <v>65</v>
      </c>
      <c r="C25" s="8" t="s">
        <v>46</v>
      </c>
      <c r="D25" s="8" t="s">
        <v>45</v>
      </c>
      <c r="E25" s="8" t="s">
        <v>30</v>
      </c>
      <c r="F25" s="33" t="s">
        <v>31</v>
      </c>
      <c r="G25" s="33" t="s">
        <v>33</v>
      </c>
      <c r="H25" s="162" t="s">
        <v>32</v>
      </c>
      <c r="I25" s="9" t="s">
        <v>18</v>
      </c>
      <c r="J25" s="267" t="s">
        <v>126</v>
      </c>
      <c r="K25" s="174" t="s">
        <v>87</v>
      </c>
      <c r="L25" s="233" t="s">
        <v>102</v>
      </c>
      <c r="M25" s="233" t="s">
        <v>103</v>
      </c>
      <c r="N25" s="233" t="s">
        <v>104</v>
      </c>
      <c r="O25" s="233" t="s">
        <v>105</v>
      </c>
      <c r="P25" s="233" t="s">
        <v>106</v>
      </c>
      <c r="Q25" s="234" t="s">
        <v>107</v>
      </c>
      <c r="R25" s="234" t="s">
        <v>108</v>
      </c>
      <c r="S25" s="235" t="s">
        <v>109</v>
      </c>
      <c r="T25" s="235" t="s">
        <v>110</v>
      </c>
      <c r="U25" s="236" t="s">
        <v>111</v>
      </c>
      <c r="V25" s="184" t="s">
        <v>88</v>
      </c>
      <c r="W25" s="184" t="s">
        <v>89</v>
      </c>
      <c r="Y25" s="8" t="s">
        <v>45</v>
      </c>
      <c r="Z25" s="245" t="s">
        <v>40</v>
      </c>
      <c r="AA25" s="245" t="s">
        <v>41</v>
      </c>
      <c r="AB25" s="245" t="s">
        <v>42</v>
      </c>
      <c r="AC25" s="33" t="s">
        <v>43</v>
      </c>
      <c r="AD25" s="76"/>
      <c r="AE25" s="245" t="s">
        <v>45</v>
      </c>
      <c r="AF25" s="245" t="s">
        <v>40</v>
      </c>
      <c r="AG25" s="245" t="s">
        <v>41</v>
      </c>
      <c r="AH25" s="245" t="s">
        <v>42</v>
      </c>
      <c r="AI25" s="246" t="s">
        <v>43</v>
      </c>
      <c r="AJ25" s="247"/>
      <c r="AK25" s="245" t="s">
        <v>45</v>
      </c>
      <c r="AL25" s="246" t="s">
        <v>40</v>
      </c>
      <c r="AM25" s="246" t="s">
        <v>41</v>
      </c>
      <c r="AN25" s="246" t="s">
        <v>42</v>
      </c>
      <c r="AO25" s="246" t="s">
        <v>43</v>
      </c>
      <c r="AP25" s="150"/>
    </row>
    <row r="26" spans="1:47" x14ac:dyDescent="0.3">
      <c r="A26" s="122">
        <v>0</v>
      </c>
      <c r="B26" s="39">
        <f>F26</f>
        <v>0</v>
      </c>
      <c r="D26" s="8">
        <v>0</v>
      </c>
      <c r="E26" s="8">
        <v>400</v>
      </c>
      <c r="F26" s="8">
        <v>0</v>
      </c>
      <c r="G26" s="8">
        <v>0</v>
      </c>
      <c r="H26" s="73">
        <f>E27</f>
        <v>400</v>
      </c>
      <c r="I26" s="32">
        <f>F26/E26</f>
        <v>0</v>
      </c>
      <c r="J26" s="175">
        <f>1-I26</f>
        <v>1</v>
      </c>
      <c r="K26" s="175">
        <f>J26</f>
        <v>1</v>
      </c>
      <c r="L26" s="237">
        <f>(LN(K26))^2</f>
        <v>0</v>
      </c>
      <c r="M26" s="238">
        <f>E26-H26</f>
        <v>0</v>
      </c>
      <c r="N26" s="238">
        <f>E26*H26</f>
        <v>160000</v>
      </c>
      <c r="O26" s="239">
        <f>M26/N26</f>
        <v>0</v>
      </c>
      <c r="P26" s="239">
        <f>O26</f>
        <v>0</v>
      </c>
      <c r="Q26" s="240">
        <v>0</v>
      </c>
      <c r="R26" s="241">
        <f>-NORMSINV(2.5/100)</f>
        <v>1.9599639845400538</v>
      </c>
      <c r="S26" s="237">
        <f>R26*Q26</f>
        <v>0</v>
      </c>
      <c r="T26" s="242">
        <f>EXP(S26)</f>
        <v>1</v>
      </c>
      <c r="U26" s="197">
        <f>EXP(-S26)</f>
        <v>1</v>
      </c>
      <c r="V26" s="185">
        <f>K26^T26</f>
        <v>1</v>
      </c>
      <c r="W26" s="185">
        <f>K26^U26</f>
        <v>1</v>
      </c>
      <c r="Y26" s="70"/>
      <c r="Z26" s="248"/>
      <c r="AA26" s="248"/>
      <c r="AB26" s="248"/>
      <c r="AC26" s="70"/>
      <c r="AD26" s="77"/>
      <c r="AE26" s="248"/>
      <c r="AF26" s="248"/>
      <c r="AG26" s="248"/>
      <c r="AH26" s="248"/>
      <c r="AI26" s="249"/>
      <c r="AJ26" s="250"/>
      <c r="AK26" s="249"/>
      <c r="AL26" s="249"/>
      <c r="AM26" s="249"/>
      <c r="AN26" s="249"/>
      <c r="AO26" s="249"/>
      <c r="AP26" s="152"/>
    </row>
    <row r="27" spans="1:47" x14ac:dyDescent="0.3">
      <c r="A27" s="122">
        <v>13</v>
      </c>
      <c r="B27" s="18">
        <f>B26+F27</f>
        <v>70</v>
      </c>
      <c r="C27" s="64">
        <f>D26</f>
        <v>0</v>
      </c>
      <c r="D27" s="42">
        <v>3</v>
      </c>
      <c r="E27" s="12">
        <v>400</v>
      </c>
      <c r="F27" s="84">
        <f>E27-H27-G27</f>
        <v>70</v>
      </c>
      <c r="G27" s="123">
        <f>A27-A26</f>
        <v>13</v>
      </c>
      <c r="H27" s="73">
        <f t="shared" ref="H27:H33" si="46">E28</f>
        <v>317</v>
      </c>
      <c r="I27" s="13">
        <f>F27/E27</f>
        <v>0.17499999999999999</v>
      </c>
      <c r="J27" s="175">
        <f>1-I27</f>
        <v>0.82499999999999996</v>
      </c>
      <c r="K27" s="176">
        <f>J27*K26</f>
        <v>0.82499999999999996</v>
      </c>
      <c r="L27" s="237">
        <f>(LN(K27))^2</f>
        <v>3.7006945080764388E-2</v>
      </c>
      <c r="M27" s="238">
        <f>E27-H27</f>
        <v>83</v>
      </c>
      <c r="N27" s="238">
        <f>E27*H27</f>
        <v>126800</v>
      </c>
      <c r="O27" s="239">
        <f>M27/N27</f>
        <v>6.5457413249211352E-4</v>
      </c>
      <c r="P27" s="239">
        <f>O27</f>
        <v>6.5457413249211352E-4</v>
      </c>
      <c r="Q27" s="240">
        <f>SQRT((1/L27)*P27)</f>
        <v>0.13299576184955086</v>
      </c>
      <c r="R27" s="241">
        <f>-NORMSINV(2.5/100)</f>
        <v>1.9599639845400538</v>
      </c>
      <c r="S27" s="237">
        <f>R27*Q27</f>
        <v>0.26066690332158576</v>
      </c>
      <c r="T27" s="242">
        <f>EXP(S27)</f>
        <v>1.2977953021238975</v>
      </c>
      <c r="U27" s="197">
        <f>EXP(-S27)</f>
        <v>0.7705375403682363</v>
      </c>
      <c r="V27" s="186">
        <f>K27^T27</f>
        <v>0.7790661356794808</v>
      </c>
      <c r="W27" s="186">
        <f>K27^U27</f>
        <v>0.86223298122286174</v>
      </c>
      <c r="Y27" s="14">
        <f t="shared" ref="Y27:Y34" si="47">D27</f>
        <v>3</v>
      </c>
      <c r="Z27" s="252">
        <f>K27*(D27-D26)</f>
        <v>2.4749999999999996</v>
      </c>
      <c r="AA27" s="252">
        <f>(K26-K27)*(D27-D26)/2</f>
        <v>0.26250000000000007</v>
      </c>
      <c r="AB27" s="253">
        <f>SUM(Z27:AA27)</f>
        <v>2.7374999999999998</v>
      </c>
      <c r="AC27" s="71">
        <f>AB27</f>
        <v>2.7374999999999998</v>
      </c>
      <c r="AD27" s="78"/>
      <c r="AE27" s="251">
        <f>D27</f>
        <v>3</v>
      </c>
      <c r="AF27" s="252">
        <f>V27*(D27-D26)</f>
        <v>2.3371984070384424</v>
      </c>
      <c r="AG27" s="252">
        <f>(V26-V27)*(D27-D26)/2</f>
        <v>0.3314007964807788</v>
      </c>
      <c r="AH27" s="253">
        <f>SUM(AF27:AG27)</f>
        <v>2.6685992035192214</v>
      </c>
      <c r="AI27" s="254">
        <f>AH27</f>
        <v>2.6685992035192214</v>
      </c>
      <c r="AJ27" s="255"/>
      <c r="AK27" s="256">
        <f>D27</f>
        <v>3</v>
      </c>
      <c r="AL27" s="257">
        <f>W27*(D27-D26)</f>
        <v>2.5866989436685852</v>
      </c>
      <c r="AM27" s="257">
        <f>(W26-W27)*(D27-D26)/2</f>
        <v>0.20665052816570739</v>
      </c>
      <c r="AN27" s="258">
        <f>SUM(AL27:AM27)</f>
        <v>2.7933494718342926</v>
      </c>
      <c r="AO27" s="254">
        <f>AN27</f>
        <v>2.7933494718342926</v>
      </c>
      <c r="AP27" s="153"/>
    </row>
    <row r="28" spans="1:47" x14ac:dyDescent="0.3">
      <c r="A28" s="122">
        <v>14</v>
      </c>
      <c r="B28" s="18">
        <f t="shared" ref="B28:B34" si="48">B27+F28</f>
        <v>140</v>
      </c>
      <c r="C28" s="64">
        <f t="shared" ref="C28:C34" si="49">D27</f>
        <v>3</v>
      </c>
      <c r="D28" s="42">
        <v>6</v>
      </c>
      <c r="E28" s="12">
        <v>317</v>
      </c>
      <c r="F28" s="84">
        <f t="shared" ref="F28:F34" si="50">E28-H28-G28</f>
        <v>70</v>
      </c>
      <c r="G28" s="123">
        <f t="shared" ref="G28:G34" si="51">A28-A27</f>
        <v>1</v>
      </c>
      <c r="H28" s="73">
        <f t="shared" si="46"/>
        <v>246</v>
      </c>
      <c r="I28" s="13">
        <f t="shared" ref="I28:I34" si="52">F28/E28</f>
        <v>0.22082018927444794</v>
      </c>
      <c r="J28" s="175">
        <f t="shared" ref="J28:J34" si="53">1-I28</f>
        <v>0.77917981072555209</v>
      </c>
      <c r="K28" s="176">
        <f>J28*K27</f>
        <v>0.64282334384858042</v>
      </c>
      <c r="L28" s="237">
        <f t="shared" ref="L28" si="54">(LN(K28))^2</f>
        <v>0.19526264477796798</v>
      </c>
      <c r="M28" s="238">
        <f t="shared" ref="M28" si="55">E28-H28</f>
        <v>71</v>
      </c>
      <c r="N28" s="238">
        <f t="shared" ref="N28" si="56">E28*H28</f>
        <v>77982</v>
      </c>
      <c r="O28" s="239">
        <f t="shared" ref="O28" si="57">M28/N28</f>
        <v>9.1046651791439049E-4</v>
      </c>
      <c r="P28" s="239">
        <f>P27+O28</f>
        <v>1.565040650406504E-3</v>
      </c>
      <c r="Q28" s="240">
        <f>SQRT((1/L28)*P28)</f>
        <v>8.952683420434146E-2</v>
      </c>
      <c r="R28" s="241">
        <f t="shared" ref="R28" si="58">-NORMSINV(2.5/100)</f>
        <v>1.9599639845400538</v>
      </c>
      <c r="S28" s="237">
        <f t="shared" ref="S28" si="59">R28*Q28</f>
        <v>0.17546937069039786</v>
      </c>
      <c r="T28" s="242">
        <f t="shared" ref="T28" si="60">EXP(S28)</f>
        <v>1.1918054839130552</v>
      </c>
      <c r="U28" s="242">
        <f>EXP(-S28)</f>
        <v>0.83906309670324708</v>
      </c>
      <c r="V28" s="186">
        <f t="shared" ref="V28:V34" si="61">K28^T28</f>
        <v>0.59058520579741092</v>
      </c>
      <c r="W28" s="186">
        <f>K28^U28</f>
        <v>0.69020289541393154</v>
      </c>
      <c r="Y28" s="14">
        <f t="shared" si="47"/>
        <v>6</v>
      </c>
      <c r="Z28" s="252">
        <f t="shared" ref="Z28:Z34" si="62">K28*(D28-D27)</f>
        <v>1.9284700315457413</v>
      </c>
      <c r="AA28" s="252">
        <f t="shared" ref="AA28:AA34" si="63">(K27-K28)*(D28-D27)/2</f>
        <v>0.2732649842271293</v>
      </c>
      <c r="AB28" s="253">
        <f t="shared" ref="AB28:AB34" si="64">SUM(Z28:AA28)</f>
        <v>2.2017350157728703</v>
      </c>
      <c r="AC28" s="71">
        <f>AB28+AC27</f>
        <v>4.9392350157728702</v>
      </c>
      <c r="AD28" s="78"/>
      <c r="AE28" s="251">
        <f t="shared" ref="AE28:AE34" si="65">D28</f>
        <v>6</v>
      </c>
      <c r="AF28" s="252">
        <f t="shared" ref="AF28:AF34" si="66">V28*(D28-D27)</f>
        <v>1.7717556173922326</v>
      </c>
      <c r="AG28" s="252">
        <f t="shared" ref="AG28:AG34" si="67">(V27-V28)*(D28-D27)/2</f>
        <v>0.28272139482310482</v>
      </c>
      <c r="AH28" s="253">
        <f t="shared" ref="AH28:AH34" si="68">SUM(AF28:AG28)</f>
        <v>2.0544770122153375</v>
      </c>
      <c r="AI28" s="254">
        <f>AH28+AI27</f>
        <v>4.7230762157345589</v>
      </c>
      <c r="AJ28" s="255"/>
      <c r="AK28" s="256">
        <f t="shared" ref="AK28:AK34" si="69">D28</f>
        <v>6</v>
      </c>
      <c r="AL28" s="257">
        <f t="shared" ref="AL28:AL34" si="70">W28*(D28-D27)</f>
        <v>2.0706086862417945</v>
      </c>
      <c r="AM28" s="257">
        <f t="shared" ref="AM28:AM34" si="71">(W27-W28)*(D28-D27)/2</f>
        <v>0.2580451287133953</v>
      </c>
      <c r="AN28" s="258">
        <f t="shared" ref="AN28:AN34" si="72">SUM(AL28:AM28)</f>
        <v>2.3286538149551896</v>
      </c>
      <c r="AO28" s="254">
        <f>AN28+AO27</f>
        <v>5.1220032867894822</v>
      </c>
      <c r="AP28" s="153"/>
    </row>
    <row r="29" spans="1:47" x14ac:dyDescent="0.3">
      <c r="A29" s="122">
        <v>19</v>
      </c>
      <c r="B29" s="18">
        <f t="shared" si="48"/>
        <v>265</v>
      </c>
      <c r="C29" s="64">
        <f t="shared" si="49"/>
        <v>6</v>
      </c>
      <c r="D29" s="42">
        <v>9</v>
      </c>
      <c r="E29" s="12">
        <v>246</v>
      </c>
      <c r="F29" s="84">
        <f t="shared" si="50"/>
        <v>125</v>
      </c>
      <c r="G29" s="123">
        <f t="shared" si="51"/>
        <v>5</v>
      </c>
      <c r="H29" s="73">
        <f t="shared" si="46"/>
        <v>116</v>
      </c>
      <c r="I29" s="13">
        <f t="shared" si="52"/>
        <v>0.50813008130081305</v>
      </c>
      <c r="J29" s="175">
        <f t="shared" si="53"/>
        <v>0.49186991869918695</v>
      </c>
      <c r="K29" s="176">
        <f t="shared" ref="K29:K34" si="73">J29*K28</f>
        <v>0.31618546587674073</v>
      </c>
      <c r="L29" s="237">
        <f t="shared" ref="L28:L34" si="74">(LN(K29))^2</f>
        <v>1.3257825709238824</v>
      </c>
      <c r="M29" s="238">
        <f t="shared" ref="M28:M34" si="75">E29-H29</f>
        <v>130</v>
      </c>
      <c r="N29" s="238">
        <f t="shared" ref="N28:N34" si="76">E29*H29</f>
        <v>28536</v>
      </c>
      <c r="O29" s="239">
        <f t="shared" ref="O28:O34" si="77">M29/N29</f>
        <v>4.55564900476591E-3</v>
      </c>
      <c r="P29" s="239">
        <f t="shared" ref="P29:P34" si="78">P28+O29</f>
        <v>6.1206896551724141E-3</v>
      </c>
      <c r="Q29" s="240">
        <f t="shared" ref="Q29:Q34" si="79">SQRT((1/L29)*P29)</f>
        <v>6.7946020694779896E-2</v>
      </c>
      <c r="R29" s="241">
        <f t="shared" ref="R28:R34" si="80">-NORMSINV(2.5/100)</f>
        <v>1.9599639845400538</v>
      </c>
      <c r="S29" s="237">
        <f t="shared" ref="S28:S34" si="81">R29*Q29</f>
        <v>0.13317175345458176</v>
      </c>
      <c r="T29" s="242">
        <f t="shared" ref="T27:T34" si="82">EXP(S29)</f>
        <v>1.1424462005628269</v>
      </c>
      <c r="U29" s="242">
        <f t="shared" ref="U29:U34" si="83">EXP(-S29)</f>
        <v>0.87531474086687788</v>
      </c>
      <c r="V29" s="186">
        <f t="shared" si="61"/>
        <v>0.26835551614706382</v>
      </c>
      <c r="W29" s="186">
        <f t="shared" ref="W29:W34" si="84">K29^U29</f>
        <v>0.36499908541266546</v>
      </c>
      <c r="Y29" s="14">
        <f t="shared" si="47"/>
        <v>9</v>
      </c>
      <c r="Z29" s="252">
        <f t="shared" si="62"/>
        <v>0.94855639763022226</v>
      </c>
      <c r="AA29" s="252">
        <f t="shared" si="63"/>
        <v>0.4899568169577595</v>
      </c>
      <c r="AB29" s="253">
        <f t="shared" si="64"/>
        <v>1.4385132145879818</v>
      </c>
      <c r="AC29" s="71">
        <f t="shared" ref="AC29:AC34" si="85">AB29+AC28</f>
        <v>6.3777482303608517</v>
      </c>
      <c r="AD29" s="78"/>
      <c r="AE29" s="251">
        <f t="shared" si="65"/>
        <v>9</v>
      </c>
      <c r="AF29" s="252">
        <f t="shared" si="66"/>
        <v>0.80506654844119141</v>
      </c>
      <c r="AG29" s="252">
        <f t="shared" si="67"/>
        <v>0.48334453447552062</v>
      </c>
      <c r="AH29" s="253">
        <f t="shared" si="68"/>
        <v>1.2884110829167121</v>
      </c>
      <c r="AI29" s="254">
        <f t="shared" ref="AI29:AI34" si="86">AH29+AI28</f>
        <v>6.0114872986512715</v>
      </c>
      <c r="AJ29" s="255"/>
      <c r="AK29" s="256">
        <f t="shared" si="69"/>
        <v>9</v>
      </c>
      <c r="AL29" s="257">
        <f t="shared" si="70"/>
        <v>1.0949972562379964</v>
      </c>
      <c r="AM29" s="257">
        <f t="shared" si="71"/>
        <v>0.48780571500189912</v>
      </c>
      <c r="AN29" s="258">
        <f t="shared" si="72"/>
        <v>1.5828029712398954</v>
      </c>
      <c r="AO29" s="254">
        <f t="shared" ref="AO29:AO34" si="87">AN29+AO28</f>
        <v>6.7048062580293779</v>
      </c>
      <c r="AP29" s="153"/>
    </row>
    <row r="30" spans="1:47" x14ac:dyDescent="0.3">
      <c r="A30" s="122">
        <v>31</v>
      </c>
      <c r="B30" s="18">
        <f t="shared" si="48"/>
        <v>296</v>
      </c>
      <c r="C30" s="64">
        <f t="shared" si="49"/>
        <v>9</v>
      </c>
      <c r="D30" s="42">
        <v>12</v>
      </c>
      <c r="E30" s="12">
        <v>116</v>
      </c>
      <c r="F30" s="84">
        <f t="shared" si="50"/>
        <v>31</v>
      </c>
      <c r="G30" s="123">
        <f t="shared" si="51"/>
        <v>12</v>
      </c>
      <c r="H30" s="73">
        <f t="shared" si="46"/>
        <v>73</v>
      </c>
      <c r="I30" s="13">
        <f t="shared" si="52"/>
        <v>0.26724137931034481</v>
      </c>
      <c r="J30" s="175">
        <f t="shared" si="53"/>
        <v>0.73275862068965525</v>
      </c>
      <c r="K30" s="176">
        <f t="shared" si="73"/>
        <v>0.2316876258579566</v>
      </c>
      <c r="L30" s="237">
        <f t="shared" si="74"/>
        <v>2.1385121385879118</v>
      </c>
      <c r="M30" s="238">
        <f t="shared" si="75"/>
        <v>43</v>
      </c>
      <c r="N30" s="238">
        <f t="shared" si="76"/>
        <v>8468</v>
      </c>
      <c r="O30" s="239">
        <f t="shared" si="77"/>
        <v>5.0779404818138878E-3</v>
      </c>
      <c r="P30" s="239">
        <f t="shared" si="78"/>
        <v>1.1198630136986302E-2</v>
      </c>
      <c r="Q30" s="240">
        <f t="shared" si="79"/>
        <v>7.2364670795767042E-2</v>
      </c>
      <c r="R30" s="241">
        <f t="shared" si="80"/>
        <v>1.9599639845400538</v>
      </c>
      <c r="S30" s="237">
        <f t="shared" si="81"/>
        <v>0.14183214851280085</v>
      </c>
      <c r="T30" s="242">
        <f t="shared" si="82"/>
        <v>1.1523832030679459</v>
      </c>
      <c r="U30" s="242">
        <f t="shared" si="83"/>
        <v>0.86776690022705816</v>
      </c>
      <c r="V30" s="186">
        <f t="shared" si="61"/>
        <v>0.18540639073928913</v>
      </c>
      <c r="W30" s="186">
        <f t="shared" si="84"/>
        <v>0.28111479661359906</v>
      </c>
      <c r="Y30" s="14">
        <f t="shared" si="47"/>
        <v>12</v>
      </c>
      <c r="Z30" s="252">
        <f t="shared" si="62"/>
        <v>0.69506287757386986</v>
      </c>
      <c r="AA30" s="252">
        <f t="shared" si="63"/>
        <v>0.1267467600281762</v>
      </c>
      <c r="AB30" s="253">
        <f t="shared" si="64"/>
        <v>0.82180963760204606</v>
      </c>
      <c r="AC30" s="71">
        <f t="shared" si="85"/>
        <v>7.1995578679628975</v>
      </c>
      <c r="AD30" s="78"/>
      <c r="AE30" s="251">
        <f t="shared" si="65"/>
        <v>12</v>
      </c>
      <c r="AF30" s="252">
        <f t="shared" si="66"/>
        <v>0.55621917221786743</v>
      </c>
      <c r="AG30" s="252">
        <f t="shared" si="67"/>
        <v>0.12442368811166203</v>
      </c>
      <c r="AH30" s="253">
        <f t="shared" si="68"/>
        <v>0.68064286032952948</v>
      </c>
      <c r="AI30" s="254">
        <f t="shared" si="86"/>
        <v>6.6921301589808007</v>
      </c>
      <c r="AJ30" s="255"/>
      <c r="AK30" s="256">
        <f t="shared" si="69"/>
        <v>12</v>
      </c>
      <c r="AL30" s="257">
        <f t="shared" si="70"/>
        <v>0.84334438984079718</v>
      </c>
      <c r="AM30" s="257">
        <f t="shared" si="71"/>
        <v>0.1258264331985996</v>
      </c>
      <c r="AN30" s="258">
        <f t="shared" si="72"/>
        <v>0.96917082303939672</v>
      </c>
      <c r="AO30" s="254">
        <f t="shared" si="87"/>
        <v>7.6739770810687746</v>
      </c>
      <c r="AP30" s="153"/>
    </row>
    <row r="31" spans="1:47" x14ac:dyDescent="0.3">
      <c r="A31" s="122">
        <v>45</v>
      </c>
      <c r="B31" s="18">
        <f t="shared" si="48"/>
        <v>315</v>
      </c>
      <c r="C31" s="64">
        <f t="shared" si="49"/>
        <v>12</v>
      </c>
      <c r="D31" s="42">
        <v>15</v>
      </c>
      <c r="E31" s="116">
        <v>73</v>
      </c>
      <c r="F31" s="84">
        <f t="shared" si="50"/>
        <v>19</v>
      </c>
      <c r="G31" s="123">
        <f t="shared" si="51"/>
        <v>14</v>
      </c>
      <c r="H31" s="73">
        <f t="shared" si="46"/>
        <v>40</v>
      </c>
      <c r="I31" s="13">
        <f t="shared" si="52"/>
        <v>0.26027397260273971</v>
      </c>
      <c r="J31" s="175">
        <f t="shared" si="53"/>
        <v>0.73972602739726034</v>
      </c>
      <c r="K31" s="176">
        <f t="shared" si="73"/>
        <v>0.171385367073009</v>
      </c>
      <c r="L31" s="237">
        <f t="shared" si="74"/>
        <v>3.1111338365906258</v>
      </c>
      <c r="M31" s="238">
        <f t="shared" si="75"/>
        <v>33</v>
      </c>
      <c r="N31" s="238">
        <f t="shared" si="76"/>
        <v>2920</v>
      </c>
      <c r="O31" s="239">
        <f t="shared" si="77"/>
        <v>1.1301369863013699E-2</v>
      </c>
      <c r="P31" s="239">
        <f t="shared" si="78"/>
        <v>2.2499999999999999E-2</v>
      </c>
      <c r="Q31" s="240">
        <f t="shared" si="79"/>
        <v>8.5041695829074601E-2</v>
      </c>
      <c r="R31" s="241">
        <f t="shared" si="80"/>
        <v>1.9599639845400538</v>
      </c>
      <c r="S31" s="237">
        <f t="shared" si="81"/>
        <v>0.16667866100919634</v>
      </c>
      <c r="T31" s="242">
        <f t="shared" si="82"/>
        <v>1.181374582592067</v>
      </c>
      <c r="U31" s="242">
        <f t="shared" si="83"/>
        <v>0.84647157195974965</v>
      </c>
      <c r="V31" s="186">
        <f t="shared" si="61"/>
        <v>0.12446179085024672</v>
      </c>
      <c r="W31" s="186">
        <f t="shared" si="84"/>
        <v>0.22468834569278393</v>
      </c>
      <c r="Y31" s="14">
        <f t="shared" si="47"/>
        <v>15</v>
      </c>
      <c r="Z31" s="252">
        <f t="shared" si="62"/>
        <v>0.514156101219027</v>
      </c>
      <c r="AA31" s="252">
        <f t="shared" si="63"/>
        <v>9.0453388177421407E-2</v>
      </c>
      <c r="AB31" s="253">
        <f t="shared" si="64"/>
        <v>0.60460948939644843</v>
      </c>
      <c r="AC31" s="71">
        <f t="shared" si="85"/>
        <v>7.8041673573593462</v>
      </c>
      <c r="AD31" s="78"/>
      <c r="AE31" s="251">
        <f t="shared" si="65"/>
        <v>15</v>
      </c>
      <c r="AF31" s="252">
        <f t="shared" si="66"/>
        <v>0.37338537255074017</v>
      </c>
      <c r="AG31" s="252">
        <f t="shared" si="67"/>
        <v>9.1416899833563617E-2</v>
      </c>
      <c r="AH31" s="253">
        <f t="shared" si="68"/>
        <v>0.46480227238430377</v>
      </c>
      <c r="AI31" s="254">
        <f t="shared" si="86"/>
        <v>7.1569324313651048</v>
      </c>
      <c r="AJ31" s="255"/>
      <c r="AK31" s="256">
        <f t="shared" si="69"/>
        <v>15</v>
      </c>
      <c r="AL31" s="257">
        <f t="shared" si="70"/>
        <v>0.67406503707835175</v>
      </c>
      <c r="AM31" s="257">
        <f t="shared" si="71"/>
        <v>8.4639676381222703E-2</v>
      </c>
      <c r="AN31" s="258">
        <f t="shared" si="72"/>
        <v>0.75870471345957446</v>
      </c>
      <c r="AO31" s="254">
        <f t="shared" si="87"/>
        <v>8.4326817945283494</v>
      </c>
      <c r="AP31" s="153"/>
    </row>
    <row r="32" spans="1:47" x14ac:dyDescent="0.3">
      <c r="A32" s="122">
        <v>58</v>
      </c>
      <c r="B32" s="18">
        <f t="shared" si="48"/>
        <v>324</v>
      </c>
      <c r="C32" s="64">
        <f t="shared" si="49"/>
        <v>15</v>
      </c>
      <c r="D32" s="42">
        <v>18</v>
      </c>
      <c r="E32" s="116">
        <v>40</v>
      </c>
      <c r="F32" s="84">
        <f t="shared" si="50"/>
        <v>9</v>
      </c>
      <c r="G32" s="123">
        <f t="shared" si="51"/>
        <v>13</v>
      </c>
      <c r="H32" s="73">
        <f t="shared" si="46"/>
        <v>18</v>
      </c>
      <c r="I32" s="13">
        <f t="shared" si="52"/>
        <v>0.22500000000000001</v>
      </c>
      <c r="J32" s="175">
        <f t="shared" si="53"/>
        <v>0.77500000000000002</v>
      </c>
      <c r="K32" s="176">
        <f t="shared" si="73"/>
        <v>0.13282365948158198</v>
      </c>
      <c r="L32" s="237">
        <f t="shared" si="74"/>
        <v>4.0752825177525862</v>
      </c>
      <c r="M32" s="238">
        <f t="shared" si="75"/>
        <v>22</v>
      </c>
      <c r="N32" s="238">
        <f t="shared" si="76"/>
        <v>720</v>
      </c>
      <c r="O32" s="239">
        <f t="shared" si="77"/>
        <v>3.0555555555555555E-2</v>
      </c>
      <c r="P32" s="239">
        <f t="shared" si="78"/>
        <v>5.305555555555555E-2</v>
      </c>
      <c r="Q32" s="240">
        <f t="shared" si="79"/>
        <v>0.11410024383373815</v>
      </c>
      <c r="R32" s="241">
        <f t="shared" si="80"/>
        <v>1.9599639845400538</v>
      </c>
      <c r="S32" s="237">
        <f t="shared" si="81"/>
        <v>0.22363236854136515</v>
      </c>
      <c r="T32" s="242">
        <f t="shared" si="82"/>
        <v>1.2506111708972063</v>
      </c>
      <c r="U32" s="242">
        <f t="shared" si="83"/>
        <v>0.799609041779617</v>
      </c>
      <c r="V32" s="186">
        <f t="shared" si="61"/>
        <v>8.0086344937806447E-2</v>
      </c>
      <c r="W32" s="186">
        <f t="shared" si="84"/>
        <v>0.19905042805915485</v>
      </c>
      <c r="Y32" s="14">
        <f t="shared" si="47"/>
        <v>18</v>
      </c>
      <c r="Z32" s="252">
        <f t="shared" si="62"/>
        <v>0.39847097844474594</v>
      </c>
      <c r="AA32" s="252">
        <f t="shared" si="63"/>
        <v>5.7842561387140529E-2</v>
      </c>
      <c r="AB32" s="253">
        <f t="shared" si="64"/>
        <v>0.45631353983188649</v>
      </c>
      <c r="AC32" s="71">
        <f t="shared" si="85"/>
        <v>8.2604808971912327</v>
      </c>
      <c r="AD32" s="78"/>
      <c r="AE32" s="251">
        <f t="shared" si="65"/>
        <v>18</v>
      </c>
      <c r="AF32" s="252">
        <f t="shared" si="66"/>
        <v>0.24025903481341934</v>
      </c>
      <c r="AG32" s="252">
        <f t="shared" si="67"/>
        <v>6.6563168868660413E-2</v>
      </c>
      <c r="AH32" s="253">
        <f t="shared" si="68"/>
        <v>0.30682220368207974</v>
      </c>
      <c r="AI32" s="254">
        <f t="shared" si="86"/>
        <v>7.4637546350471844</v>
      </c>
      <c r="AJ32" s="255"/>
      <c r="AK32" s="256">
        <f t="shared" si="69"/>
        <v>18</v>
      </c>
      <c r="AL32" s="257">
        <f t="shared" si="70"/>
        <v>0.59715128417746455</v>
      </c>
      <c r="AM32" s="257">
        <f t="shared" si="71"/>
        <v>3.8456876450443614E-2</v>
      </c>
      <c r="AN32" s="258">
        <f t="shared" si="72"/>
        <v>0.63560816062790815</v>
      </c>
      <c r="AO32" s="254">
        <f t="shared" si="87"/>
        <v>9.0682899551562581</v>
      </c>
      <c r="AP32" s="153"/>
    </row>
    <row r="33" spans="1:42" x14ac:dyDescent="0.3">
      <c r="A33" s="122">
        <v>63</v>
      </c>
      <c r="B33" s="18">
        <f t="shared" si="48"/>
        <v>326</v>
      </c>
      <c r="C33" s="64">
        <f t="shared" si="49"/>
        <v>18</v>
      </c>
      <c r="D33" s="42">
        <v>21</v>
      </c>
      <c r="E33" s="12">
        <v>18</v>
      </c>
      <c r="F33" s="84">
        <f t="shared" si="50"/>
        <v>2</v>
      </c>
      <c r="G33" s="123">
        <f t="shared" si="51"/>
        <v>5</v>
      </c>
      <c r="H33" s="73">
        <f t="shared" si="46"/>
        <v>11</v>
      </c>
      <c r="I33" s="13">
        <f t="shared" si="52"/>
        <v>0.1111111111111111</v>
      </c>
      <c r="J33" s="175">
        <f t="shared" si="53"/>
        <v>0.88888888888888884</v>
      </c>
      <c r="K33" s="176">
        <f t="shared" si="73"/>
        <v>0.11806547509473952</v>
      </c>
      <c r="L33" s="237">
        <f t="shared" si="74"/>
        <v>4.5647003393027319</v>
      </c>
      <c r="M33" s="238">
        <f t="shared" si="75"/>
        <v>7</v>
      </c>
      <c r="N33" s="238">
        <f t="shared" si="76"/>
        <v>198</v>
      </c>
      <c r="O33" s="239">
        <f t="shared" si="77"/>
        <v>3.5353535353535352E-2</v>
      </c>
      <c r="P33" s="239">
        <f t="shared" si="78"/>
        <v>8.8409090909090909E-2</v>
      </c>
      <c r="Q33" s="240">
        <f t="shared" si="79"/>
        <v>0.13916894217345108</v>
      </c>
      <c r="R33" s="241">
        <f t="shared" si="80"/>
        <v>1.9599639845400538</v>
      </c>
      <c r="S33" s="237">
        <f t="shared" si="81"/>
        <v>0.2727661144265015</v>
      </c>
      <c r="T33" s="242">
        <f t="shared" si="82"/>
        <v>1.3135929784464457</v>
      </c>
      <c r="U33" s="242">
        <f t="shared" si="83"/>
        <v>0.76127081707050193</v>
      </c>
      <c r="V33" s="186">
        <f t="shared" si="61"/>
        <v>6.0415334115129594E-2</v>
      </c>
      <c r="W33" s="186">
        <f t="shared" si="84"/>
        <v>0.19662297207860327</v>
      </c>
      <c r="Y33" s="14">
        <f t="shared" si="47"/>
        <v>21</v>
      </c>
      <c r="Z33" s="252">
        <f t="shared" si="62"/>
        <v>0.35419642528421857</v>
      </c>
      <c r="AA33" s="252">
        <f t="shared" si="63"/>
        <v>2.2137276580263682E-2</v>
      </c>
      <c r="AB33" s="253">
        <f t="shared" si="64"/>
        <v>0.37633370186448223</v>
      </c>
      <c r="AC33" s="71">
        <f t="shared" si="85"/>
        <v>8.6368145990557146</v>
      </c>
      <c r="AD33" s="78"/>
      <c r="AE33" s="251">
        <f t="shared" si="65"/>
        <v>21</v>
      </c>
      <c r="AF33" s="252">
        <f t="shared" si="66"/>
        <v>0.18124600234538879</v>
      </c>
      <c r="AG33" s="252">
        <f t="shared" si="67"/>
        <v>2.9506516234015279E-2</v>
      </c>
      <c r="AH33" s="253">
        <f t="shared" si="68"/>
        <v>0.21075251857940408</v>
      </c>
      <c r="AI33" s="254">
        <f t="shared" si="86"/>
        <v>7.6745071536265881</v>
      </c>
      <c r="AJ33" s="255"/>
      <c r="AK33" s="256">
        <f t="shared" si="69"/>
        <v>21</v>
      </c>
      <c r="AL33" s="257">
        <f t="shared" si="70"/>
        <v>0.58986891623580984</v>
      </c>
      <c r="AM33" s="257">
        <f t="shared" si="71"/>
        <v>3.6411839708273691E-3</v>
      </c>
      <c r="AN33" s="258">
        <f t="shared" si="72"/>
        <v>0.59351010020663719</v>
      </c>
      <c r="AO33" s="254">
        <f t="shared" si="87"/>
        <v>9.661800055362896</v>
      </c>
      <c r="AP33" s="153"/>
    </row>
    <row r="34" spans="1:42" x14ac:dyDescent="0.3">
      <c r="A34" s="122">
        <v>70</v>
      </c>
      <c r="B34" s="18">
        <f t="shared" si="48"/>
        <v>326</v>
      </c>
      <c r="C34" s="64">
        <f t="shared" si="49"/>
        <v>21</v>
      </c>
      <c r="D34" s="42">
        <v>24</v>
      </c>
      <c r="E34" s="12">
        <v>11</v>
      </c>
      <c r="F34" s="84">
        <f t="shared" si="50"/>
        <v>0</v>
      </c>
      <c r="G34" s="123">
        <f t="shared" si="51"/>
        <v>7</v>
      </c>
      <c r="H34" s="12">
        <v>4</v>
      </c>
      <c r="I34" s="13">
        <f t="shared" si="52"/>
        <v>0</v>
      </c>
      <c r="J34" s="175">
        <f t="shared" si="53"/>
        <v>1</v>
      </c>
      <c r="K34" s="176">
        <f t="shared" si="73"/>
        <v>0.11806547509473952</v>
      </c>
      <c r="L34" s="237">
        <f t="shared" si="74"/>
        <v>4.5647003393027319</v>
      </c>
      <c r="M34" s="238">
        <f t="shared" si="75"/>
        <v>7</v>
      </c>
      <c r="N34" s="238">
        <f t="shared" si="76"/>
        <v>44</v>
      </c>
      <c r="O34" s="239">
        <f t="shared" si="77"/>
        <v>0.15909090909090909</v>
      </c>
      <c r="P34" s="239">
        <f t="shared" si="78"/>
        <v>0.2475</v>
      </c>
      <c r="Q34" s="240">
        <f t="shared" si="79"/>
        <v>0.23285280042577342</v>
      </c>
      <c r="R34" s="241">
        <f t="shared" si="80"/>
        <v>1.9599639845400538</v>
      </c>
      <c r="S34" s="237">
        <f t="shared" si="81"/>
        <v>0.45638310253380882</v>
      </c>
      <c r="T34" s="242">
        <f t="shared" si="82"/>
        <v>1.5783549007173399</v>
      </c>
      <c r="U34" s="242">
        <f t="shared" si="83"/>
        <v>0.63357106791730688</v>
      </c>
      <c r="V34" s="186">
        <f t="shared" si="61"/>
        <v>3.4314736001964934E-2</v>
      </c>
      <c r="W34" s="186">
        <f t="shared" si="84"/>
        <v>0.25829971496582144</v>
      </c>
      <c r="Y34" s="14">
        <f t="shared" si="47"/>
        <v>24</v>
      </c>
      <c r="Z34" s="252">
        <f t="shared" si="62"/>
        <v>0.35419642528421857</v>
      </c>
      <c r="AA34" s="252">
        <f t="shared" si="63"/>
        <v>0</v>
      </c>
      <c r="AB34" s="253">
        <f t="shared" si="64"/>
        <v>0.35419642528421857</v>
      </c>
      <c r="AC34" s="71">
        <f t="shared" si="85"/>
        <v>8.991011024339933</v>
      </c>
      <c r="AD34" s="78"/>
      <c r="AE34" s="251">
        <f t="shared" si="65"/>
        <v>24</v>
      </c>
      <c r="AF34" s="252">
        <f t="shared" si="66"/>
        <v>0.10294420800589479</v>
      </c>
      <c r="AG34" s="252">
        <f t="shared" si="67"/>
        <v>3.9150897169746991E-2</v>
      </c>
      <c r="AH34" s="253">
        <f t="shared" si="68"/>
        <v>0.14209510517564178</v>
      </c>
      <c r="AI34" s="254">
        <f t="shared" si="86"/>
        <v>7.8166022588022299</v>
      </c>
      <c r="AJ34" s="255"/>
      <c r="AK34" s="256">
        <f t="shared" si="69"/>
        <v>24</v>
      </c>
      <c r="AL34" s="257">
        <f t="shared" si="70"/>
        <v>0.77489914489746425</v>
      </c>
      <c r="AM34" s="257">
        <f t="shared" si="71"/>
        <v>-9.251511433082725E-2</v>
      </c>
      <c r="AN34" s="258">
        <f t="shared" si="72"/>
        <v>0.68238403056663699</v>
      </c>
      <c r="AO34" s="254">
        <f t="shared" si="87"/>
        <v>10.344184085929532</v>
      </c>
      <c r="AP34" s="153"/>
    </row>
    <row r="35" spans="1:42" ht="6.75" customHeight="1" x14ac:dyDescent="0.3">
      <c r="D35" s="18"/>
      <c r="E35" s="18"/>
      <c r="F35" s="19"/>
      <c r="G35" s="19"/>
      <c r="H35" s="18"/>
      <c r="I35" s="20"/>
      <c r="J35" s="21"/>
      <c r="K35" s="21"/>
      <c r="L35" s="21"/>
      <c r="M35" s="22"/>
      <c r="N35" s="22"/>
      <c r="O35" s="22"/>
      <c r="P35" s="22"/>
      <c r="Q35" s="21"/>
    </row>
    <row r="36" spans="1:42" x14ac:dyDescent="0.3">
      <c r="D36" s="23"/>
      <c r="E36" s="24" t="s">
        <v>8</v>
      </c>
      <c r="F36" s="43">
        <f>SUM(F26:F34)</f>
        <v>326</v>
      </c>
      <c r="G36" s="43">
        <f>SUM(G26:G34)</f>
        <v>70</v>
      </c>
      <c r="H36" s="43">
        <f>H34</f>
        <v>4</v>
      </c>
      <c r="I36" s="20"/>
      <c r="J36" s="229" t="s">
        <v>100</v>
      </c>
      <c r="K36" s="230">
        <f>1-K34</f>
        <v>0.88193452490526048</v>
      </c>
      <c r="L36" s="231" t="s">
        <v>101</v>
      </c>
      <c r="M36" s="22"/>
      <c r="N36" s="22"/>
      <c r="O36" s="22"/>
    </row>
    <row r="37" spans="1:42" x14ac:dyDescent="0.3">
      <c r="C37" s="79"/>
      <c r="D37" s="23"/>
      <c r="F37" s="272">
        <f>F36/E26</f>
        <v>0.81499999999999995</v>
      </c>
      <c r="G37" s="273">
        <f>G36/E26</f>
        <v>0.17499999999999999</v>
      </c>
      <c r="H37" s="274">
        <f>H36/E26</f>
        <v>0.01</v>
      </c>
      <c r="I37" s="20"/>
      <c r="J37" s="20"/>
      <c r="K37" s="20"/>
      <c r="L37" s="20"/>
      <c r="M37" s="20"/>
      <c r="N37" s="20"/>
    </row>
    <row r="38" spans="1:42" ht="16" customHeight="1" x14ac:dyDescent="0.3">
      <c r="D38" s="23"/>
      <c r="F38" s="19"/>
      <c r="G38" s="26"/>
      <c r="I38" s="20"/>
      <c r="J38" s="20"/>
      <c r="K38" s="20"/>
      <c r="L38" s="20"/>
      <c r="M38" s="20"/>
      <c r="N38" s="20"/>
    </row>
    <row r="39" spans="1:42" ht="12.5" customHeight="1" x14ac:dyDescent="0.35">
      <c r="D39" s="332" t="s">
        <v>17</v>
      </c>
      <c r="E39" s="333"/>
      <c r="F39" s="333"/>
      <c r="G39" s="333"/>
      <c r="H39" s="333"/>
      <c r="I39" s="333"/>
      <c r="J39" s="333"/>
      <c r="K39" s="333"/>
      <c r="L39" s="333"/>
      <c r="M39" s="334"/>
    </row>
    <row r="40" spans="1:42" ht="24.5" customHeight="1" x14ac:dyDescent="0.3">
      <c r="D40" s="81" t="s">
        <v>53</v>
      </c>
      <c r="E40" s="319" t="s">
        <v>54</v>
      </c>
      <c r="F40" s="336"/>
      <c r="G40" s="320"/>
      <c r="H40" s="329" t="s">
        <v>55</v>
      </c>
      <c r="I40" s="330"/>
      <c r="J40" s="331"/>
      <c r="K40" s="329" t="s">
        <v>56</v>
      </c>
      <c r="L40" s="330"/>
      <c r="M40" s="331"/>
      <c r="O40" s="28"/>
      <c r="P40" s="335" t="s">
        <v>47</v>
      </c>
      <c r="Q40" s="335"/>
      <c r="S40" s="95" t="s">
        <v>50</v>
      </c>
      <c r="T40" s="68" t="s">
        <v>48</v>
      </c>
    </row>
    <row r="41" spans="1:42" ht="30" customHeight="1" x14ac:dyDescent="0.3">
      <c r="D41" s="82"/>
      <c r="E41" s="319" t="s">
        <v>10</v>
      </c>
      <c r="F41" s="320"/>
      <c r="G41" s="140"/>
      <c r="H41" s="319" t="s">
        <v>10</v>
      </c>
      <c r="I41" s="320"/>
      <c r="J41" s="141"/>
      <c r="K41" s="319" t="s">
        <v>10</v>
      </c>
      <c r="L41" s="320"/>
      <c r="M41" s="44"/>
      <c r="O41" s="139" t="s">
        <v>45</v>
      </c>
      <c r="P41" s="177" t="s">
        <v>36</v>
      </c>
      <c r="Q41" s="178" t="s">
        <v>37</v>
      </c>
      <c r="R41" s="93" t="s">
        <v>35</v>
      </c>
      <c r="S41" s="89" t="s">
        <v>39</v>
      </c>
      <c r="T41" s="68" t="s">
        <v>49</v>
      </c>
    </row>
    <row r="42" spans="1:42" x14ac:dyDescent="0.3">
      <c r="D42" s="83"/>
      <c r="E42" s="46" t="s">
        <v>11</v>
      </c>
      <c r="F42" s="46" t="s">
        <v>12</v>
      </c>
      <c r="G42" s="46" t="s">
        <v>13</v>
      </c>
      <c r="H42" s="46" t="s">
        <v>11</v>
      </c>
      <c r="I42" s="46" t="s">
        <v>12</v>
      </c>
      <c r="J42" s="46" t="s">
        <v>13</v>
      </c>
      <c r="K42" s="47" t="s">
        <v>11</v>
      </c>
      <c r="L42" s="47" t="s">
        <v>12</v>
      </c>
      <c r="M42" s="46" t="s">
        <v>13</v>
      </c>
      <c r="O42" s="5">
        <v>0</v>
      </c>
      <c r="P42" s="179">
        <f t="shared" ref="P42:P50" si="88">K26</f>
        <v>1</v>
      </c>
      <c r="Q42" s="180">
        <f t="shared" ref="Q42:Q50" si="89">K12</f>
        <v>1</v>
      </c>
      <c r="R42" s="2">
        <v>0</v>
      </c>
      <c r="S42" s="87">
        <f t="shared" ref="S42:S50" si="90">(IF(P42=Q42,1,LOG(Q42,P42)))</f>
        <v>1</v>
      </c>
      <c r="T42" s="120" t="s">
        <v>52</v>
      </c>
    </row>
    <row r="43" spans="1:42" x14ac:dyDescent="0.3">
      <c r="D43" s="42">
        <v>3</v>
      </c>
      <c r="E43" s="49">
        <f t="shared" ref="E43:E50" si="91">E13</f>
        <v>451</v>
      </c>
      <c r="F43" s="49">
        <f t="shared" ref="F43:F50" si="92">E27</f>
        <v>400</v>
      </c>
      <c r="G43" s="50">
        <f>E43+F43</f>
        <v>851</v>
      </c>
      <c r="H43" s="49">
        <f t="shared" ref="H43:H50" si="93">F13</f>
        <v>84</v>
      </c>
      <c r="I43" s="49">
        <f t="shared" ref="I43:I50" si="94">F27</f>
        <v>70</v>
      </c>
      <c r="J43" s="50">
        <f>H43+I43</f>
        <v>154</v>
      </c>
      <c r="K43" s="51">
        <f t="shared" ref="K43:K50" si="95">J43*E43/G43</f>
        <v>81.614571092831966</v>
      </c>
      <c r="L43" s="51">
        <f t="shared" ref="L43:L50" si="96">J43*F43/G43</f>
        <v>72.385428907168034</v>
      </c>
      <c r="M43" s="52">
        <f>K43+L43</f>
        <v>154</v>
      </c>
      <c r="O43" s="5">
        <v>3</v>
      </c>
      <c r="P43" s="179">
        <f t="shared" si="88"/>
        <v>0.82499999999999996</v>
      </c>
      <c r="Q43" s="180">
        <f t="shared" si="89"/>
        <v>0.8137472283813747</v>
      </c>
      <c r="R43" s="2">
        <v>3</v>
      </c>
      <c r="S43" s="87">
        <f t="shared" si="90"/>
        <v>1.0713908805057109</v>
      </c>
      <c r="T43" s="121">
        <f t="shared" ref="T43:T50" si="97">1/(Q43-P43)</f>
        <v>-88.866995073891786</v>
      </c>
    </row>
    <row r="44" spans="1:42" x14ac:dyDescent="0.3">
      <c r="D44" s="42">
        <v>6</v>
      </c>
      <c r="E44" s="49">
        <f t="shared" si="91"/>
        <v>345</v>
      </c>
      <c r="F44" s="49">
        <f t="shared" si="92"/>
        <v>317</v>
      </c>
      <c r="G44" s="50">
        <f t="shared" ref="G44:G50" si="98">E44+F44</f>
        <v>662</v>
      </c>
      <c r="H44" s="49">
        <f t="shared" si="93"/>
        <v>58</v>
      </c>
      <c r="I44" s="49">
        <f t="shared" si="94"/>
        <v>70</v>
      </c>
      <c r="J44" s="50">
        <f t="shared" ref="J44:J50" si="99">H44+I44</f>
        <v>128</v>
      </c>
      <c r="K44" s="51">
        <f t="shared" si="95"/>
        <v>66.70694864048339</v>
      </c>
      <c r="L44" s="51">
        <f t="shared" si="96"/>
        <v>61.293051359516618</v>
      </c>
      <c r="M44" s="52">
        <f t="shared" ref="M44:M51" si="100">K44+L44</f>
        <v>128</v>
      </c>
      <c r="O44" s="5">
        <v>6</v>
      </c>
      <c r="P44" s="179">
        <f t="shared" si="88"/>
        <v>0.64282334384858042</v>
      </c>
      <c r="Q44" s="180">
        <f t="shared" si="89"/>
        <v>0.67694334650856391</v>
      </c>
      <c r="R44" s="77">
        <v>6</v>
      </c>
      <c r="S44" s="87">
        <f t="shared" si="90"/>
        <v>0.88296140722979888</v>
      </c>
      <c r="T44" s="121">
        <f t="shared" si="97"/>
        <v>29.308321279025474</v>
      </c>
    </row>
    <row r="45" spans="1:42" x14ac:dyDescent="0.3">
      <c r="D45" s="42">
        <v>9</v>
      </c>
      <c r="E45" s="49">
        <f t="shared" si="91"/>
        <v>282</v>
      </c>
      <c r="F45" s="49">
        <f t="shared" si="92"/>
        <v>246</v>
      </c>
      <c r="G45" s="50">
        <f t="shared" si="98"/>
        <v>528</v>
      </c>
      <c r="H45" s="49">
        <f t="shared" si="93"/>
        <v>115</v>
      </c>
      <c r="I45" s="49">
        <f t="shared" si="94"/>
        <v>125</v>
      </c>
      <c r="J45" s="50">
        <f t="shared" si="99"/>
        <v>240</v>
      </c>
      <c r="K45" s="51">
        <f t="shared" si="95"/>
        <v>128.18181818181819</v>
      </c>
      <c r="L45" s="51">
        <f t="shared" si="96"/>
        <v>111.81818181818181</v>
      </c>
      <c r="M45" s="52">
        <f t="shared" si="100"/>
        <v>240</v>
      </c>
      <c r="O45" s="5">
        <v>9</v>
      </c>
      <c r="P45" s="179">
        <f t="shared" si="88"/>
        <v>0.31618546587674073</v>
      </c>
      <c r="Q45" s="180">
        <f t="shared" si="89"/>
        <v>0.40088488959904317</v>
      </c>
      <c r="R45" s="77">
        <v>9</v>
      </c>
      <c r="S45" s="87">
        <f t="shared" si="90"/>
        <v>0.79386838322119035</v>
      </c>
      <c r="T45" s="121">
        <f t="shared" si="97"/>
        <v>11.806455770922645</v>
      </c>
    </row>
    <row r="46" spans="1:42" x14ac:dyDescent="0.3">
      <c r="D46" s="42">
        <v>12</v>
      </c>
      <c r="E46" s="49">
        <f t="shared" si="91"/>
        <v>160</v>
      </c>
      <c r="F46" s="49">
        <f t="shared" si="92"/>
        <v>116</v>
      </c>
      <c r="G46" s="50">
        <f t="shared" si="98"/>
        <v>276</v>
      </c>
      <c r="H46" s="49">
        <f t="shared" si="93"/>
        <v>34</v>
      </c>
      <c r="I46" s="49">
        <f t="shared" si="94"/>
        <v>31</v>
      </c>
      <c r="J46" s="50">
        <f t="shared" si="99"/>
        <v>65</v>
      </c>
      <c r="K46" s="51">
        <f t="shared" si="95"/>
        <v>37.681159420289852</v>
      </c>
      <c r="L46" s="51">
        <f t="shared" si="96"/>
        <v>27.318840579710145</v>
      </c>
      <c r="M46" s="52">
        <f t="shared" si="100"/>
        <v>65</v>
      </c>
      <c r="O46" s="5">
        <v>12</v>
      </c>
      <c r="P46" s="179">
        <f t="shared" si="88"/>
        <v>0.2316876258579566</v>
      </c>
      <c r="Q46" s="180">
        <f t="shared" si="89"/>
        <v>0.31569685055924651</v>
      </c>
      <c r="R46" s="2">
        <v>12</v>
      </c>
      <c r="S46" s="87">
        <f t="shared" si="90"/>
        <v>0.78843015156501162</v>
      </c>
      <c r="T46" s="121">
        <f t="shared" si="97"/>
        <v>11.903454692692167</v>
      </c>
    </row>
    <row r="47" spans="1:42" x14ac:dyDescent="0.3">
      <c r="C47" s="166" t="s">
        <v>72</v>
      </c>
      <c r="D47" s="42">
        <v>15</v>
      </c>
      <c r="E47" s="49">
        <f t="shared" si="91"/>
        <v>111</v>
      </c>
      <c r="F47" s="49">
        <f t="shared" si="92"/>
        <v>73</v>
      </c>
      <c r="G47" s="50">
        <f t="shared" si="98"/>
        <v>184</v>
      </c>
      <c r="H47" s="49">
        <f t="shared" si="93"/>
        <v>24</v>
      </c>
      <c r="I47" s="49">
        <f t="shared" si="94"/>
        <v>19</v>
      </c>
      <c r="J47" s="50">
        <f t="shared" si="99"/>
        <v>43</v>
      </c>
      <c r="K47" s="51">
        <f t="shared" si="95"/>
        <v>25.940217391304348</v>
      </c>
      <c r="L47" s="51">
        <f t="shared" si="96"/>
        <v>17.059782608695652</v>
      </c>
      <c r="M47" s="52">
        <f t="shared" si="100"/>
        <v>43</v>
      </c>
      <c r="O47" s="5">
        <v>15</v>
      </c>
      <c r="P47" s="179">
        <f t="shared" si="88"/>
        <v>0.171385367073009</v>
      </c>
      <c r="Q47" s="180">
        <f t="shared" si="89"/>
        <v>0.24743807205994997</v>
      </c>
      <c r="R47" s="2">
        <v>15</v>
      </c>
      <c r="S47" s="87">
        <f t="shared" si="90"/>
        <v>0.79179201512937691</v>
      </c>
      <c r="T47" s="165">
        <f t="shared" si="97"/>
        <v>13.148776235792143</v>
      </c>
    </row>
    <row r="48" spans="1:42" x14ac:dyDescent="0.3">
      <c r="C48" s="166" t="s">
        <v>72</v>
      </c>
      <c r="D48" s="42">
        <v>18</v>
      </c>
      <c r="E48" s="49">
        <f t="shared" si="91"/>
        <v>74</v>
      </c>
      <c r="F48" s="49">
        <f t="shared" si="92"/>
        <v>40</v>
      </c>
      <c r="G48" s="50">
        <f t="shared" si="98"/>
        <v>114</v>
      </c>
      <c r="H48" s="49">
        <f t="shared" si="93"/>
        <v>13</v>
      </c>
      <c r="I48" s="49">
        <f t="shared" si="94"/>
        <v>9</v>
      </c>
      <c r="J48" s="50">
        <f t="shared" si="99"/>
        <v>22</v>
      </c>
      <c r="K48" s="51">
        <f t="shared" si="95"/>
        <v>14.280701754385966</v>
      </c>
      <c r="L48" s="51">
        <f t="shared" si="96"/>
        <v>7.7192982456140351</v>
      </c>
      <c r="M48" s="52">
        <f t="shared" si="100"/>
        <v>22</v>
      </c>
      <c r="O48" s="5">
        <v>18</v>
      </c>
      <c r="P48" s="179">
        <f t="shared" si="88"/>
        <v>0.13282365948158198</v>
      </c>
      <c r="Q48" s="180">
        <f t="shared" si="89"/>
        <v>0.20396922156293174</v>
      </c>
      <c r="R48" s="2">
        <v>18</v>
      </c>
      <c r="S48" s="87">
        <f t="shared" si="90"/>
        <v>0.78751684878736394</v>
      </c>
      <c r="T48" s="165">
        <f t="shared" si="97"/>
        <v>14.055690485044915</v>
      </c>
    </row>
    <row r="49" spans="3:20" x14ac:dyDescent="0.3">
      <c r="C49" s="166" t="s">
        <v>72</v>
      </c>
      <c r="D49" s="42">
        <v>21</v>
      </c>
      <c r="E49" s="49">
        <f t="shared" si="91"/>
        <v>42</v>
      </c>
      <c r="F49" s="49">
        <f t="shared" si="92"/>
        <v>18</v>
      </c>
      <c r="G49" s="50">
        <f t="shared" si="98"/>
        <v>60</v>
      </c>
      <c r="H49" s="49">
        <f t="shared" si="93"/>
        <v>3</v>
      </c>
      <c r="I49" s="49">
        <f t="shared" si="94"/>
        <v>2</v>
      </c>
      <c r="J49" s="50">
        <f t="shared" si="99"/>
        <v>5</v>
      </c>
      <c r="K49" s="51">
        <f t="shared" si="95"/>
        <v>3.5</v>
      </c>
      <c r="L49" s="51">
        <f t="shared" si="96"/>
        <v>1.5</v>
      </c>
      <c r="M49" s="52">
        <f t="shared" si="100"/>
        <v>5</v>
      </c>
      <c r="O49" s="5">
        <v>21</v>
      </c>
      <c r="P49" s="179">
        <f t="shared" si="88"/>
        <v>0.11806547509473952</v>
      </c>
      <c r="Q49" s="180">
        <f t="shared" si="89"/>
        <v>0.18939999145129377</v>
      </c>
      <c r="R49" s="2">
        <v>21</v>
      </c>
      <c r="S49" s="87">
        <f t="shared" si="90"/>
        <v>0.77878854836892253</v>
      </c>
      <c r="T49" s="165">
        <f t="shared" si="97"/>
        <v>14.018459100523776</v>
      </c>
    </row>
    <row r="50" spans="3:20" x14ac:dyDescent="0.3">
      <c r="C50" s="166" t="s">
        <v>72</v>
      </c>
      <c r="D50" s="42">
        <v>24</v>
      </c>
      <c r="E50" s="49">
        <f t="shared" si="91"/>
        <v>22</v>
      </c>
      <c r="F50" s="49">
        <f t="shared" si="92"/>
        <v>11</v>
      </c>
      <c r="G50" s="50">
        <f t="shared" si="98"/>
        <v>33</v>
      </c>
      <c r="H50" s="49">
        <f t="shared" si="93"/>
        <v>2</v>
      </c>
      <c r="I50" s="49">
        <f t="shared" si="94"/>
        <v>0</v>
      </c>
      <c r="J50" s="50">
        <f t="shared" si="99"/>
        <v>2</v>
      </c>
      <c r="K50" s="51">
        <f t="shared" si="95"/>
        <v>1.3333333333333333</v>
      </c>
      <c r="L50" s="51">
        <f t="shared" si="96"/>
        <v>0.66666666666666663</v>
      </c>
      <c r="M50" s="52">
        <f t="shared" si="100"/>
        <v>2</v>
      </c>
      <c r="O50" s="5">
        <v>24</v>
      </c>
      <c r="P50" s="179">
        <f t="shared" si="88"/>
        <v>0.11806547509473952</v>
      </c>
      <c r="Q50" s="180">
        <f t="shared" si="89"/>
        <v>0.17218181041026706</v>
      </c>
      <c r="R50" s="2">
        <v>24</v>
      </c>
      <c r="S50" s="87">
        <f t="shared" si="90"/>
        <v>0.8233986438311488</v>
      </c>
      <c r="T50" s="165">
        <f t="shared" si="97"/>
        <v>18.478708770086861</v>
      </c>
    </row>
    <row r="51" spans="3:20" x14ac:dyDescent="0.3">
      <c r="D51" s="53"/>
      <c r="E51" s="54"/>
      <c r="F51" s="54"/>
      <c r="G51" s="54"/>
      <c r="H51" s="55">
        <f>SUM(H43:H50)</f>
        <v>333</v>
      </c>
      <c r="I51" s="55">
        <f>SUM(I43:I50)</f>
        <v>326</v>
      </c>
      <c r="J51" s="55">
        <f>SUM(J43:J50)</f>
        <v>659</v>
      </c>
      <c r="K51" s="56">
        <f>SUM(K43:K50)</f>
        <v>359.23874981444709</v>
      </c>
      <c r="L51" s="56">
        <f>SUM(L43:L50)</f>
        <v>299.76125018555297</v>
      </c>
      <c r="M51" s="57">
        <f t="shared" si="100"/>
        <v>659</v>
      </c>
      <c r="O51" s="30"/>
      <c r="P51" s="30"/>
      <c r="Q51" s="30"/>
    </row>
    <row r="52" spans="3:20" x14ac:dyDescent="0.3">
      <c r="D52" s="30"/>
      <c r="E52" s="30"/>
      <c r="F52" s="30"/>
      <c r="G52" s="30"/>
      <c r="H52" s="30"/>
      <c r="I52" s="30"/>
      <c r="J52" s="30"/>
      <c r="K52" s="58"/>
      <c r="L52" s="30"/>
      <c r="M52" s="30"/>
      <c r="O52" s="30"/>
      <c r="P52" s="30"/>
      <c r="Q52" s="30"/>
    </row>
    <row r="53" spans="3:20" x14ac:dyDescent="0.3">
      <c r="D53" s="59" t="s">
        <v>14</v>
      </c>
      <c r="E53" s="60">
        <f>((H51-K51)^2)/K51</f>
        <v>1.9164747460588665</v>
      </c>
      <c r="F53" s="61"/>
      <c r="G53" s="62">
        <f>((I51-L51)^2)/L51</f>
        <v>2.2967344558343625</v>
      </c>
      <c r="H53" s="61"/>
      <c r="I53" s="63">
        <f>E53+G53</f>
        <v>4.2132092018932292</v>
      </c>
      <c r="J53" s="64" t="s">
        <v>27</v>
      </c>
      <c r="K53" s="61"/>
      <c r="L53" s="65" t="s">
        <v>28</v>
      </c>
      <c r="M53" s="98">
        <f>CHIDIST(I53,1)</f>
        <v>4.0110384059886837E-2</v>
      </c>
      <c r="O53" s="144" t="s">
        <v>124</v>
      </c>
      <c r="P53" s="30"/>
      <c r="Q53" s="30"/>
    </row>
    <row r="54" spans="3:20" x14ac:dyDescent="0.3">
      <c r="D54" s="30"/>
      <c r="E54" s="30"/>
      <c r="F54" s="30"/>
      <c r="G54" s="30"/>
      <c r="H54" s="30"/>
      <c r="I54" s="30"/>
      <c r="J54" s="66"/>
      <c r="K54" s="30"/>
      <c r="L54" s="30"/>
      <c r="M54" s="30"/>
      <c r="O54" s="142" t="s">
        <v>125</v>
      </c>
      <c r="Q54" s="30"/>
    </row>
    <row r="55" spans="3:20" x14ac:dyDescent="0.3">
      <c r="D55" s="30"/>
      <c r="E55" s="30"/>
      <c r="F55" s="30"/>
      <c r="G55" s="30"/>
      <c r="H55" s="30"/>
      <c r="I55" s="30"/>
      <c r="J55" s="67"/>
      <c r="K55" s="90" t="s">
        <v>15</v>
      </c>
      <c r="L55" s="92">
        <f>(H51/K51)/(I51/L51)</f>
        <v>0.85235192919851299</v>
      </c>
    </row>
    <row r="56" spans="3:20" x14ac:dyDescent="0.3">
      <c r="D56" s="30"/>
      <c r="E56" s="30"/>
      <c r="F56" s="30"/>
      <c r="G56" s="30"/>
      <c r="H56" s="30"/>
      <c r="I56" s="30"/>
      <c r="J56" s="30"/>
    </row>
    <row r="57" spans="3:20" x14ac:dyDescent="0.3">
      <c r="D57" s="30"/>
      <c r="E57" s="30"/>
      <c r="F57" s="30"/>
      <c r="G57" s="30"/>
      <c r="H57" s="30"/>
      <c r="I57" s="30"/>
      <c r="J57" s="30"/>
      <c r="K57" s="30"/>
      <c r="L57" s="30"/>
      <c r="M57" s="30"/>
    </row>
    <row r="58" spans="3:20" x14ac:dyDescent="0.3">
      <c r="D58" s="30"/>
      <c r="E58" s="30"/>
      <c r="F58" s="30"/>
      <c r="G58" s="30"/>
      <c r="H58" s="30"/>
      <c r="I58" s="30"/>
      <c r="J58" s="30"/>
      <c r="K58" s="30"/>
    </row>
    <row r="59" spans="3:20" x14ac:dyDescent="0.3">
      <c r="D59" s="30"/>
      <c r="F59" s="30"/>
      <c r="H59" s="30"/>
      <c r="I59" s="30"/>
      <c r="J59" s="30"/>
      <c r="K59" s="30"/>
      <c r="L59" s="30"/>
    </row>
    <row r="60" spans="3:20" x14ac:dyDescent="0.3">
      <c r="D60" s="30"/>
      <c r="F60" s="30"/>
      <c r="H60" s="30"/>
      <c r="I60" s="30"/>
      <c r="J60" s="30"/>
      <c r="K60" s="30"/>
      <c r="L60" s="30"/>
    </row>
    <row r="61" spans="3:20" x14ac:dyDescent="0.3">
      <c r="D61" s="30"/>
      <c r="F61" s="30"/>
      <c r="H61" s="30"/>
      <c r="I61" s="30"/>
      <c r="J61" s="30"/>
      <c r="K61" s="30"/>
      <c r="L61" s="30"/>
      <c r="M61" s="30"/>
      <c r="N61" s="30"/>
      <c r="O61" s="30"/>
    </row>
    <row r="62" spans="3:20" x14ac:dyDescent="0.3">
      <c r="D62" s="30"/>
      <c r="F62" s="30"/>
      <c r="H62" s="30"/>
      <c r="I62" s="30"/>
      <c r="J62" s="30"/>
      <c r="K62" s="30"/>
      <c r="L62" s="30"/>
      <c r="M62" s="30"/>
      <c r="N62" s="30"/>
      <c r="O62" s="30"/>
    </row>
    <row r="63" spans="3:20" x14ac:dyDescent="0.3">
      <c r="D63" s="30"/>
      <c r="F63" s="30"/>
      <c r="H63" s="30"/>
      <c r="I63" s="30"/>
      <c r="J63" s="30"/>
      <c r="K63" s="30"/>
      <c r="L63" s="30"/>
      <c r="M63" s="30"/>
      <c r="S63" s="31"/>
    </row>
    <row r="64" spans="3:20" x14ac:dyDescent="0.3">
      <c r="D64" s="30"/>
      <c r="F64" s="30"/>
      <c r="H64" s="30"/>
      <c r="I64" s="30"/>
      <c r="J64" s="30"/>
      <c r="K64" s="30"/>
      <c r="L64" s="30"/>
      <c r="M64" s="30"/>
      <c r="S64" s="31"/>
    </row>
    <row r="65" spans="1:52" x14ac:dyDescent="0.3">
      <c r="D65" s="30"/>
      <c r="F65" s="30"/>
      <c r="H65" s="30"/>
      <c r="I65" s="30"/>
      <c r="J65" s="30"/>
      <c r="K65" s="30"/>
      <c r="L65" s="30"/>
      <c r="M65" s="30"/>
      <c r="S65" s="31"/>
    </row>
    <row r="66" spans="1:52" x14ac:dyDescent="0.3">
      <c r="D66" s="30"/>
      <c r="F66" s="30"/>
      <c r="H66" s="30"/>
      <c r="I66" s="30"/>
      <c r="J66" s="30"/>
      <c r="K66" s="30"/>
      <c r="L66" s="30"/>
      <c r="M66" s="30"/>
      <c r="N66" s="30"/>
      <c r="O66" s="30"/>
      <c r="P66" s="30"/>
      <c r="Q66" s="30"/>
      <c r="R66" s="30"/>
      <c r="S66" s="31"/>
    </row>
    <row r="67" spans="1:52" x14ac:dyDescent="0.3">
      <c r="D67" s="30"/>
      <c r="E67" s="30"/>
      <c r="F67" s="30"/>
      <c r="G67" s="30"/>
      <c r="H67" s="30"/>
      <c r="I67" s="30"/>
      <c r="J67" s="30"/>
      <c r="K67" s="30"/>
      <c r="L67" s="30"/>
      <c r="M67" s="30"/>
      <c r="N67" s="30"/>
      <c r="O67" s="30"/>
      <c r="P67" s="30"/>
      <c r="Q67" s="30"/>
    </row>
    <row r="69" spans="1:52" ht="12.75" customHeight="1" x14ac:dyDescent="0.35">
      <c r="A69" s="113" t="s">
        <v>123</v>
      </c>
      <c r="D69" s="38"/>
      <c r="E69" s="38"/>
      <c r="F69" s="38"/>
      <c r="G69" s="38"/>
      <c r="H69" s="38"/>
      <c r="I69" s="38"/>
      <c r="J69" s="38"/>
      <c r="K69" s="38"/>
      <c r="L69" s="38"/>
      <c r="M69" s="38"/>
      <c r="N69" s="38"/>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1:52" x14ac:dyDescent="0.3">
      <c r="A70" s="37" t="s">
        <v>51</v>
      </c>
      <c r="B70" s="3"/>
      <c r="F70" s="4"/>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1:52" x14ac:dyDescent="0.3">
      <c r="A71" s="3" t="s">
        <v>63</v>
      </c>
      <c r="B71" s="3"/>
      <c r="F71" s="4"/>
      <c r="N71" s="35"/>
      <c r="O71" s="2"/>
      <c r="P71" s="2"/>
      <c r="Q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1:52" x14ac:dyDescent="0.3">
      <c r="C72" s="3" t="s">
        <v>66</v>
      </c>
      <c r="E72" s="7"/>
      <c r="F72" s="4"/>
      <c r="T72" s="5"/>
      <c r="U72" s="5"/>
      <c r="V72" s="6"/>
      <c r="Y72" s="146" t="s">
        <v>78</v>
      </c>
      <c r="Z72" s="146"/>
      <c r="AA72" s="3"/>
      <c r="AB72" s="3"/>
      <c r="AC72" s="3"/>
      <c r="AD72" s="147"/>
      <c r="AE72" s="2"/>
      <c r="AF72" s="2"/>
      <c r="AG72" s="2"/>
      <c r="AH72" s="2"/>
      <c r="AI72" s="2"/>
      <c r="AJ72" s="2"/>
      <c r="AK72" s="2"/>
      <c r="AL72" s="2"/>
      <c r="AM72" s="2"/>
      <c r="AN72" s="2"/>
      <c r="AO72" s="2"/>
      <c r="AP72" s="2"/>
      <c r="AQ72" s="2"/>
      <c r="AR72" s="2"/>
      <c r="AS72" s="2"/>
      <c r="AT72" s="2"/>
      <c r="AU72" s="2"/>
      <c r="AV72" s="2"/>
      <c r="AW72" s="2"/>
      <c r="AX72" s="2"/>
      <c r="AY72" s="2"/>
      <c r="AZ72" s="2"/>
    </row>
    <row r="73" spans="1:52" ht="59.25" customHeight="1" x14ac:dyDescent="0.3">
      <c r="A73" s="86" t="s">
        <v>149</v>
      </c>
      <c r="B73" s="86" t="s">
        <v>65</v>
      </c>
      <c r="C73" s="8" t="s">
        <v>46</v>
      </c>
      <c r="D73" s="8" t="s">
        <v>45</v>
      </c>
      <c r="E73" s="8" t="s">
        <v>30</v>
      </c>
      <c r="F73" s="33" t="s">
        <v>31</v>
      </c>
      <c r="G73" s="33" t="s">
        <v>33</v>
      </c>
      <c r="H73" s="162" t="s">
        <v>32</v>
      </c>
      <c r="I73" s="9" t="s">
        <v>18</v>
      </c>
      <c r="J73" s="267" t="s">
        <v>126</v>
      </c>
      <c r="K73" s="174" t="s">
        <v>87</v>
      </c>
      <c r="L73" s="270" t="s">
        <v>135</v>
      </c>
      <c r="O73" s="316" t="s">
        <v>145</v>
      </c>
      <c r="P73" s="317" t="s">
        <v>146</v>
      </c>
      <c r="Y73" s="8" t="s">
        <v>45</v>
      </c>
      <c r="Z73" s="245" t="s">
        <v>40</v>
      </c>
      <c r="AA73" s="245" t="s">
        <v>41</v>
      </c>
      <c r="AB73" s="245" t="s">
        <v>42</v>
      </c>
      <c r="AC73" s="33" t="s">
        <v>43</v>
      </c>
      <c r="AD73" s="2"/>
      <c r="AE73" s="2"/>
      <c r="AF73" s="2"/>
      <c r="AG73" s="2"/>
      <c r="AH73" s="2"/>
      <c r="AI73" s="2"/>
      <c r="AJ73" s="2"/>
      <c r="AK73" s="2"/>
      <c r="AL73" s="2"/>
      <c r="AM73" s="2"/>
      <c r="AN73" s="2"/>
      <c r="AO73" s="2"/>
      <c r="AP73" s="2"/>
      <c r="AQ73" s="2"/>
      <c r="AR73" s="2"/>
      <c r="AS73" s="2"/>
      <c r="AT73" s="2"/>
      <c r="AU73" s="2"/>
      <c r="AV73" s="2"/>
      <c r="AW73" s="2"/>
      <c r="AX73" s="2"/>
      <c r="AY73" s="2"/>
      <c r="AZ73" s="2"/>
    </row>
    <row r="74" spans="1:52" x14ac:dyDescent="0.3">
      <c r="A74" s="122">
        <v>0</v>
      </c>
      <c r="B74" s="39">
        <f>F74</f>
        <v>0</v>
      </c>
      <c r="D74" s="8">
        <v>0</v>
      </c>
      <c r="E74" s="8">
        <v>451</v>
      </c>
      <c r="F74" s="8">
        <v>0</v>
      </c>
      <c r="G74" s="8">
        <v>0</v>
      </c>
      <c r="H74" s="73">
        <f>E75</f>
        <v>451</v>
      </c>
      <c r="I74" s="32">
        <f>F74/E74</f>
        <v>0</v>
      </c>
      <c r="J74" s="175">
        <f>1-I74</f>
        <v>1</v>
      </c>
      <c r="K74" s="232">
        <f>J74</f>
        <v>1</v>
      </c>
      <c r="L74" s="271">
        <f>H74/H74</f>
        <v>1</v>
      </c>
      <c r="N74" s="302" t="s">
        <v>140</v>
      </c>
      <c r="O74" s="310">
        <v>7.9493028361125395</v>
      </c>
      <c r="P74" s="289">
        <v>7.4280000000000008</v>
      </c>
      <c r="Y74" s="70"/>
      <c r="Z74" s="248"/>
      <c r="AA74" s="248"/>
      <c r="AB74" s="248"/>
      <c r="AC74" s="70"/>
      <c r="AD74" s="2"/>
      <c r="AE74" s="2"/>
      <c r="AF74" s="2"/>
      <c r="AG74" s="2"/>
      <c r="AH74" s="2"/>
      <c r="AI74" s="2"/>
      <c r="AJ74" s="2"/>
      <c r="AK74" s="2"/>
      <c r="AL74" s="2"/>
      <c r="AM74" s="2"/>
      <c r="AN74" s="2"/>
      <c r="AO74" s="2"/>
      <c r="AP74" s="2"/>
      <c r="AQ74" s="2"/>
      <c r="AR74" s="2"/>
      <c r="AS74" s="2"/>
      <c r="AT74" s="2"/>
      <c r="AU74" s="2"/>
      <c r="AV74" s="2"/>
      <c r="AW74" s="2"/>
      <c r="AX74" s="2"/>
      <c r="AY74" s="2"/>
      <c r="AZ74" s="2"/>
    </row>
    <row r="75" spans="1:52" x14ac:dyDescent="0.3">
      <c r="A75" s="122">
        <v>22</v>
      </c>
      <c r="B75" s="18">
        <f>B74+F75</f>
        <v>84</v>
      </c>
      <c r="C75" s="64">
        <f>D74</f>
        <v>0</v>
      </c>
      <c r="D75" s="42">
        <v>3</v>
      </c>
      <c r="E75" s="12">
        <v>451</v>
      </c>
      <c r="F75" s="84">
        <f>E75-H75-G75</f>
        <v>84</v>
      </c>
      <c r="G75" s="123">
        <f t="shared" ref="G75:G82" si="101">A75-A74</f>
        <v>22</v>
      </c>
      <c r="H75" s="73">
        <f t="shared" ref="H75:H81" si="102">E76</f>
        <v>345</v>
      </c>
      <c r="I75" s="13">
        <f>F75/E75</f>
        <v>0.18625277161862527</v>
      </c>
      <c r="J75" s="175">
        <f>1-I75</f>
        <v>0.8137472283813747</v>
      </c>
      <c r="K75" s="176">
        <f>J75*K74</f>
        <v>0.8137472283813747</v>
      </c>
      <c r="L75" s="271">
        <f>H75/H74</f>
        <v>0.76496674057649672</v>
      </c>
      <c r="N75" s="302"/>
      <c r="O75" s="309"/>
      <c r="P75" s="303"/>
      <c r="X75" s="17"/>
      <c r="Y75" s="14">
        <f t="shared" ref="Y75:Y82" si="103">D75</f>
        <v>3</v>
      </c>
      <c r="Z75" s="252">
        <f>K75*(D75-D74)</f>
        <v>2.4412416851441243</v>
      </c>
      <c r="AA75" s="252">
        <f>(K74-K75)*(D75-D74)/2</f>
        <v>0.27937915742793795</v>
      </c>
      <c r="AB75" s="253">
        <f>SUM(Z75:AA75)</f>
        <v>2.7206208425720622</v>
      </c>
      <c r="AC75" s="71">
        <f>AB75</f>
        <v>2.7206208425720622</v>
      </c>
      <c r="AD75" s="2"/>
      <c r="AE75" s="2"/>
      <c r="AF75" s="2"/>
      <c r="AG75" s="2"/>
      <c r="AH75" s="2"/>
      <c r="AI75" s="2"/>
      <c r="AJ75" s="2"/>
      <c r="AK75" s="2"/>
      <c r="AL75" s="2"/>
      <c r="AM75" s="2"/>
      <c r="AN75" s="2"/>
      <c r="AO75" s="2"/>
      <c r="AP75" s="2"/>
      <c r="AQ75" s="2"/>
      <c r="AR75" s="2"/>
      <c r="AS75" s="2"/>
      <c r="AT75" s="2"/>
      <c r="AU75" s="2"/>
      <c r="AV75" s="2"/>
      <c r="AW75" s="2"/>
      <c r="AX75" s="2"/>
      <c r="AY75" s="2"/>
      <c r="AZ75" s="2"/>
    </row>
    <row r="76" spans="1:52" x14ac:dyDescent="0.3">
      <c r="A76" s="122">
        <v>27</v>
      </c>
      <c r="B76" s="18">
        <f t="shared" ref="B76:B82" si="104">B75+F76</f>
        <v>139</v>
      </c>
      <c r="C76" s="64">
        <f t="shared" ref="C76:C82" si="105">D75</f>
        <v>3</v>
      </c>
      <c r="D76" s="100">
        <v>6</v>
      </c>
      <c r="E76" s="12">
        <v>345</v>
      </c>
      <c r="F76" s="84">
        <f t="shared" ref="F76:F82" si="106">E76-H76-G76</f>
        <v>55</v>
      </c>
      <c r="G76" s="123">
        <f t="shared" si="101"/>
        <v>5</v>
      </c>
      <c r="H76" s="101">
        <f t="shared" si="102"/>
        <v>285</v>
      </c>
      <c r="I76" s="13">
        <f t="shared" ref="I76:I82" si="107">F76/E76</f>
        <v>0.15942028985507245</v>
      </c>
      <c r="J76" s="175">
        <f t="shared" ref="J76:J82" si="108">1-I76</f>
        <v>0.84057971014492749</v>
      </c>
      <c r="K76" s="182">
        <f>J76*K75</f>
        <v>0.68401940936405403</v>
      </c>
      <c r="L76" s="271">
        <f>H76/H74</f>
        <v>0.63192904656319293</v>
      </c>
      <c r="N76" s="302" t="s">
        <v>143</v>
      </c>
      <c r="O76" s="308">
        <v>203.77904849531086</v>
      </c>
      <c r="P76" s="307">
        <v>225.49999999999997</v>
      </c>
      <c r="Y76" s="14">
        <f t="shared" si="103"/>
        <v>6</v>
      </c>
      <c r="Z76" s="252">
        <f t="shared" ref="Z76:Z82" si="109">K76*(D76-D75)</f>
        <v>2.0520582280921622</v>
      </c>
      <c r="AA76" s="252">
        <f t="shared" ref="AA76:AA82" si="110">(K75-K76)*(D76-D75)/2</f>
        <v>0.194591728525981</v>
      </c>
      <c r="AB76" s="253">
        <f t="shared" ref="AB76:AB82" si="111">SUM(Z76:AA76)</f>
        <v>2.246649956618143</v>
      </c>
      <c r="AC76" s="71">
        <f>AB76+AC75</f>
        <v>4.9672707991902048</v>
      </c>
      <c r="AD76" s="2"/>
      <c r="AE76" s="2"/>
      <c r="AF76" s="2"/>
      <c r="AG76" s="2"/>
      <c r="AH76" s="2"/>
      <c r="AI76" s="2"/>
      <c r="AJ76" s="2"/>
      <c r="AK76" s="2"/>
      <c r="AL76" s="2"/>
      <c r="AM76" s="2"/>
      <c r="AN76" s="2"/>
      <c r="AO76" s="2"/>
      <c r="AP76" s="2"/>
      <c r="AQ76" s="2"/>
      <c r="AR76" s="2"/>
      <c r="AS76" s="2"/>
      <c r="AT76" s="2"/>
      <c r="AU76" s="2"/>
      <c r="AV76" s="2"/>
      <c r="AW76" s="2"/>
      <c r="AX76" s="2"/>
      <c r="AY76" s="2"/>
      <c r="AZ76" s="2"/>
    </row>
    <row r="77" spans="1:52" x14ac:dyDescent="0.3">
      <c r="A77" s="122">
        <v>34</v>
      </c>
      <c r="B77" s="18">
        <f t="shared" si="104"/>
        <v>257</v>
      </c>
      <c r="C77" s="64">
        <f t="shared" si="105"/>
        <v>6</v>
      </c>
      <c r="D77" s="100">
        <v>9</v>
      </c>
      <c r="E77" s="12">
        <v>285</v>
      </c>
      <c r="F77" s="84">
        <f t="shared" si="106"/>
        <v>118</v>
      </c>
      <c r="G77" s="123">
        <f t="shared" si="101"/>
        <v>7</v>
      </c>
      <c r="H77" s="101">
        <f t="shared" si="102"/>
        <v>160</v>
      </c>
      <c r="I77" s="13">
        <f t="shared" si="107"/>
        <v>0.41403508771929826</v>
      </c>
      <c r="J77" s="175">
        <f t="shared" si="108"/>
        <v>0.5859649122807018</v>
      </c>
      <c r="K77" s="182">
        <f t="shared" ref="K77:K82" si="112">J77*K76</f>
        <v>0.40081137320630539</v>
      </c>
      <c r="L77" s="271">
        <f>H77/H74</f>
        <v>0.35476718403547675</v>
      </c>
      <c r="N77" s="302" t="s">
        <v>144</v>
      </c>
      <c r="O77" s="313">
        <v>0.45183824500068925</v>
      </c>
      <c r="P77" s="314">
        <v>0.49999999999999994</v>
      </c>
      <c r="Y77" s="14">
        <f t="shared" si="103"/>
        <v>9</v>
      </c>
      <c r="Z77" s="252">
        <f t="shared" si="109"/>
        <v>1.2024341196189161</v>
      </c>
      <c r="AA77" s="252">
        <f t="shared" si="110"/>
        <v>0.42481205423662294</v>
      </c>
      <c r="AB77" s="253">
        <f t="shared" si="111"/>
        <v>1.627246173855539</v>
      </c>
      <c r="AC77" s="71">
        <f t="shared" ref="AC77:AC82" si="113">AB77+AC76</f>
        <v>6.594516973045744</v>
      </c>
      <c r="AD77" s="2"/>
      <c r="AE77" s="2"/>
      <c r="AF77" s="2"/>
      <c r="AG77" s="2"/>
      <c r="AH77" s="2"/>
      <c r="AI77" s="2"/>
      <c r="AJ77" s="2"/>
      <c r="AK77" s="2"/>
      <c r="AL77" s="2"/>
      <c r="AM77" s="2"/>
      <c r="AN77" s="2"/>
      <c r="AO77" s="2"/>
      <c r="AP77" s="2"/>
      <c r="AQ77" s="2"/>
      <c r="AR77" s="2"/>
      <c r="AS77" s="2"/>
      <c r="AT77" s="2"/>
      <c r="AU77" s="2"/>
      <c r="AV77" s="2"/>
      <c r="AW77" s="2"/>
      <c r="AX77" s="2"/>
      <c r="AY77" s="2"/>
      <c r="AZ77" s="2"/>
    </row>
    <row r="78" spans="1:52" x14ac:dyDescent="0.3">
      <c r="A78" s="122">
        <v>49</v>
      </c>
      <c r="B78" s="18">
        <f t="shared" si="104"/>
        <v>291</v>
      </c>
      <c r="C78" s="64">
        <f t="shared" si="105"/>
        <v>9</v>
      </c>
      <c r="D78" s="42">
        <v>12</v>
      </c>
      <c r="E78" s="12">
        <v>160</v>
      </c>
      <c r="F78" s="84">
        <f t="shared" si="106"/>
        <v>34</v>
      </c>
      <c r="G78" s="123">
        <f t="shared" si="101"/>
        <v>15</v>
      </c>
      <c r="H78" s="73">
        <f t="shared" si="102"/>
        <v>111</v>
      </c>
      <c r="I78" s="13">
        <f t="shared" si="107"/>
        <v>0.21249999999999999</v>
      </c>
      <c r="J78" s="175">
        <f t="shared" si="108"/>
        <v>0.78749999999999998</v>
      </c>
      <c r="K78" s="176">
        <f t="shared" si="112"/>
        <v>0.31563895639996548</v>
      </c>
      <c r="L78" s="271">
        <f>H78/H74</f>
        <v>0.24611973392461198</v>
      </c>
      <c r="Y78" s="14">
        <f t="shared" si="103"/>
        <v>12</v>
      </c>
      <c r="Z78" s="252">
        <f t="shared" si="109"/>
        <v>0.94691686919989637</v>
      </c>
      <c r="AA78" s="252">
        <f t="shared" si="110"/>
        <v>0.12775862520950987</v>
      </c>
      <c r="AB78" s="253">
        <f t="shared" si="111"/>
        <v>1.0746754944094064</v>
      </c>
      <c r="AC78" s="71">
        <f t="shared" si="113"/>
        <v>7.6691924674551508</v>
      </c>
      <c r="AD78" s="2"/>
      <c r="AE78" s="2"/>
      <c r="AF78" s="2"/>
      <c r="AG78" s="2"/>
      <c r="AH78" s="2"/>
      <c r="AI78" s="2"/>
      <c r="AJ78" s="2"/>
      <c r="AK78" s="2"/>
      <c r="AL78" s="2"/>
      <c r="AM78" s="2"/>
      <c r="AN78" s="2"/>
      <c r="AO78" s="2"/>
      <c r="AP78" s="2"/>
      <c r="AQ78" s="2"/>
      <c r="AR78" s="2"/>
      <c r="AS78" s="2"/>
      <c r="AT78" s="2"/>
      <c r="AU78" s="2"/>
      <c r="AV78" s="2"/>
      <c r="AW78" s="2"/>
      <c r="AX78" s="2"/>
      <c r="AY78" s="2"/>
      <c r="AZ78" s="2"/>
    </row>
    <row r="79" spans="1:52" x14ac:dyDescent="0.3">
      <c r="A79" s="122">
        <v>62</v>
      </c>
      <c r="B79" s="18">
        <f t="shared" si="104"/>
        <v>315</v>
      </c>
      <c r="C79" s="64">
        <f t="shared" si="105"/>
        <v>12</v>
      </c>
      <c r="D79" s="42">
        <v>15</v>
      </c>
      <c r="E79" s="116">
        <v>111</v>
      </c>
      <c r="F79" s="84">
        <f t="shared" si="106"/>
        <v>24</v>
      </c>
      <c r="G79" s="123">
        <f t="shared" si="101"/>
        <v>13</v>
      </c>
      <c r="H79" s="73">
        <f t="shared" si="102"/>
        <v>74</v>
      </c>
      <c r="I79" s="13">
        <f t="shared" si="107"/>
        <v>0.21621621621621623</v>
      </c>
      <c r="J79" s="175">
        <f t="shared" si="108"/>
        <v>0.78378378378378377</v>
      </c>
      <c r="K79" s="176">
        <f t="shared" si="112"/>
        <v>0.24739269555672969</v>
      </c>
      <c r="L79" s="271">
        <f>H79/H74</f>
        <v>0.16407982261640799</v>
      </c>
      <c r="Y79" s="14">
        <f t="shared" si="103"/>
        <v>15</v>
      </c>
      <c r="Z79" s="252">
        <f t="shared" si="109"/>
        <v>0.74217808667018903</v>
      </c>
      <c r="AA79" s="252">
        <f t="shared" si="110"/>
        <v>0.10236939126485368</v>
      </c>
      <c r="AB79" s="253">
        <f t="shared" si="111"/>
        <v>0.8445474779350427</v>
      </c>
      <c r="AC79" s="71">
        <f t="shared" si="113"/>
        <v>8.5137399453901939</v>
      </c>
      <c r="AD79" s="2"/>
      <c r="AE79" s="2"/>
      <c r="AF79" s="2"/>
      <c r="AG79" s="2"/>
      <c r="AH79" s="2"/>
      <c r="AI79" s="2"/>
      <c r="AJ79" s="2"/>
      <c r="AK79" s="2"/>
      <c r="AL79" s="2"/>
      <c r="AM79" s="2"/>
      <c r="AN79" s="2"/>
      <c r="AO79" s="2"/>
      <c r="AP79" s="2"/>
      <c r="AQ79" s="2"/>
      <c r="AR79" s="2"/>
      <c r="AS79" s="2"/>
      <c r="AT79" s="2"/>
      <c r="AU79" s="2"/>
      <c r="AV79" s="2"/>
      <c r="AW79" s="2"/>
      <c r="AX79" s="2"/>
      <c r="AY79" s="2"/>
      <c r="AZ79" s="2"/>
    </row>
    <row r="80" spans="1:52" x14ac:dyDescent="0.3">
      <c r="A80" s="122">
        <v>81</v>
      </c>
      <c r="B80" s="18">
        <f t="shared" si="104"/>
        <v>328</v>
      </c>
      <c r="C80" s="64">
        <f t="shared" si="105"/>
        <v>15</v>
      </c>
      <c r="D80" s="42">
        <v>18</v>
      </c>
      <c r="E80" s="116">
        <v>74</v>
      </c>
      <c r="F80" s="84">
        <f t="shared" si="106"/>
        <v>13</v>
      </c>
      <c r="G80" s="123">
        <f t="shared" si="101"/>
        <v>19</v>
      </c>
      <c r="H80" s="73">
        <f t="shared" si="102"/>
        <v>42</v>
      </c>
      <c r="I80" s="13">
        <f t="shared" si="107"/>
        <v>0.17567567567567569</v>
      </c>
      <c r="J80" s="175">
        <f t="shared" si="108"/>
        <v>0.82432432432432434</v>
      </c>
      <c r="K80" s="176">
        <f t="shared" si="112"/>
        <v>0.20393181660757448</v>
      </c>
      <c r="L80" s="271">
        <f>H80/H74</f>
        <v>9.3126385809312637E-2</v>
      </c>
      <c r="Y80" s="14">
        <f t="shared" si="103"/>
        <v>18</v>
      </c>
      <c r="Z80" s="252">
        <f t="shared" si="109"/>
        <v>0.61179544982272338</v>
      </c>
      <c r="AA80" s="252">
        <f t="shared" si="110"/>
        <v>6.5191318423732811E-2</v>
      </c>
      <c r="AB80" s="253">
        <f t="shared" si="111"/>
        <v>0.67698676824645621</v>
      </c>
      <c r="AC80" s="71">
        <f t="shared" si="113"/>
        <v>9.1907267136366499</v>
      </c>
      <c r="AD80" s="2"/>
      <c r="AE80" s="2"/>
      <c r="AF80" s="2"/>
      <c r="AG80" s="2"/>
      <c r="AH80" s="2"/>
      <c r="AI80" s="2"/>
      <c r="AJ80" s="2"/>
      <c r="AK80" s="2"/>
      <c r="AL80" s="2"/>
      <c r="AM80" s="2"/>
      <c r="AN80" s="2"/>
      <c r="AO80" s="2"/>
      <c r="AP80" s="2"/>
      <c r="AQ80" s="2"/>
      <c r="AR80" s="2"/>
      <c r="AS80" s="2"/>
      <c r="AT80" s="2"/>
      <c r="AU80" s="2"/>
      <c r="AV80" s="2"/>
      <c r="AW80" s="2"/>
      <c r="AX80" s="2"/>
      <c r="AY80" s="2"/>
      <c r="AZ80" s="2"/>
    </row>
    <row r="81" spans="1:52" x14ac:dyDescent="0.3">
      <c r="A81" s="122">
        <v>98</v>
      </c>
      <c r="B81" s="18">
        <f t="shared" si="104"/>
        <v>331</v>
      </c>
      <c r="C81" s="64">
        <f t="shared" si="105"/>
        <v>18</v>
      </c>
      <c r="D81" s="42">
        <v>21</v>
      </c>
      <c r="E81" s="12">
        <v>42</v>
      </c>
      <c r="F81" s="84">
        <f t="shared" si="106"/>
        <v>3</v>
      </c>
      <c r="G81" s="123">
        <f t="shared" si="101"/>
        <v>17</v>
      </c>
      <c r="H81" s="73">
        <f t="shared" si="102"/>
        <v>22</v>
      </c>
      <c r="I81" s="13">
        <f t="shared" si="107"/>
        <v>7.1428571428571425E-2</v>
      </c>
      <c r="J81" s="175">
        <f t="shared" si="108"/>
        <v>0.9285714285714286</v>
      </c>
      <c r="K81" s="176">
        <f t="shared" si="112"/>
        <v>0.18936525827846201</v>
      </c>
      <c r="L81" s="271">
        <f>H81/H74</f>
        <v>4.878048780487805E-2</v>
      </c>
      <c r="Y81" s="14">
        <f t="shared" si="103"/>
        <v>21</v>
      </c>
      <c r="Z81" s="252">
        <f t="shared" si="109"/>
        <v>0.56809577483538609</v>
      </c>
      <c r="AA81" s="252">
        <f t="shared" si="110"/>
        <v>2.18498374936687E-2</v>
      </c>
      <c r="AB81" s="253">
        <f t="shared" si="111"/>
        <v>0.58994561232905474</v>
      </c>
      <c r="AC81" s="71">
        <f t="shared" si="113"/>
        <v>9.7806723259657051</v>
      </c>
      <c r="AD81" s="2"/>
      <c r="AE81" s="2"/>
      <c r="AF81" s="2"/>
      <c r="AG81" s="2"/>
      <c r="AH81" s="2"/>
      <c r="AI81" s="2"/>
      <c r="AJ81" s="2"/>
      <c r="AK81" s="2"/>
      <c r="AL81" s="2"/>
      <c r="AM81" s="2"/>
      <c r="AN81" s="2"/>
      <c r="AO81" s="2"/>
      <c r="AP81" s="2"/>
      <c r="AQ81" s="2"/>
      <c r="AR81" s="2"/>
      <c r="AS81" s="2"/>
      <c r="AT81" s="2"/>
      <c r="AU81" s="2"/>
      <c r="AV81" s="2"/>
      <c r="AW81" s="2"/>
      <c r="AX81" s="2"/>
      <c r="AY81" s="2"/>
      <c r="AZ81" s="2"/>
    </row>
    <row r="82" spans="1:52" x14ac:dyDescent="0.3">
      <c r="A82" s="122">
        <v>108</v>
      </c>
      <c r="B82" s="18">
        <f t="shared" si="104"/>
        <v>333</v>
      </c>
      <c r="C82" s="64">
        <f t="shared" si="105"/>
        <v>21</v>
      </c>
      <c r="D82" s="42">
        <v>24</v>
      </c>
      <c r="E82" s="12">
        <v>22</v>
      </c>
      <c r="F82" s="84">
        <f t="shared" si="106"/>
        <v>2</v>
      </c>
      <c r="G82" s="123">
        <f t="shared" si="101"/>
        <v>10</v>
      </c>
      <c r="H82" s="85">
        <v>10</v>
      </c>
      <c r="I82" s="13">
        <f t="shared" si="107"/>
        <v>9.0909090909090912E-2</v>
      </c>
      <c r="J82" s="175">
        <f t="shared" si="108"/>
        <v>0.90909090909090906</v>
      </c>
      <c r="K82" s="176">
        <f t="shared" si="112"/>
        <v>0.17215023479860184</v>
      </c>
      <c r="L82" s="271">
        <f>H82/H74</f>
        <v>2.2172949002217297E-2</v>
      </c>
      <c r="Y82" s="14">
        <f t="shared" si="103"/>
        <v>24</v>
      </c>
      <c r="Z82" s="252">
        <f t="shared" si="109"/>
        <v>0.51645070439580554</v>
      </c>
      <c r="AA82" s="252">
        <f t="shared" si="110"/>
        <v>2.5822535219790263E-2</v>
      </c>
      <c r="AB82" s="253">
        <f t="shared" si="111"/>
        <v>0.54227323961559581</v>
      </c>
      <c r="AC82" s="71">
        <f t="shared" si="113"/>
        <v>10.322945565581302</v>
      </c>
      <c r="AD82" s="2"/>
      <c r="AE82" s="2"/>
      <c r="AF82" s="2"/>
      <c r="AG82" s="2"/>
      <c r="AH82" s="2"/>
      <c r="AI82" s="2"/>
      <c r="AJ82" s="2"/>
      <c r="AK82" s="2"/>
      <c r="AL82" s="2"/>
      <c r="AM82" s="2"/>
      <c r="AN82" s="2"/>
      <c r="AO82" s="2"/>
      <c r="AP82" s="2"/>
      <c r="AQ82" s="2"/>
      <c r="AR82" s="2"/>
      <c r="AS82" s="2"/>
      <c r="AT82" s="2"/>
      <c r="AU82" s="2"/>
      <c r="AV82" s="2"/>
      <c r="AW82" s="2"/>
      <c r="AX82" s="2"/>
      <c r="AY82" s="2"/>
      <c r="AZ82" s="2"/>
    </row>
    <row r="83" spans="1:52" ht="5.25" customHeight="1" x14ac:dyDescent="0.3">
      <c r="D83" s="18"/>
      <c r="E83" s="18"/>
      <c r="F83" s="19"/>
      <c r="G83" s="19"/>
      <c r="H83" s="18"/>
      <c r="I83" s="20"/>
      <c r="J83" s="21"/>
      <c r="K83" s="21"/>
      <c r="L83" s="21"/>
      <c r="M83" s="22"/>
      <c r="N83" s="22"/>
      <c r="O83" s="22"/>
      <c r="P83" s="22"/>
      <c r="Q83" s="21"/>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1:52" x14ac:dyDescent="0.3">
      <c r="D84" s="23"/>
      <c r="E84" s="24" t="s">
        <v>8</v>
      </c>
      <c r="F84" s="43">
        <f>SUM(F74:F82)</f>
        <v>333</v>
      </c>
      <c r="G84" s="43">
        <f>SUM(G74:G82)</f>
        <v>108</v>
      </c>
      <c r="H84" s="43">
        <f>H82</f>
        <v>10</v>
      </c>
      <c r="I84" s="20"/>
      <c r="J84" s="21"/>
      <c r="K84" s="21"/>
      <c r="L84" s="21"/>
      <c r="M84" s="18"/>
      <c r="N84" s="18"/>
      <c r="O84" s="18"/>
      <c r="P84" s="18"/>
      <c r="Q84" s="21"/>
      <c r="R84" s="1"/>
      <c r="S84" s="1"/>
      <c r="T84" s="1"/>
      <c r="U84" s="1"/>
      <c r="V84" s="1"/>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1:52" x14ac:dyDescent="0.3">
      <c r="D85" s="23"/>
      <c r="F85" s="272">
        <f>F84/E74</f>
        <v>0.73835920177383596</v>
      </c>
      <c r="G85" s="273">
        <f>G84/E74</f>
        <v>0.23946784922394679</v>
      </c>
      <c r="H85" s="274">
        <f>H84/E74</f>
        <v>2.2172949002217297E-2</v>
      </c>
      <c r="I85" s="20"/>
      <c r="J85" s="21"/>
      <c r="K85" s="21"/>
      <c r="L85" s="21"/>
      <c r="M85" s="21"/>
      <c r="N85" s="21"/>
      <c r="O85" s="18"/>
      <c r="P85" s="18"/>
      <c r="Q85" s="21"/>
      <c r="R85" s="1"/>
      <c r="S85" s="1"/>
      <c r="T85" s="1"/>
      <c r="U85" s="1"/>
      <c r="V85" s="1"/>
      <c r="W85" s="29"/>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1:52" x14ac:dyDescent="0.3">
      <c r="D86" s="23"/>
      <c r="I86" s="20"/>
      <c r="K86" s="275" t="s">
        <v>136</v>
      </c>
      <c r="L86" s="148">
        <f>R90</f>
        <v>7.9493028361125395</v>
      </c>
      <c r="M86" s="20" t="s">
        <v>67</v>
      </c>
      <c r="N86" s="20"/>
      <c r="O86" s="276">
        <f>R92</f>
        <v>203.77904849531086</v>
      </c>
      <c r="P86" s="1" t="s">
        <v>137</v>
      </c>
      <c r="R86" s="306"/>
      <c r="T86" s="277">
        <f>R93</f>
        <v>0.45183824500068925</v>
      </c>
      <c r="U86" s="1" t="s">
        <v>147</v>
      </c>
      <c r="V86" s="1"/>
      <c r="W86" s="29"/>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1:52" s="40" customFormat="1" ht="14" thickBot="1" x14ac:dyDescent="0.4">
      <c r="D87" s="102">
        <v>0</v>
      </c>
      <c r="E87" s="136" t="s">
        <v>59</v>
      </c>
      <c r="F87" s="265" t="s">
        <v>60</v>
      </c>
      <c r="G87" s="137" t="s">
        <v>77</v>
      </c>
      <c r="H87" s="104"/>
      <c r="I87" s="20"/>
      <c r="J87" s="20"/>
      <c r="K87" s="20"/>
      <c r="L87" s="20"/>
      <c r="M87" s="20"/>
      <c r="N87" s="20"/>
      <c r="O87" s="20"/>
      <c r="P87" s="20"/>
      <c r="Q87" s="20"/>
      <c r="R87" s="20"/>
      <c r="S87" s="20"/>
      <c r="T87" s="20"/>
      <c r="U87" s="1"/>
      <c r="V87" s="1"/>
      <c r="W87" s="29"/>
      <c r="X87" s="77"/>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1:52" s="40" customFormat="1" x14ac:dyDescent="0.3">
      <c r="D88" s="42">
        <v>3</v>
      </c>
      <c r="E88" s="128">
        <f>AVERAGE(H74:H75)</f>
        <v>398</v>
      </c>
      <c r="F88" s="128">
        <f>E88*(D88-D87)</f>
        <v>1194</v>
      </c>
      <c r="G88" s="110">
        <f>F88/E74</f>
        <v>2.647450110864745</v>
      </c>
      <c r="I88" s="1"/>
      <c r="J88" s="1"/>
      <c r="K88" s="278" t="s">
        <v>71</v>
      </c>
      <c r="L88" s="279"/>
      <c r="M88" s="279"/>
      <c r="N88" s="279"/>
      <c r="O88" s="279"/>
      <c r="P88" s="279"/>
      <c r="Q88" s="280"/>
      <c r="R88" s="280"/>
      <c r="S88" s="281"/>
      <c r="T88" s="2"/>
      <c r="U88" s="1"/>
      <c r="V88" s="1"/>
      <c r="W88" s="29"/>
      <c r="X88" s="77"/>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1:52" s="40" customFormat="1" x14ac:dyDescent="0.3">
      <c r="D89" s="100">
        <v>6</v>
      </c>
      <c r="E89" s="105">
        <f t="shared" ref="E89:E95" si="114">AVERAGE(H75:H76)</f>
        <v>315</v>
      </c>
      <c r="F89" s="128">
        <f t="shared" ref="F89:F95" si="115">E89*(D89-D88)</f>
        <v>945</v>
      </c>
      <c r="G89" s="110">
        <f>F89/E74</f>
        <v>2.0953436807095343</v>
      </c>
      <c r="H89" s="104"/>
      <c r="I89" s="1"/>
      <c r="J89" s="1"/>
      <c r="K89" s="282" t="s">
        <v>138</v>
      </c>
      <c r="L89" s="283">
        <f>K76</f>
        <v>0.68401940936405403</v>
      </c>
      <c r="M89" s="283">
        <f>K77</f>
        <v>0.40081137320630539</v>
      </c>
      <c r="N89" s="298">
        <f>L89-M89</f>
        <v>0.28320803615774864</v>
      </c>
      <c r="O89" s="303">
        <f>C80-C79</f>
        <v>3</v>
      </c>
      <c r="P89" s="301"/>
      <c r="Q89" s="301" t="s">
        <v>139</v>
      </c>
      <c r="R89" s="285">
        <f>D76</f>
        <v>6</v>
      </c>
      <c r="S89" s="286"/>
      <c r="T89" s="2"/>
      <c r="U89" s="1"/>
      <c r="V89" s="1"/>
      <c r="W89" s="29"/>
      <c r="X89" s="77"/>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s="40" customFormat="1" x14ac:dyDescent="0.3">
      <c r="D90" s="100">
        <v>9</v>
      </c>
      <c r="E90" s="105">
        <f t="shared" si="114"/>
        <v>222.5</v>
      </c>
      <c r="F90" s="128">
        <f t="shared" si="115"/>
        <v>667.5</v>
      </c>
      <c r="G90" s="110">
        <f>F90/E74</f>
        <v>1.4800443458980044</v>
      </c>
      <c r="H90" s="104"/>
      <c r="I90" s="1"/>
      <c r="J90" s="1"/>
      <c r="K90" s="287"/>
      <c r="L90" s="284">
        <f>L89</f>
        <v>0.68401940936405403</v>
      </c>
      <c r="M90" s="288">
        <v>0.5</v>
      </c>
      <c r="N90" s="298">
        <f>L90-M90</f>
        <v>0.18401940936405403</v>
      </c>
      <c r="O90" s="304">
        <f>N90*O89/N89</f>
        <v>1.9493028361125395</v>
      </c>
      <c r="P90" s="301"/>
      <c r="Q90" s="301" t="s">
        <v>140</v>
      </c>
      <c r="R90" s="289">
        <f>R89+O90</f>
        <v>7.9493028361125395</v>
      </c>
      <c r="S90" s="286" t="s">
        <v>141</v>
      </c>
      <c r="T90" s="2"/>
      <c r="U90" s="1"/>
      <c r="V90" s="1"/>
      <c r="W90" s="29"/>
      <c r="X90" s="77"/>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s="40" customFormat="1" x14ac:dyDescent="0.3">
      <c r="D91" s="42">
        <v>12</v>
      </c>
      <c r="E91" s="105">
        <f t="shared" si="114"/>
        <v>135.5</v>
      </c>
      <c r="F91" s="128">
        <f t="shared" si="115"/>
        <v>406.5</v>
      </c>
      <c r="G91" s="110">
        <f>F91/E74</f>
        <v>0.90133037694013307</v>
      </c>
      <c r="H91" s="104"/>
      <c r="I91" s="1"/>
      <c r="J91" s="1"/>
      <c r="K91" s="287"/>
      <c r="L91" s="290"/>
      <c r="M91" s="290"/>
      <c r="N91" s="299"/>
      <c r="O91" s="305"/>
      <c r="P91" s="301"/>
      <c r="Q91" s="301"/>
      <c r="R91" s="301"/>
      <c r="S91" s="286"/>
      <c r="T91" s="2"/>
      <c r="U91" s="1"/>
      <c r="V91" s="1"/>
      <c r="W91" s="29"/>
      <c r="X91" s="77"/>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1:52" s="40" customFormat="1" x14ac:dyDescent="0.3">
      <c r="D92" s="42">
        <v>15</v>
      </c>
      <c r="E92" s="105">
        <f t="shared" si="114"/>
        <v>92.5</v>
      </c>
      <c r="F92" s="128">
        <f t="shared" si="115"/>
        <v>277.5</v>
      </c>
      <c r="G92" s="110">
        <f>F92/E74</f>
        <v>0.61529933481152999</v>
      </c>
      <c r="H92" s="104"/>
      <c r="I92" s="1"/>
      <c r="J92" s="1"/>
      <c r="K92" s="287" t="s">
        <v>142</v>
      </c>
      <c r="L92" s="291">
        <f>H76</f>
        <v>285</v>
      </c>
      <c r="M92" s="291">
        <f>H77</f>
        <v>160</v>
      </c>
      <c r="N92" s="300">
        <f>L92-M92</f>
        <v>125</v>
      </c>
      <c r="O92" s="303">
        <f>O89</f>
        <v>3</v>
      </c>
      <c r="P92" s="301"/>
      <c r="Q92" s="302" t="s">
        <v>143</v>
      </c>
      <c r="R92" s="292">
        <f>L92-N93</f>
        <v>203.77904849531086</v>
      </c>
      <c r="S92" s="293"/>
      <c r="T92" s="2"/>
      <c r="U92" s="1"/>
      <c r="V92" s="1"/>
      <c r="W92" s="29"/>
      <c r="X92" s="77"/>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1:52" s="40" customFormat="1" x14ac:dyDescent="0.3">
      <c r="D93" s="42">
        <v>18</v>
      </c>
      <c r="E93" s="105">
        <f t="shared" si="114"/>
        <v>58</v>
      </c>
      <c r="F93" s="128">
        <f t="shared" si="115"/>
        <v>174</v>
      </c>
      <c r="G93" s="110">
        <f>F93/E74</f>
        <v>0.38580931263858093</v>
      </c>
      <c r="H93" s="104"/>
      <c r="I93" s="1"/>
      <c r="J93" s="1"/>
      <c r="K93" s="287"/>
      <c r="L93" s="290"/>
      <c r="M93" s="290"/>
      <c r="N93" s="300">
        <f>N92*O93/O92</f>
        <v>81.220951504689154</v>
      </c>
      <c r="O93" s="304">
        <f>O90</f>
        <v>1.9493028361125395</v>
      </c>
      <c r="P93" s="301"/>
      <c r="Q93" s="302" t="s">
        <v>144</v>
      </c>
      <c r="R93" s="294">
        <f>R92/E74</f>
        <v>0.45183824500068925</v>
      </c>
      <c r="S93" s="286"/>
      <c r="T93" s="2"/>
      <c r="U93" s="1"/>
      <c r="V93" s="1"/>
      <c r="W93" s="29"/>
      <c r="X93" s="77"/>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 s="40" customFormat="1" ht="13.5" thickBot="1" x14ac:dyDescent="0.35">
      <c r="D94" s="42">
        <v>21</v>
      </c>
      <c r="E94" s="105">
        <f t="shared" si="114"/>
        <v>32</v>
      </c>
      <c r="F94" s="128">
        <f t="shared" si="115"/>
        <v>96</v>
      </c>
      <c r="G94" s="110">
        <f>F94/E74</f>
        <v>0.21286031042128603</v>
      </c>
      <c r="H94" s="104"/>
      <c r="I94" s="1"/>
      <c r="J94" s="1"/>
      <c r="K94" s="295"/>
      <c r="L94" s="296"/>
      <c r="M94" s="296"/>
      <c r="N94" s="296"/>
      <c r="O94" s="296"/>
      <c r="P94" s="296"/>
      <c r="Q94" s="296"/>
      <c r="R94" s="296"/>
      <c r="S94" s="297"/>
      <c r="T94" s="2"/>
      <c r="U94" s="1"/>
      <c r="V94" s="1"/>
      <c r="W94" s="29"/>
      <c r="X94" s="77"/>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1:52" s="40" customFormat="1" x14ac:dyDescent="0.3">
      <c r="D95" s="42">
        <v>24</v>
      </c>
      <c r="E95" s="105">
        <f t="shared" si="114"/>
        <v>16</v>
      </c>
      <c r="F95" s="128">
        <f t="shared" si="115"/>
        <v>48</v>
      </c>
      <c r="G95" s="110">
        <f>F95/E74</f>
        <v>0.10643015521064302</v>
      </c>
      <c r="H95" s="104"/>
      <c r="J95" s="1"/>
      <c r="K95" s="1"/>
      <c r="L95" s="104"/>
      <c r="M95" s="104"/>
      <c r="N95" s="104"/>
      <c r="O95" s="1"/>
      <c r="P95" s="1"/>
      <c r="Q95" s="1"/>
      <c r="R95" s="1"/>
      <c r="S95" s="1"/>
      <c r="T95" s="1"/>
      <c r="U95" s="1"/>
      <c r="V95" s="77"/>
      <c r="W95" s="77"/>
      <c r="X95" s="77"/>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1:52" s="40" customFormat="1" x14ac:dyDescent="0.3">
      <c r="D96" s="102"/>
      <c r="F96" s="106">
        <f>SUM(F88:F95)</f>
        <v>3808.5</v>
      </c>
      <c r="G96" s="107">
        <f>SUM(G88:G95)</f>
        <v>8.4445676274944557</v>
      </c>
      <c r="H96" s="104" t="s">
        <v>76</v>
      </c>
      <c r="J96" s="1"/>
      <c r="K96" s="1"/>
      <c r="L96" s="104"/>
      <c r="M96" s="104"/>
      <c r="N96" s="104"/>
      <c r="O96" s="104"/>
      <c r="P96" s="104"/>
      <c r="Q96" s="104"/>
      <c r="R96" s="1"/>
      <c r="S96" s="1"/>
      <c r="T96" s="1"/>
      <c r="U96" s="1"/>
      <c r="V96" s="77"/>
      <c r="W96" s="77"/>
      <c r="X96" s="77"/>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1:52" s="40" customFormat="1" x14ac:dyDescent="0.3">
      <c r="D97" s="102"/>
      <c r="F97" s="103"/>
      <c r="G97" s="103"/>
      <c r="I97" s="104"/>
      <c r="J97" s="104"/>
      <c r="K97" s="104"/>
      <c r="L97" s="104"/>
      <c r="M97" s="104"/>
      <c r="N97" s="104"/>
      <c r="O97" s="104"/>
      <c r="P97" s="104"/>
      <c r="Q97" s="104"/>
      <c r="R97" s="77"/>
      <c r="S97" s="77"/>
      <c r="T97" s="77"/>
      <c r="U97" s="77"/>
      <c r="V97" s="77"/>
      <c r="W97" s="77"/>
      <c r="X97" s="77"/>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 s="40" customFormat="1" x14ac:dyDescent="0.3">
      <c r="D98" s="102"/>
      <c r="F98" s="103"/>
      <c r="G98" s="103"/>
      <c r="I98" s="104"/>
      <c r="J98" s="104"/>
      <c r="K98" s="104"/>
      <c r="L98" s="104"/>
      <c r="M98" s="104"/>
      <c r="N98" s="104"/>
      <c r="O98" s="104"/>
      <c r="P98" s="104"/>
      <c r="Q98" s="104"/>
      <c r="R98" s="77"/>
      <c r="S98" s="77"/>
      <c r="T98" s="77"/>
      <c r="U98" s="77"/>
      <c r="V98" s="77"/>
      <c r="W98" s="77"/>
      <c r="X98" s="77"/>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1:52" s="40" customFormat="1" x14ac:dyDescent="0.3">
      <c r="D99" s="102"/>
      <c r="F99" s="103"/>
      <c r="G99" s="103"/>
      <c r="I99" s="104"/>
      <c r="J99" s="104"/>
      <c r="K99" s="104"/>
      <c r="L99" s="104"/>
      <c r="M99" s="104"/>
      <c r="N99" s="104"/>
      <c r="O99" s="104"/>
      <c r="P99" s="104"/>
      <c r="Q99" s="104"/>
      <c r="R99" s="77"/>
      <c r="S99" s="77"/>
      <c r="T99" s="77"/>
      <c r="U99" s="77"/>
      <c r="V99" s="77"/>
      <c r="W99" s="77"/>
      <c r="X99" s="77"/>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1:52" s="40" customFormat="1" x14ac:dyDescent="0.3">
      <c r="D100" s="102"/>
      <c r="F100" s="103"/>
      <c r="G100" s="103"/>
      <c r="I100" s="104"/>
      <c r="J100" s="104"/>
      <c r="K100" s="104"/>
      <c r="L100" s="104"/>
      <c r="M100" s="104"/>
      <c r="N100" s="104"/>
      <c r="O100" s="104"/>
      <c r="P100" s="104"/>
      <c r="Q100" s="104"/>
      <c r="R100" s="77"/>
      <c r="S100" s="77"/>
      <c r="T100" s="77"/>
      <c r="U100" s="77"/>
      <c r="V100" s="77"/>
      <c r="W100" s="77"/>
      <c r="X100" s="77"/>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1:52" s="40" customFormat="1" x14ac:dyDescent="0.3">
      <c r="D101" s="102"/>
      <c r="F101" s="103"/>
      <c r="G101" s="103"/>
      <c r="I101" s="104"/>
      <c r="J101" s="104"/>
      <c r="K101" s="104"/>
      <c r="L101" s="104"/>
      <c r="M101" s="104"/>
      <c r="N101" s="104"/>
      <c r="O101" s="104"/>
      <c r="P101" s="104"/>
      <c r="Q101" s="104"/>
      <c r="R101" s="77"/>
      <c r="S101" s="77"/>
      <c r="T101" s="77"/>
      <c r="U101" s="77"/>
      <c r="V101" s="77"/>
      <c r="W101" s="77"/>
      <c r="X101" s="77"/>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1:52" s="40" customFormat="1" x14ac:dyDescent="0.3">
      <c r="D102" s="102"/>
      <c r="F102" s="103"/>
      <c r="G102" s="103"/>
      <c r="I102" s="104"/>
      <c r="J102" s="104"/>
      <c r="K102" s="104"/>
      <c r="L102" s="104"/>
      <c r="M102" s="104"/>
      <c r="N102" s="104"/>
      <c r="O102" s="104"/>
      <c r="P102" s="104"/>
      <c r="Q102" s="104"/>
      <c r="R102" s="77"/>
      <c r="S102" s="77"/>
      <c r="T102" s="77"/>
      <c r="U102" s="77"/>
      <c r="V102" s="77"/>
      <c r="W102" s="77"/>
      <c r="X102" s="77"/>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1:52" s="40" customFormat="1" x14ac:dyDescent="0.3">
      <c r="D103" s="102"/>
      <c r="F103" s="103"/>
      <c r="G103" s="103"/>
      <c r="I103" s="104"/>
      <c r="J103" s="104"/>
      <c r="K103" s="104"/>
      <c r="L103" s="104"/>
      <c r="M103" s="104"/>
      <c r="N103" s="104"/>
      <c r="O103" s="104"/>
      <c r="P103" s="104"/>
      <c r="Q103" s="104"/>
      <c r="R103" s="77"/>
      <c r="S103" s="77"/>
      <c r="T103" s="77"/>
      <c r="U103" s="77"/>
      <c r="V103" s="77"/>
      <c r="W103" s="77"/>
      <c r="X103" s="77"/>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1:52" s="40" customFormat="1" x14ac:dyDescent="0.3">
      <c r="D104" s="102"/>
      <c r="F104" s="103"/>
      <c r="G104" s="103"/>
      <c r="I104" s="104"/>
      <c r="J104" s="104"/>
      <c r="K104" s="104"/>
      <c r="L104" s="104"/>
      <c r="M104" s="104"/>
      <c r="N104" s="104"/>
      <c r="O104" s="104"/>
      <c r="P104" s="104"/>
      <c r="Q104" s="104"/>
      <c r="R104" s="77"/>
      <c r="S104" s="77"/>
      <c r="T104" s="77"/>
      <c r="U104" s="77"/>
      <c r="V104" s="77"/>
      <c r="W104" s="77"/>
      <c r="X104" s="77"/>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1:52" s="40" customFormat="1" x14ac:dyDescent="0.3">
      <c r="D105" s="102"/>
      <c r="F105" s="103"/>
      <c r="G105" s="103"/>
      <c r="I105" s="104"/>
      <c r="J105" s="104"/>
      <c r="K105" s="104"/>
      <c r="L105" s="104"/>
      <c r="M105" s="104"/>
      <c r="N105" s="104"/>
      <c r="O105" s="104"/>
      <c r="P105" s="104"/>
      <c r="Q105" s="104"/>
      <c r="R105" s="77"/>
      <c r="S105" s="77"/>
      <c r="T105" s="77"/>
      <c r="U105" s="77"/>
      <c r="V105" s="77"/>
      <c r="W105" s="77"/>
      <c r="X105" s="77"/>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1:52" s="40" customFormat="1" x14ac:dyDescent="0.3">
      <c r="A106" s="3" t="s">
        <v>63</v>
      </c>
      <c r="B106" s="3"/>
      <c r="C106" s="1"/>
      <c r="D106" s="1"/>
      <c r="E106" s="1"/>
      <c r="F106" s="4"/>
      <c r="G106" s="1"/>
      <c r="H106" s="1"/>
      <c r="I106" s="1"/>
      <c r="J106" s="1"/>
      <c r="K106" s="1"/>
      <c r="L106" s="1"/>
      <c r="M106" s="1"/>
      <c r="N106" s="104"/>
      <c r="O106" s="104"/>
      <c r="P106" s="104"/>
      <c r="Q106" s="104"/>
      <c r="R106" s="77"/>
      <c r="S106" s="77"/>
      <c r="T106" s="77"/>
      <c r="U106" s="77"/>
      <c r="V106" s="77"/>
      <c r="W106" s="77"/>
      <c r="X106" s="77"/>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1:52" x14ac:dyDescent="0.3">
      <c r="C107" s="3" t="s">
        <v>69</v>
      </c>
      <c r="E107" s="7"/>
      <c r="F107" s="4"/>
      <c r="Q107" s="27"/>
      <c r="Y107" s="146" t="s">
        <v>78</v>
      </c>
      <c r="Z107" s="146"/>
      <c r="AA107" s="3"/>
      <c r="AB107" s="3"/>
      <c r="AC107" s="3"/>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1:52" ht="54" x14ac:dyDescent="0.3">
      <c r="A108" s="86" t="s">
        <v>149</v>
      </c>
      <c r="B108" s="86" t="s">
        <v>65</v>
      </c>
      <c r="C108" s="8" t="s">
        <v>46</v>
      </c>
      <c r="D108" s="8" t="s">
        <v>45</v>
      </c>
      <c r="E108" s="8" t="s">
        <v>30</v>
      </c>
      <c r="F108" s="33" t="s">
        <v>31</v>
      </c>
      <c r="G108" s="33" t="s">
        <v>33</v>
      </c>
      <c r="H108" s="162" t="s">
        <v>32</v>
      </c>
      <c r="I108" s="9" t="s">
        <v>18</v>
      </c>
      <c r="J108" s="267" t="s">
        <v>126</v>
      </c>
      <c r="K108" s="174" t="s">
        <v>87</v>
      </c>
      <c r="L108" s="270" t="s">
        <v>135</v>
      </c>
      <c r="O108" s="318" t="s">
        <v>145</v>
      </c>
      <c r="P108" s="3" t="s">
        <v>146</v>
      </c>
      <c r="Y108" s="8" t="s">
        <v>45</v>
      </c>
      <c r="Z108" s="245" t="s">
        <v>40</v>
      </c>
      <c r="AA108" s="245" t="s">
        <v>41</v>
      </c>
      <c r="AB108" s="245" t="s">
        <v>42</v>
      </c>
      <c r="AC108" s="33" t="s">
        <v>43</v>
      </c>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1:52" x14ac:dyDescent="0.3">
      <c r="A109" s="122">
        <v>0</v>
      </c>
      <c r="B109" s="39">
        <f>F109</f>
        <v>0</v>
      </c>
      <c r="D109" s="8">
        <v>0</v>
      </c>
      <c r="E109" s="8">
        <v>400</v>
      </c>
      <c r="F109" s="8">
        <v>0</v>
      </c>
      <c r="G109" s="8">
        <v>0</v>
      </c>
      <c r="H109" s="73">
        <f>E110</f>
        <v>400</v>
      </c>
      <c r="I109" s="315">
        <f>F109/E109</f>
        <v>0</v>
      </c>
      <c r="J109" s="268">
        <f>1-I109</f>
        <v>1</v>
      </c>
      <c r="K109" s="232">
        <f>J109</f>
        <v>1</v>
      </c>
      <c r="L109" s="271">
        <f>H109/H109</f>
        <v>1</v>
      </c>
      <c r="N109" s="302" t="s">
        <v>140</v>
      </c>
      <c r="O109" s="310">
        <v>7.311758557232241</v>
      </c>
      <c r="P109" s="289">
        <v>11.511627906976745</v>
      </c>
      <c r="Y109" s="70"/>
      <c r="Z109" s="248"/>
      <c r="AA109" s="248"/>
      <c r="AB109" s="248"/>
      <c r="AC109" s="70"/>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1:52" x14ac:dyDescent="0.3">
      <c r="A110" s="122">
        <v>13</v>
      </c>
      <c r="B110" s="18">
        <f>B109+F110</f>
        <v>70</v>
      </c>
      <c r="C110" s="64">
        <f>D109</f>
        <v>0</v>
      </c>
      <c r="D110" s="42">
        <v>3</v>
      </c>
      <c r="E110" s="12">
        <v>400</v>
      </c>
      <c r="F110" s="84">
        <f>E110-H110-G110</f>
        <v>70</v>
      </c>
      <c r="G110" s="123">
        <f>A110-A109</f>
        <v>13</v>
      </c>
      <c r="H110" s="73">
        <f t="shared" ref="H110:H116" si="116">E111</f>
        <v>317</v>
      </c>
      <c r="I110" s="118">
        <f>F110/E110</f>
        <v>0.17499999999999999</v>
      </c>
      <c r="J110" s="268">
        <f>1-I110</f>
        <v>0.82499999999999996</v>
      </c>
      <c r="K110" s="176">
        <f>J110*K109</f>
        <v>0.82499999999999996</v>
      </c>
      <c r="L110" s="271">
        <f>H110/H109</f>
        <v>0.79249999999999998</v>
      </c>
      <c r="N110" s="302"/>
      <c r="O110" s="309"/>
      <c r="P110" s="303"/>
      <c r="Y110" s="14">
        <f t="shared" ref="Y110:Y117" si="117">D110</f>
        <v>3</v>
      </c>
      <c r="Z110" s="252">
        <f>K110*(D110-D109)</f>
        <v>2.4749999999999996</v>
      </c>
      <c r="AA110" s="252">
        <f>(K109-K110)*(D110-D109)/2</f>
        <v>0.26250000000000007</v>
      </c>
      <c r="AB110" s="253">
        <f>SUM(Z110:AA110)</f>
        <v>2.7374999999999998</v>
      </c>
      <c r="AC110" s="71">
        <f>AB110</f>
        <v>2.7374999999999998</v>
      </c>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1:52" x14ac:dyDescent="0.3">
      <c r="A111" s="122">
        <v>14</v>
      </c>
      <c r="B111" s="18">
        <f t="shared" ref="B111:B117" si="118">B110+F111</f>
        <v>140</v>
      </c>
      <c r="C111" s="64">
        <f t="shared" ref="C111:C117" si="119">D110</f>
        <v>3</v>
      </c>
      <c r="D111" s="100">
        <v>6</v>
      </c>
      <c r="E111" s="12">
        <v>317</v>
      </c>
      <c r="F111" s="84">
        <f t="shared" ref="F111:F117" si="120">E111-H111-G111</f>
        <v>70</v>
      </c>
      <c r="G111" s="123">
        <f t="shared" ref="G111:G117" si="121">A111-A110</f>
        <v>1</v>
      </c>
      <c r="H111" s="101">
        <f t="shared" si="116"/>
        <v>246</v>
      </c>
      <c r="I111" s="118">
        <f t="shared" ref="I111:I117" si="122">F111/E111</f>
        <v>0.22082018927444794</v>
      </c>
      <c r="J111" s="268">
        <f t="shared" ref="J111:J117" si="123">1-I111</f>
        <v>0.77917981072555209</v>
      </c>
      <c r="K111" s="182">
        <f>J111*K110</f>
        <v>0.64282334384858042</v>
      </c>
      <c r="L111" s="271">
        <f>H111/H109</f>
        <v>0.61499999999999999</v>
      </c>
      <c r="N111" s="302" t="s">
        <v>143</v>
      </c>
      <c r="O111" s="308">
        <v>189.15712918660287</v>
      </c>
      <c r="P111" s="307">
        <v>180</v>
      </c>
      <c r="Y111" s="14">
        <f t="shared" si="117"/>
        <v>6</v>
      </c>
      <c r="Z111" s="252">
        <f t="shared" ref="Z111:Z117" si="124">K111*(D111-D110)</f>
        <v>1.9284700315457413</v>
      </c>
      <c r="AA111" s="252">
        <f t="shared" ref="AA111:AA117" si="125">(K110-K111)*(D111-D110)/2</f>
        <v>0.2732649842271293</v>
      </c>
      <c r="AB111" s="253">
        <f t="shared" ref="AB111:AB117" si="126">SUM(Z111:AA111)</f>
        <v>2.2017350157728703</v>
      </c>
      <c r="AC111" s="71">
        <f>AB111+AC110</f>
        <v>4.9392350157728702</v>
      </c>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1:52" x14ac:dyDescent="0.3">
      <c r="A112" s="122">
        <v>19</v>
      </c>
      <c r="B112" s="18">
        <f t="shared" si="118"/>
        <v>265</v>
      </c>
      <c r="C112" s="64">
        <f t="shared" si="119"/>
        <v>6</v>
      </c>
      <c r="D112" s="100">
        <v>9</v>
      </c>
      <c r="E112" s="12">
        <v>246</v>
      </c>
      <c r="F112" s="84">
        <f t="shared" si="120"/>
        <v>125</v>
      </c>
      <c r="G112" s="123">
        <f t="shared" si="121"/>
        <v>5</v>
      </c>
      <c r="H112" s="101">
        <f t="shared" si="116"/>
        <v>116</v>
      </c>
      <c r="I112" s="118">
        <f t="shared" si="122"/>
        <v>0.50813008130081305</v>
      </c>
      <c r="J112" s="268">
        <f t="shared" si="123"/>
        <v>0.49186991869918695</v>
      </c>
      <c r="K112" s="182">
        <f t="shared" ref="K112:K117" si="127">J112*K111</f>
        <v>0.31618546587674073</v>
      </c>
      <c r="L112" s="271">
        <f>H112/H109</f>
        <v>0.28999999999999998</v>
      </c>
      <c r="N112" s="302" t="s">
        <v>144</v>
      </c>
      <c r="O112" s="313">
        <v>0.4728928229665072</v>
      </c>
      <c r="P112" s="314">
        <v>0.5</v>
      </c>
      <c r="Y112" s="14">
        <f t="shared" si="117"/>
        <v>9</v>
      </c>
      <c r="Z112" s="252">
        <f t="shared" si="124"/>
        <v>0.94855639763022226</v>
      </c>
      <c r="AA112" s="252">
        <f t="shared" si="125"/>
        <v>0.4899568169577595</v>
      </c>
      <c r="AB112" s="253">
        <f t="shared" si="126"/>
        <v>1.4385132145879818</v>
      </c>
      <c r="AC112" s="71">
        <f t="shared" ref="AC112:AC117" si="128">AB112+AC111</f>
        <v>6.3777482303608517</v>
      </c>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1:52" x14ac:dyDescent="0.3">
      <c r="A113" s="122">
        <v>31</v>
      </c>
      <c r="B113" s="18">
        <f t="shared" si="118"/>
        <v>296</v>
      </c>
      <c r="C113" s="64">
        <f t="shared" si="119"/>
        <v>9</v>
      </c>
      <c r="D113" s="42">
        <v>12</v>
      </c>
      <c r="E113" s="12">
        <v>116</v>
      </c>
      <c r="F113" s="84">
        <f t="shared" si="120"/>
        <v>31</v>
      </c>
      <c r="G113" s="123">
        <f t="shared" si="121"/>
        <v>12</v>
      </c>
      <c r="H113" s="73">
        <f t="shared" si="116"/>
        <v>73</v>
      </c>
      <c r="I113" s="13">
        <f t="shared" si="122"/>
        <v>0.26724137931034481</v>
      </c>
      <c r="J113" s="175">
        <f t="shared" si="123"/>
        <v>0.73275862068965525</v>
      </c>
      <c r="K113" s="176">
        <f t="shared" si="127"/>
        <v>0.2316876258579566</v>
      </c>
      <c r="L113" s="271">
        <f>H113/H109</f>
        <v>0.1825</v>
      </c>
      <c r="Y113" s="14">
        <f t="shared" si="117"/>
        <v>12</v>
      </c>
      <c r="Z113" s="252">
        <f t="shared" si="124"/>
        <v>0.69506287757386986</v>
      </c>
      <c r="AA113" s="252">
        <f t="shared" si="125"/>
        <v>0.1267467600281762</v>
      </c>
      <c r="AB113" s="253">
        <f t="shared" si="126"/>
        <v>0.82180963760204606</v>
      </c>
      <c r="AC113" s="71">
        <f t="shared" si="128"/>
        <v>7.1995578679628975</v>
      </c>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1:52" x14ac:dyDescent="0.3">
      <c r="A114" s="122">
        <v>45</v>
      </c>
      <c r="B114" s="18">
        <f t="shared" si="118"/>
        <v>315</v>
      </c>
      <c r="C114" s="64">
        <f t="shared" si="119"/>
        <v>12</v>
      </c>
      <c r="D114" s="42">
        <v>15</v>
      </c>
      <c r="E114" s="116">
        <v>73</v>
      </c>
      <c r="F114" s="84">
        <f t="shared" si="120"/>
        <v>19</v>
      </c>
      <c r="G114" s="123">
        <f t="shared" si="121"/>
        <v>14</v>
      </c>
      <c r="H114" s="73">
        <f t="shared" si="116"/>
        <v>40</v>
      </c>
      <c r="I114" s="13">
        <f t="shared" si="122"/>
        <v>0.26027397260273971</v>
      </c>
      <c r="J114" s="175">
        <f t="shared" si="123"/>
        <v>0.73972602739726034</v>
      </c>
      <c r="K114" s="176">
        <f t="shared" si="127"/>
        <v>0.171385367073009</v>
      </c>
      <c r="L114" s="271">
        <f>H114/H109</f>
        <v>0.1</v>
      </c>
      <c r="Y114" s="14">
        <f t="shared" si="117"/>
        <v>15</v>
      </c>
      <c r="Z114" s="252">
        <f t="shared" si="124"/>
        <v>0.514156101219027</v>
      </c>
      <c r="AA114" s="252">
        <f t="shared" si="125"/>
        <v>9.0453388177421407E-2</v>
      </c>
      <c r="AB114" s="253">
        <f t="shared" si="126"/>
        <v>0.60460948939644843</v>
      </c>
      <c r="AC114" s="71">
        <f t="shared" si="128"/>
        <v>7.8041673573593462</v>
      </c>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1:52" x14ac:dyDescent="0.3">
      <c r="A115" s="122">
        <v>58</v>
      </c>
      <c r="B115" s="18">
        <f t="shared" si="118"/>
        <v>324</v>
      </c>
      <c r="C115" s="64">
        <f t="shared" si="119"/>
        <v>15</v>
      </c>
      <c r="D115" s="42">
        <v>18</v>
      </c>
      <c r="E115" s="116">
        <v>40</v>
      </c>
      <c r="F115" s="84">
        <f t="shared" si="120"/>
        <v>9</v>
      </c>
      <c r="G115" s="123">
        <f t="shared" si="121"/>
        <v>13</v>
      </c>
      <c r="H115" s="73">
        <f t="shared" si="116"/>
        <v>18</v>
      </c>
      <c r="I115" s="13">
        <f t="shared" si="122"/>
        <v>0.22500000000000001</v>
      </c>
      <c r="J115" s="175">
        <f t="shared" si="123"/>
        <v>0.77500000000000002</v>
      </c>
      <c r="K115" s="176">
        <f t="shared" si="127"/>
        <v>0.13282365948158198</v>
      </c>
      <c r="L115" s="271">
        <f>H115/H109</f>
        <v>4.4999999999999998E-2</v>
      </c>
      <c r="Y115" s="14">
        <f t="shared" si="117"/>
        <v>18</v>
      </c>
      <c r="Z115" s="252">
        <f t="shared" si="124"/>
        <v>0.39847097844474594</v>
      </c>
      <c r="AA115" s="252">
        <f t="shared" si="125"/>
        <v>5.7842561387140529E-2</v>
      </c>
      <c r="AB115" s="253">
        <f t="shared" si="126"/>
        <v>0.45631353983188649</v>
      </c>
      <c r="AC115" s="71">
        <f t="shared" si="128"/>
        <v>8.2604808971912327</v>
      </c>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1:52" x14ac:dyDescent="0.3">
      <c r="A116" s="122">
        <v>63</v>
      </c>
      <c r="B116" s="18">
        <f t="shared" si="118"/>
        <v>326</v>
      </c>
      <c r="C116" s="64">
        <f t="shared" si="119"/>
        <v>18</v>
      </c>
      <c r="D116" s="42">
        <v>21</v>
      </c>
      <c r="E116" s="12">
        <v>18</v>
      </c>
      <c r="F116" s="84">
        <f t="shared" si="120"/>
        <v>2</v>
      </c>
      <c r="G116" s="123">
        <f t="shared" si="121"/>
        <v>5</v>
      </c>
      <c r="H116" s="73">
        <f t="shared" si="116"/>
        <v>11</v>
      </c>
      <c r="I116" s="13">
        <f t="shared" si="122"/>
        <v>0.1111111111111111</v>
      </c>
      <c r="J116" s="175">
        <f t="shared" si="123"/>
        <v>0.88888888888888884</v>
      </c>
      <c r="K116" s="176">
        <f t="shared" si="127"/>
        <v>0.11806547509473952</v>
      </c>
      <c r="L116" s="271">
        <f>H116/H109</f>
        <v>2.75E-2</v>
      </c>
      <c r="Y116" s="14">
        <f t="shared" si="117"/>
        <v>21</v>
      </c>
      <c r="Z116" s="252">
        <f t="shared" si="124"/>
        <v>0.35419642528421857</v>
      </c>
      <c r="AA116" s="252">
        <f t="shared" si="125"/>
        <v>2.2137276580263682E-2</v>
      </c>
      <c r="AB116" s="253">
        <f t="shared" si="126"/>
        <v>0.37633370186448223</v>
      </c>
      <c r="AC116" s="71">
        <f t="shared" si="128"/>
        <v>8.6368145990557146</v>
      </c>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1:52" x14ac:dyDescent="0.3">
      <c r="A117" s="122">
        <v>70</v>
      </c>
      <c r="B117" s="18">
        <f t="shared" si="118"/>
        <v>326</v>
      </c>
      <c r="C117" s="64">
        <f t="shared" si="119"/>
        <v>21</v>
      </c>
      <c r="D117" s="42">
        <v>24</v>
      </c>
      <c r="E117" s="12">
        <v>11</v>
      </c>
      <c r="F117" s="84">
        <f t="shared" si="120"/>
        <v>0</v>
      </c>
      <c r="G117" s="123">
        <f t="shared" si="121"/>
        <v>7</v>
      </c>
      <c r="H117" s="12">
        <v>4</v>
      </c>
      <c r="I117" s="13">
        <f t="shared" si="122"/>
        <v>0</v>
      </c>
      <c r="J117" s="175">
        <f t="shared" si="123"/>
        <v>1</v>
      </c>
      <c r="K117" s="176">
        <f t="shared" si="127"/>
        <v>0.11806547509473952</v>
      </c>
      <c r="L117" s="271">
        <f>H117/H109</f>
        <v>0.01</v>
      </c>
      <c r="Y117" s="14">
        <f t="shared" si="117"/>
        <v>24</v>
      </c>
      <c r="Z117" s="252">
        <f t="shared" si="124"/>
        <v>0.35419642528421857</v>
      </c>
      <c r="AA117" s="252">
        <f t="shared" si="125"/>
        <v>0</v>
      </c>
      <c r="AB117" s="253">
        <f t="shared" si="126"/>
        <v>0.35419642528421857</v>
      </c>
      <c r="AC117" s="71">
        <f t="shared" si="128"/>
        <v>8.991011024339933</v>
      </c>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1:52" ht="6.5" customHeight="1" x14ac:dyDescent="0.3">
      <c r="D118" s="18"/>
      <c r="E118" s="18"/>
      <c r="F118" s="19"/>
      <c r="G118" s="19"/>
      <c r="H118" s="18"/>
      <c r="I118" s="20"/>
      <c r="J118" s="21"/>
      <c r="K118" s="21"/>
      <c r="M118" s="22"/>
      <c r="N118" s="22"/>
      <c r="O118" s="22"/>
      <c r="P118" s="22"/>
      <c r="Q118" s="21"/>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1:52" x14ac:dyDescent="0.3">
      <c r="D119" s="23"/>
      <c r="E119" s="24" t="s">
        <v>8</v>
      </c>
      <c r="F119" s="43">
        <f>SUM(F109:F117)</f>
        <v>326</v>
      </c>
      <c r="G119" s="43">
        <f>SUM(G109:G117)</f>
        <v>70</v>
      </c>
      <c r="H119" s="43">
        <f>H117</f>
        <v>4</v>
      </c>
      <c r="I119" s="20"/>
      <c r="J119" s="21"/>
      <c r="K119" s="21"/>
      <c r="L119" s="21"/>
      <c r="M119" s="18"/>
      <c r="N119" s="18"/>
      <c r="O119" s="18"/>
      <c r="P119" s="18"/>
      <c r="Q119" s="21"/>
      <c r="R119" s="1"/>
      <c r="S119" s="1"/>
      <c r="T119" s="1"/>
      <c r="U119" s="1"/>
      <c r="V119" s="20"/>
      <c r="W119" s="20"/>
      <c r="X119" s="20"/>
      <c r="Y119" s="20"/>
      <c r="Z119" s="20"/>
      <c r="AA119" s="20"/>
      <c r="AB119" s="20"/>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1:52" x14ac:dyDescent="0.3">
      <c r="D120" s="23"/>
      <c r="E120" s="108"/>
      <c r="F120" s="272">
        <f>F119/E109</f>
        <v>0.81499999999999995</v>
      </c>
      <c r="G120" s="273">
        <f>G119/E109</f>
        <v>0.17499999999999999</v>
      </c>
      <c r="H120" s="274">
        <f>H119/E109</f>
        <v>0.01</v>
      </c>
      <c r="I120" s="20"/>
      <c r="J120" s="21"/>
      <c r="K120" s="21"/>
      <c r="L120" s="21"/>
      <c r="M120" s="21"/>
      <c r="N120" s="21"/>
      <c r="O120" s="18"/>
      <c r="P120" s="18"/>
      <c r="Q120" s="21"/>
      <c r="R120" s="1"/>
      <c r="S120" s="1"/>
      <c r="T120" s="1"/>
      <c r="U120" s="1"/>
      <c r="V120" s="20"/>
      <c r="W120" s="20"/>
      <c r="X120" s="20"/>
      <c r="Y120" s="20"/>
      <c r="Z120" s="20"/>
      <c r="AA120" s="20"/>
      <c r="AB120" s="20"/>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1:52" s="40" customFormat="1" x14ac:dyDescent="0.3">
      <c r="D121" s="102"/>
      <c r="E121" s="111"/>
      <c r="F121" s="103"/>
      <c r="G121" s="103"/>
      <c r="H121" s="112"/>
      <c r="I121" s="20"/>
      <c r="J121" s="1"/>
      <c r="K121" s="275" t="s">
        <v>136</v>
      </c>
      <c r="L121" s="148">
        <f>R125</f>
        <v>7.311758557232241</v>
      </c>
      <c r="M121" s="20" t="s">
        <v>67</v>
      </c>
      <c r="N121" s="20"/>
      <c r="O121" s="276">
        <f>R127</f>
        <v>189.15712918660287</v>
      </c>
      <c r="P121" s="1" t="s">
        <v>137</v>
      </c>
      <c r="Q121" s="1"/>
      <c r="R121" s="306"/>
      <c r="S121" s="2"/>
      <c r="T121" s="277">
        <f>R128</f>
        <v>0.4728928229665072</v>
      </c>
      <c r="U121" s="1" t="s">
        <v>147</v>
      </c>
      <c r="V121" s="20"/>
      <c r="W121" s="20"/>
      <c r="X121" s="20"/>
      <c r="Y121" s="20"/>
      <c r="Z121" s="20"/>
      <c r="AA121" s="20"/>
      <c r="AB121" s="20"/>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row>
    <row r="122" spans="1:52" ht="14" thickBot="1" x14ac:dyDescent="0.4">
      <c r="D122" s="102">
        <v>0</v>
      </c>
      <c r="E122" s="136" t="s">
        <v>59</v>
      </c>
      <c r="F122" s="265" t="s">
        <v>60</v>
      </c>
      <c r="G122" s="137" t="s">
        <v>77</v>
      </c>
      <c r="H122" s="104"/>
      <c r="I122" s="20"/>
      <c r="J122" s="20"/>
      <c r="K122" s="20"/>
      <c r="L122" s="20"/>
      <c r="M122" s="20"/>
      <c r="N122" s="20"/>
      <c r="O122" s="20"/>
      <c r="P122" s="20"/>
      <c r="Q122" s="20"/>
      <c r="R122" s="20"/>
      <c r="S122" s="20"/>
      <c r="T122" s="20"/>
      <c r="U122" s="1"/>
      <c r="V122" s="20"/>
      <c r="W122" s="20"/>
      <c r="X122" s="20"/>
      <c r="Y122" s="20"/>
      <c r="Z122" s="20"/>
      <c r="AA122" s="20"/>
      <c r="AB122" s="20"/>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1:52" x14ac:dyDescent="0.3">
      <c r="D123" s="42">
        <v>3</v>
      </c>
      <c r="E123" s="128">
        <f>AVERAGE(H109:H110)</f>
        <v>358.5</v>
      </c>
      <c r="F123" s="128">
        <f>E123*(D123-D122)</f>
        <v>1075.5</v>
      </c>
      <c r="G123" s="110">
        <f>F123/E109</f>
        <v>2.6887500000000002</v>
      </c>
      <c r="K123" s="278" t="s">
        <v>71</v>
      </c>
      <c r="L123" s="279"/>
      <c r="M123" s="279"/>
      <c r="N123" s="279"/>
      <c r="O123" s="279"/>
      <c r="P123" s="279"/>
      <c r="Q123" s="280"/>
      <c r="R123" s="280"/>
      <c r="S123" s="281"/>
      <c r="U123" s="1"/>
      <c r="V123" s="20"/>
      <c r="W123" s="20"/>
      <c r="X123" s="20"/>
      <c r="Y123" s="20"/>
      <c r="Z123" s="20"/>
      <c r="AA123" s="20"/>
      <c r="AB123" s="20"/>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1:52" x14ac:dyDescent="0.3">
      <c r="D124" s="100">
        <v>6</v>
      </c>
      <c r="E124" s="105">
        <f t="shared" ref="E124:E130" si="129">AVERAGE(H110:H111)</f>
        <v>281.5</v>
      </c>
      <c r="F124" s="128">
        <f t="shared" ref="F124:F130" si="130">E124*(D124-D123)</f>
        <v>844.5</v>
      </c>
      <c r="G124" s="110">
        <f>F124/E109</f>
        <v>2.1112500000000001</v>
      </c>
      <c r="H124" s="104"/>
      <c r="K124" s="282" t="s">
        <v>138</v>
      </c>
      <c r="L124" s="283">
        <f>K111</f>
        <v>0.64282334384858042</v>
      </c>
      <c r="M124" s="283">
        <f>K112</f>
        <v>0.31618546587674073</v>
      </c>
      <c r="N124" s="298">
        <f>L124-M124</f>
        <v>0.32663787797183969</v>
      </c>
      <c r="O124" s="303">
        <f>C115-C114</f>
        <v>3</v>
      </c>
      <c r="P124" s="301"/>
      <c r="Q124" s="301" t="s">
        <v>139</v>
      </c>
      <c r="R124" s="285">
        <f>D111</f>
        <v>6</v>
      </c>
      <c r="S124" s="286"/>
      <c r="U124" s="1"/>
      <c r="V124" s="20"/>
      <c r="W124" s="20"/>
      <c r="X124" s="20"/>
      <c r="Y124" s="20"/>
      <c r="Z124" s="20"/>
      <c r="AA124" s="20"/>
      <c r="AB124" s="20"/>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1:52" x14ac:dyDescent="0.3">
      <c r="D125" s="100">
        <v>9</v>
      </c>
      <c r="E125" s="105">
        <f t="shared" si="129"/>
        <v>181</v>
      </c>
      <c r="F125" s="128">
        <f t="shared" si="130"/>
        <v>543</v>
      </c>
      <c r="G125" s="110">
        <f>F125/E109</f>
        <v>1.3574999999999999</v>
      </c>
      <c r="H125" s="104"/>
      <c r="K125" s="287"/>
      <c r="L125" s="284">
        <f>L124</f>
        <v>0.64282334384858042</v>
      </c>
      <c r="M125" s="288">
        <v>0.5</v>
      </c>
      <c r="N125" s="298">
        <f>L125-M125</f>
        <v>0.14282334384858042</v>
      </c>
      <c r="O125" s="304">
        <f>N125*O124/N124</f>
        <v>1.3117585572322412</v>
      </c>
      <c r="P125" s="301"/>
      <c r="Q125" s="301" t="s">
        <v>140</v>
      </c>
      <c r="R125" s="289">
        <f>R124+O125</f>
        <v>7.311758557232241</v>
      </c>
      <c r="S125" s="286" t="s">
        <v>141</v>
      </c>
      <c r="U125" s="1"/>
      <c r="V125" s="20"/>
      <c r="W125" s="20"/>
      <c r="X125" s="20"/>
      <c r="Y125" s="20"/>
      <c r="Z125" s="20"/>
      <c r="AA125" s="20"/>
      <c r="AB125" s="20"/>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1:52" x14ac:dyDescent="0.3">
      <c r="D126" s="42">
        <v>12</v>
      </c>
      <c r="E126" s="105">
        <f t="shared" si="129"/>
        <v>94.5</v>
      </c>
      <c r="F126" s="128">
        <f t="shared" si="130"/>
        <v>283.5</v>
      </c>
      <c r="G126" s="110">
        <f>F126/E109</f>
        <v>0.70874999999999999</v>
      </c>
      <c r="H126" s="104"/>
      <c r="K126" s="287"/>
      <c r="L126" s="290"/>
      <c r="M126" s="290"/>
      <c r="N126" s="299"/>
      <c r="O126" s="305"/>
      <c r="P126" s="301"/>
      <c r="Q126" s="301"/>
      <c r="R126" s="301"/>
      <c r="S126" s="286"/>
      <c r="U126" s="1"/>
      <c r="V126" s="20"/>
      <c r="W126" s="20"/>
      <c r="X126" s="20"/>
      <c r="Y126" s="20"/>
      <c r="Z126" s="20"/>
      <c r="AA126" s="20"/>
      <c r="AB126" s="20"/>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1:52" x14ac:dyDescent="0.3">
      <c r="D127" s="42">
        <v>15</v>
      </c>
      <c r="E127" s="105">
        <f t="shared" si="129"/>
        <v>56.5</v>
      </c>
      <c r="F127" s="128">
        <f t="shared" si="130"/>
        <v>169.5</v>
      </c>
      <c r="G127" s="110">
        <f>F127/E109</f>
        <v>0.42375000000000002</v>
      </c>
      <c r="H127" s="104"/>
      <c r="K127" s="287" t="s">
        <v>142</v>
      </c>
      <c r="L127" s="291">
        <f>H111</f>
        <v>246</v>
      </c>
      <c r="M127" s="291">
        <f>H112</f>
        <v>116</v>
      </c>
      <c r="N127" s="300">
        <f>L127-M127</f>
        <v>130</v>
      </c>
      <c r="O127" s="303">
        <f>O124</f>
        <v>3</v>
      </c>
      <c r="P127" s="301"/>
      <c r="Q127" s="302" t="s">
        <v>143</v>
      </c>
      <c r="R127" s="292">
        <f>L127-N128</f>
        <v>189.15712918660287</v>
      </c>
      <c r="S127" s="293"/>
      <c r="U127" s="1"/>
      <c r="V127" s="20"/>
      <c r="W127" s="20"/>
      <c r="X127" s="20"/>
      <c r="Y127" s="20"/>
      <c r="Z127" s="20"/>
      <c r="AA127" s="20"/>
      <c r="AB127" s="20"/>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1:52" x14ac:dyDescent="0.3">
      <c r="D128" s="42">
        <v>18</v>
      </c>
      <c r="E128" s="105">
        <f t="shared" si="129"/>
        <v>29</v>
      </c>
      <c r="F128" s="128">
        <f t="shared" si="130"/>
        <v>87</v>
      </c>
      <c r="G128" s="110">
        <f>F128/E109</f>
        <v>0.2175</v>
      </c>
      <c r="H128" s="104"/>
      <c r="K128" s="287"/>
      <c r="L128" s="290"/>
      <c r="M128" s="290"/>
      <c r="N128" s="300">
        <f>N127*O128/O127</f>
        <v>56.84287081339712</v>
      </c>
      <c r="O128" s="304">
        <f>O125</f>
        <v>1.3117585572322412</v>
      </c>
      <c r="P128" s="301"/>
      <c r="Q128" s="302" t="s">
        <v>144</v>
      </c>
      <c r="R128" s="294">
        <f>R127/E109</f>
        <v>0.4728928229665072</v>
      </c>
      <c r="S128" s="286"/>
      <c r="U128" s="1"/>
      <c r="V128" s="20"/>
      <c r="W128" s="20"/>
      <c r="X128" s="20"/>
      <c r="Y128" s="20"/>
      <c r="Z128" s="20"/>
      <c r="AA128" s="20"/>
      <c r="AB128" s="20"/>
    </row>
    <row r="129" spans="1:29" ht="13.5" thickBot="1" x14ac:dyDescent="0.35">
      <c r="D129" s="42">
        <v>21</v>
      </c>
      <c r="E129" s="105">
        <f t="shared" si="129"/>
        <v>14.5</v>
      </c>
      <c r="F129" s="128">
        <f t="shared" si="130"/>
        <v>43.5</v>
      </c>
      <c r="G129" s="110">
        <f>F129/E109</f>
        <v>0.10875</v>
      </c>
      <c r="H129" s="104"/>
      <c r="K129" s="295"/>
      <c r="L129" s="296"/>
      <c r="M129" s="296"/>
      <c r="N129" s="296"/>
      <c r="O129" s="296"/>
      <c r="P129" s="296"/>
      <c r="Q129" s="296"/>
      <c r="R129" s="296"/>
      <c r="S129" s="297"/>
      <c r="U129" s="1"/>
      <c r="V129" s="20"/>
      <c r="W129" s="20"/>
      <c r="X129" s="20"/>
      <c r="Y129" s="20"/>
      <c r="Z129" s="20"/>
      <c r="AA129" s="20"/>
      <c r="AB129" s="20"/>
    </row>
    <row r="130" spans="1:29" x14ac:dyDescent="0.3">
      <c r="D130" s="42">
        <v>24</v>
      </c>
      <c r="E130" s="105">
        <f t="shared" si="129"/>
        <v>7.5</v>
      </c>
      <c r="F130" s="128">
        <f t="shared" si="130"/>
        <v>22.5</v>
      </c>
      <c r="G130" s="110">
        <f>F130/E109</f>
        <v>5.6250000000000001E-2</v>
      </c>
      <c r="H130" s="104"/>
      <c r="I130" s="20"/>
      <c r="L130" s="104"/>
      <c r="M130" s="104"/>
      <c r="N130" s="104"/>
      <c r="R130" s="1"/>
      <c r="S130" s="1"/>
      <c r="T130" s="1"/>
      <c r="U130" s="1"/>
      <c r="V130" s="20"/>
      <c r="W130" s="20"/>
      <c r="X130" s="20"/>
      <c r="Y130" s="20"/>
      <c r="Z130" s="20"/>
      <c r="AA130" s="20"/>
      <c r="AB130" s="20"/>
    </row>
    <row r="131" spans="1:29" x14ac:dyDescent="0.3">
      <c r="D131" s="102"/>
      <c r="E131" s="40"/>
      <c r="F131" s="106">
        <f>SUM(F123:F130)</f>
        <v>3069</v>
      </c>
      <c r="G131" s="107">
        <f>SUM(G123:G130)</f>
        <v>7.6725000000000012</v>
      </c>
      <c r="H131" s="104" t="s">
        <v>76</v>
      </c>
      <c r="I131" s="20"/>
      <c r="L131" s="104"/>
      <c r="M131" s="104"/>
      <c r="N131" s="104"/>
      <c r="O131" s="104"/>
      <c r="P131" s="104"/>
      <c r="Q131" s="104"/>
      <c r="R131" s="1"/>
      <c r="S131" s="1"/>
      <c r="T131" s="1"/>
      <c r="U131" s="1"/>
      <c r="V131" s="20"/>
      <c r="W131" s="20"/>
      <c r="X131" s="20"/>
      <c r="Y131" s="20"/>
      <c r="Z131" s="20"/>
      <c r="AA131" s="20"/>
      <c r="AB131" s="20"/>
    </row>
    <row r="132" spans="1:29" x14ac:dyDescent="0.3">
      <c r="J132" s="104"/>
      <c r="K132" s="104"/>
      <c r="L132" s="104"/>
      <c r="M132" s="104"/>
      <c r="N132" s="104"/>
      <c r="O132" s="104"/>
      <c r="P132" s="104"/>
      <c r="Q132" s="104"/>
      <c r="R132" s="77"/>
      <c r="S132" s="77"/>
      <c r="T132" s="77"/>
      <c r="U132" s="77"/>
    </row>
    <row r="133" spans="1:29" x14ac:dyDescent="0.3">
      <c r="G133" s="135"/>
    </row>
    <row r="136" spans="1:29" x14ac:dyDescent="0.3">
      <c r="D136" s="23"/>
      <c r="E136" s="130"/>
      <c r="F136" s="109"/>
      <c r="G136" s="127"/>
      <c r="H136" s="25"/>
      <c r="I136" s="20"/>
      <c r="J136" s="21"/>
      <c r="K136" s="21"/>
      <c r="L136" s="21"/>
      <c r="M136" s="18"/>
      <c r="N136" s="18"/>
      <c r="O136" s="18"/>
      <c r="P136" s="26"/>
      <c r="Q136" s="26"/>
      <c r="R136" s="26"/>
      <c r="S136" s="26"/>
      <c r="T136" s="26"/>
      <c r="U136" s="26"/>
      <c r="V136" s="26"/>
      <c r="W136" s="26"/>
      <c r="X136" s="26"/>
      <c r="Y136" s="26"/>
      <c r="Z136" s="26"/>
      <c r="AA136" s="26"/>
      <c r="AB136" s="26"/>
      <c r="AC136" s="26"/>
    </row>
    <row r="137" spans="1:29" x14ac:dyDescent="0.3">
      <c r="R137" s="1"/>
      <c r="S137" s="1"/>
      <c r="T137" s="1"/>
      <c r="U137" s="1"/>
      <c r="V137" s="1"/>
      <c r="W137" s="1"/>
      <c r="X137" s="1"/>
      <c r="Y137" s="1"/>
      <c r="Z137" s="1"/>
    </row>
    <row r="138" spans="1:29" x14ac:dyDescent="0.3">
      <c r="A138" s="3" t="s">
        <v>70</v>
      </c>
      <c r="C138" s="3"/>
      <c r="E138" s="7"/>
      <c r="F138" s="4"/>
      <c r="R138" s="1"/>
      <c r="S138" s="1"/>
      <c r="T138" s="39"/>
      <c r="U138" s="39"/>
      <c r="V138" s="124"/>
      <c r="W138" s="1"/>
      <c r="X138" s="1"/>
      <c r="Y138" s="146" t="s">
        <v>78</v>
      </c>
    </row>
    <row r="139" spans="1:29" ht="54" x14ac:dyDescent="0.3">
      <c r="A139" s="86" t="s">
        <v>149</v>
      </c>
      <c r="B139" s="86" t="s">
        <v>65</v>
      </c>
      <c r="C139" s="8" t="s">
        <v>46</v>
      </c>
      <c r="D139" s="8" t="s">
        <v>45</v>
      </c>
      <c r="E139" s="8" t="s">
        <v>30</v>
      </c>
      <c r="F139" s="33" t="s">
        <v>31</v>
      </c>
      <c r="G139" s="33" t="s">
        <v>33</v>
      </c>
      <c r="H139" s="162" t="s">
        <v>32</v>
      </c>
      <c r="I139" s="10" t="s">
        <v>18</v>
      </c>
      <c r="J139" s="264" t="s">
        <v>126</v>
      </c>
      <c r="K139" s="174" t="s">
        <v>87</v>
      </c>
      <c r="L139" s="270" t="s">
        <v>135</v>
      </c>
      <c r="O139" s="316" t="s">
        <v>145</v>
      </c>
      <c r="P139" s="317" t="s">
        <v>146</v>
      </c>
      <c r="X139" s="1"/>
      <c r="Y139" s="8" t="s">
        <v>45</v>
      </c>
      <c r="Z139" s="245" t="s">
        <v>40</v>
      </c>
      <c r="AA139" s="245" t="s">
        <v>41</v>
      </c>
      <c r="AB139" s="245" t="s">
        <v>42</v>
      </c>
      <c r="AC139" s="33" t="s">
        <v>43</v>
      </c>
    </row>
    <row r="140" spans="1:29" x14ac:dyDescent="0.3">
      <c r="A140" s="122">
        <f t="shared" ref="A140:A148" si="131">A74+A109</f>
        <v>0</v>
      </c>
      <c r="B140" s="39">
        <f>F140</f>
        <v>0</v>
      </c>
      <c r="D140" s="8">
        <v>0</v>
      </c>
      <c r="E140" s="8">
        <f t="shared" ref="E140:E148" si="132">E74+E109</f>
        <v>851</v>
      </c>
      <c r="F140" s="8">
        <v>0</v>
      </c>
      <c r="G140" s="8">
        <v>0</v>
      </c>
      <c r="H140" s="14">
        <f>E141</f>
        <v>851</v>
      </c>
      <c r="I140" s="32">
        <f>F140/E140</f>
        <v>0</v>
      </c>
      <c r="J140" s="175">
        <f>1-I140</f>
        <v>1</v>
      </c>
      <c r="K140" s="181">
        <f>J140</f>
        <v>1</v>
      </c>
      <c r="L140" s="271">
        <f>H140/H140</f>
        <v>1</v>
      </c>
      <c r="N140" s="302" t="s">
        <v>140</v>
      </c>
      <c r="O140" s="310">
        <v>7.6220003497000679</v>
      </c>
      <c r="P140" s="289">
        <v>7.2411764705882353</v>
      </c>
      <c r="X140" s="1"/>
      <c r="Y140" s="70"/>
      <c r="Z140" s="248"/>
      <c r="AA140" s="248"/>
      <c r="AB140" s="248"/>
      <c r="AC140" s="70"/>
    </row>
    <row r="141" spans="1:29" x14ac:dyDescent="0.3">
      <c r="A141" s="122">
        <f t="shared" si="131"/>
        <v>35</v>
      </c>
      <c r="B141" s="18">
        <f>B140+F141</f>
        <v>154</v>
      </c>
      <c r="C141" s="64">
        <f>D140</f>
        <v>0</v>
      </c>
      <c r="D141" s="42">
        <v>3</v>
      </c>
      <c r="E141" s="12">
        <f t="shared" si="132"/>
        <v>851</v>
      </c>
      <c r="F141" s="84">
        <f t="shared" ref="F141:F143" si="133">E141-H141-G141</f>
        <v>154</v>
      </c>
      <c r="G141" s="123">
        <f>A141-A140</f>
        <v>35</v>
      </c>
      <c r="H141" s="14">
        <f t="shared" ref="H141:H147" si="134">E142</f>
        <v>662</v>
      </c>
      <c r="I141" s="13">
        <f>F141/E141</f>
        <v>0.18096357226792009</v>
      </c>
      <c r="J141" s="175">
        <f>1-I141</f>
        <v>0.81903642773207985</v>
      </c>
      <c r="K141" s="176">
        <f>J141*K140</f>
        <v>0.81903642773207985</v>
      </c>
      <c r="L141" s="271">
        <f>H141/H140</f>
        <v>0.77790834312573442</v>
      </c>
      <c r="N141" s="302"/>
      <c r="O141" s="309"/>
      <c r="P141" s="303"/>
      <c r="X141" s="125"/>
      <c r="Y141" s="14">
        <v>3</v>
      </c>
      <c r="Z141" s="252">
        <v>2.4412416851441243</v>
      </c>
      <c r="AA141" s="252">
        <v>0.27937915742793795</v>
      </c>
      <c r="AB141" s="253">
        <v>2.7206208425720622</v>
      </c>
      <c r="AC141" s="71">
        <v>2.7206208425720622</v>
      </c>
    </row>
    <row r="142" spans="1:29" x14ac:dyDescent="0.3">
      <c r="A142" s="122">
        <f t="shared" si="131"/>
        <v>41</v>
      </c>
      <c r="B142" s="18">
        <f t="shared" ref="B142:B148" si="135">B141+F142</f>
        <v>279</v>
      </c>
      <c r="C142" s="64">
        <f t="shared" ref="C142:C148" si="136">D141</f>
        <v>3</v>
      </c>
      <c r="D142" s="100">
        <v>6</v>
      </c>
      <c r="E142" s="12">
        <f t="shared" si="132"/>
        <v>662</v>
      </c>
      <c r="F142" s="84">
        <f t="shared" si="133"/>
        <v>125</v>
      </c>
      <c r="G142" s="123">
        <f t="shared" ref="G142:G143" si="137">A142-A141</f>
        <v>6</v>
      </c>
      <c r="H142" s="126">
        <f t="shared" si="134"/>
        <v>531</v>
      </c>
      <c r="I142" s="13">
        <f t="shared" ref="I142:I147" si="138">F142/E142</f>
        <v>0.18882175226586104</v>
      </c>
      <c r="J142" s="175">
        <f t="shared" ref="J142:J147" si="139">1-I142</f>
        <v>0.81117824773413894</v>
      </c>
      <c r="K142" s="182">
        <f>J142*K141</f>
        <v>0.66438453427813726</v>
      </c>
      <c r="L142" s="271">
        <f>H142/H140</f>
        <v>0.62397179788484136</v>
      </c>
      <c r="N142" s="302" t="s">
        <v>143</v>
      </c>
      <c r="O142" s="308">
        <v>393.1299702754942</v>
      </c>
      <c r="P142" s="307">
        <v>425.5</v>
      </c>
      <c r="X142" s="1"/>
      <c r="Y142" s="14">
        <v>6</v>
      </c>
      <c r="Z142" s="252">
        <v>2.030830039525692</v>
      </c>
      <c r="AA142" s="252">
        <v>0.20520582280921618</v>
      </c>
      <c r="AB142" s="253">
        <v>2.2360358623349081</v>
      </c>
      <c r="AC142" s="71">
        <v>4.9566567049069707</v>
      </c>
    </row>
    <row r="143" spans="1:29" x14ac:dyDescent="0.3">
      <c r="A143" s="122">
        <f t="shared" si="131"/>
        <v>53</v>
      </c>
      <c r="B143" s="18">
        <f t="shared" si="135"/>
        <v>522</v>
      </c>
      <c r="C143" s="64">
        <f t="shared" si="136"/>
        <v>6</v>
      </c>
      <c r="D143" s="100">
        <v>9</v>
      </c>
      <c r="E143" s="12">
        <f t="shared" si="132"/>
        <v>531</v>
      </c>
      <c r="F143" s="117">
        <f t="shared" si="133"/>
        <v>243</v>
      </c>
      <c r="G143" s="131">
        <f t="shared" si="137"/>
        <v>12</v>
      </c>
      <c r="H143" s="126">
        <f t="shared" si="134"/>
        <v>276</v>
      </c>
      <c r="I143" s="118">
        <f t="shared" si="138"/>
        <v>0.4576271186440678</v>
      </c>
      <c r="J143" s="268">
        <f t="shared" si="139"/>
        <v>0.5423728813559322</v>
      </c>
      <c r="K143" s="182">
        <f t="shared" ref="K143:K147" si="140">J143*K142</f>
        <v>0.36034415418475241</v>
      </c>
      <c r="L143" s="271">
        <f>H143/H140</f>
        <v>0.32432432432432434</v>
      </c>
      <c r="N143" s="302" t="s">
        <v>144</v>
      </c>
      <c r="O143" s="313">
        <v>0.4619623622508745</v>
      </c>
      <c r="P143" s="314">
        <v>0.5</v>
      </c>
      <c r="X143" s="1"/>
      <c r="Y143" s="14">
        <v>9</v>
      </c>
      <c r="Z143" s="252">
        <v>1.2026546687971296</v>
      </c>
      <c r="AA143" s="252">
        <v>0.41408768536428109</v>
      </c>
      <c r="AB143" s="253">
        <v>1.6167423541614108</v>
      </c>
      <c r="AC143" s="71">
        <v>6.5733990590683815</v>
      </c>
    </row>
    <row r="144" spans="1:29" x14ac:dyDescent="0.3">
      <c r="A144" s="122">
        <f t="shared" si="131"/>
        <v>80</v>
      </c>
      <c r="B144" s="18">
        <f t="shared" si="135"/>
        <v>587</v>
      </c>
      <c r="C144" s="64">
        <f t="shared" si="136"/>
        <v>9</v>
      </c>
      <c r="D144" s="115">
        <v>12</v>
      </c>
      <c r="E144" s="12">
        <f t="shared" si="132"/>
        <v>276</v>
      </c>
      <c r="F144" s="117">
        <f t="shared" ref="F144:F148" si="141">E144-H144-G144</f>
        <v>65</v>
      </c>
      <c r="G144" s="131">
        <f t="shared" ref="G144:G148" si="142">A144-A143</f>
        <v>27</v>
      </c>
      <c r="H144" s="14">
        <f t="shared" si="134"/>
        <v>184</v>
      </c>
      <c r="I144" s="118">
        <f t="shared" si="138"/>
        <v>0.23550724637681159</v>
      </c>
      <c r="J144" s="268">
        <f t="shared" si="139"/>
        <v>0.76449275362318847</v>
      </c>
      <c r="K144" s="183">
        <f t="shared" si="140"/>
        <v>0.27548049468472013</v>
      </c>
      <c r="L144" s="271">
        <f>H144/H140</f>
        <v>0.21621621621621623</v>
      </c>
      <c r="X144" s="1"/>
      <c r="Y144" s="14">
        <v>12</v>
      </c>
      <c r="Z144" s="252">
        <v>0.94709055167773948</v>
      </c>
      <c r="AA144" s="252">
        <v>0.12778205855969499</v>
      </c>
      <c r="AB144" s="253">
        <v>1.0748726102374344</v>
      </c>
      <c r="AC144" s="71">
        <v>7.6482716693058155</v>
      </c>
    </row>
    <row r="145" spans="1:29" x14ac:dyDescent="0.3">
      <c r="A145" s="122">
        <f t="shared" si="131"/>
        <v>107</v>
      </c>
      <c r="B145" s="18">
        <f t="shared" si="135"/>
        <v>630</v>
      </c>
      <c r="C145" s="64">
        <f t="shared" si="136"/>
        <v>12</v>
      </c>
      <c r="D145" s="42">
        <v>15</v>
      </c>
      <c r="E145" s="12">
        <f t="shared" si="132"/>
        <v>184</v>
      </c>
      <c r="F145" s="84">
        <f t="shared" si="141"/>
        <v>43</v>
      </c>
      <c r="G145" s="123">
        <f t="shared" si="142"/>
        <v>27</v>
      </c>
      <c r="H145" s="14">
        <f t="shared" si="134"/>
        <v>114</v>
      </c>
      <c r="I145" s="13">
        <f t="shared" si="138"/>
        <v>0.23369565217391305</v>
      </c>
      <c r="J145" s="175">
        <f t="shared" si="139"/>
        <v>0.76630434782608692</v>
      </c>
      <c r="K145" s="176">
        <f t="shared" si="140"/>
        <v>0.21110190081818225</v>
      </c>
      <c r="L145" s="271">
        <f>H145/H140</f>
        <v>0.13396004700352526</v>
      </c>
      <c r="X145" s="1"/>
      <c r="Y145" s="14">
        <v>15</v>
      </c>
      <c r="Z145" s="252">
        <v>0.74231421617984994</v>
      </c>
      <c r="AA145" s="252">
        <v>0.10238816774894481</v>
      </c>
      <c r="AB145" s="253">
        <v>0.84470238392879471</v>
      </c>
      <c r="AC145" s="71">
        <v>8.4929740532346099</v>
      </c>
    </row>
    <row r="146" spans="1:29" x14ac:dyDescent="0.3">
      <c r="A146" s="122">
        <f t="shared" si="131"/>
        <v>139</v>
      </c>
      <c r="B146" s="18">
        <f t="shared" si="135"/>
        <v>652</v>
      </c>
      <c r="C146" s="64">
        <f t="shared" si="136"/>
        <v>15</v>
      </c>
      <c r="D146" s="42">
        <v>18</v>
      </c>
      <c r="E146" s="12">
        <f t="shared" si="132"/>
        <v>114</v>
      </c>
      <c r="F146" s="84">
        <f t="shared" si="141"/>
        <v>22</v>
      </c>
      <c r="G146" s="123">
        <f t="shared" si="142"/>
        <v>32</v>
      </c>
      <c r="H146" s="14">
        <f t="shared" si="134"/>
        <v>60</v>
      </c>
      <c r="I146" s="13">
        <f t="shared" si="138"/>
        <v>0.19298245614035087</v>
      </c>
      <c r="J146" s="175">
        <f t="shared" si="139"/>
        <v>0.80701754385964919</v>
      </c>
      <c r="K146" s="176">
        <f t="shared" si="140"/>
        <v>0.1703629375023927</v>
      </c>
      <c r="L146" s="271">
        <f>H146/H140</f>
        <v>7.0505287896592245E-2</v>
      </c>
      <c r="X146" s="1"/>
      <c r="Y146" s="14">
        <v>18</v>
      </c>
      <c r="Z146" s="252">
        <v>0.61190766468879521</v>
      </c>
      <c r="AA146" s="252">
        <v>6.5203275745527353E-2</v>
      </c>
      <c r="AB146" s="253">
        <v>0.67711094043432252</v>
      </c>
      <c r="AC146" s="71">
        <v>9.170084993668933</v>
      </c>
    </row>
    <row r="147" spans="1:29" x14ac:dyDescent="0.3">
      <c r="A147" s="122">
        <f t="shared" si="131"/>
        <v>161</v>
      </c>
      <c r="B147" s="18">
        <f t="shared" si="135"/>
        <v>657</v>
      </c>
      <c r="C147" s="64">
        <f t="shared" si="136"/>
        <v>18</v>
      </c>
      <c r="D147" s="42">
        <v>21</v>
      </c>
      <c r="E147" s="12">
        <f t="shared" si="132"/>
        <v>60</v>
      </c>
      <c r="F147" s="117">
        <f t="shared" si="141"/>
        <v>5</v>
      </c>
      <c r="G147" s="131">
        <f t="shared" si="142"/>
        <v>22</v>
      </c>
      <c r="H147" s="14">
        <f t="shared" si="134"/>
        <v>33</v>
      </c>
      <c r="I147" s="13">
        <f t="shared" si="138"/>
        <v>8.3333333333333329E-2</v>
      </c>
      <c r="J147" s="175">
        <f t="shared" si="139"/>
        <v>0.91666666666666663</v>
      </c>
      <c r="K147" s="176">
        <f t="shared" si="140"/>
        <v>0.15616602604385998</v>
      </c>
      <c r="L147" s="271">
        <f>H147/H140</f>
        <v>3.8777908343125736E-2</v>
      </c>
      <c r="X147" s="1"/>
      <c r="Y147" s="14">
        <v>21</v>
      </c>
      <c r="Z147" s="252">
        <v>0.56819997435388125</v>
      </c>
      <c r="AA147" s="252">
        <v>2.1853845167456948E-2</v>
      </c>
      <c r="AB147" s="253">
        <v>0.59005381952133817</v>
      </c>
      <c r="AC147" s="71">
        <v>9.760138813190272</v>
      </c>
    </row>
    <row r="148" spans="1:29" x14ac:dyDescent="0.3">
      <c r="A148" s="122">
        <f t="shared" si="131"/>
        <v>178</v>
      </c>
      <c r="B148" s="18">
        <f t="shared" si="135"/>
        <v>659</v>
      </c>
      <c r="C148" s="64">
        <f t="shared" si="136"/>
        <v>21</v>
      </c>
      <c r="D148" s="42">
        <v>24</v>
      </c>
      <c r="E148" s="12">
        <f t="shared" si="132"/>
        <v>33</v>
      </c>
      <c r="F148" s="117">
        <f t="shared" si="141"/>
        <v>2</v>
      </c>
      <c r="G148" s="131">
        <f t="shared" si="142"/>
        <v>17</v>
      </c>
      <c r="H148" s="85">
        <f>H82+H117</f>
        <v>14</v>
      </c>
      <c r="I148" s="13">
        <f t="shared" ref="I148" si="143">F148/E148</f>
        <v>6.0606060606060608E-2</v>
      </c>
      <c r="J148" s="175">
        <f t="shared" ref="J148" si="144">1-I148</f>
        <v>0.93939393939393945</v>
      </c>
      <c r="K148" s="176">
        <f t="shared" ref="K148" si="145">J148*K147</f>
        <v>0.14670141840483816</v>
      </c>
      <c r="L148" s="271">
        <f>H148/H140</f>
        <v>1.6451233842538191E-2</v>
      </c>
      <c r="X148" s="1"/>
      <c r="Y148" s="14">
        <v>24</v>
      </c>
      <c r="Z148" s="252">
        <v>0.51654543123080121</v>
      </c>
      <c r="AA148" s="252">
        <v>2.5827271561540063E-2</v>
      </c>
      <c r="AB148" s="253">
        <v>0.54237270279234129</v>
      </c>
      <c r="AC148" s="71">
        <v>10.302511515982614</v>
      </c>
    </row>
    <row r="149" spans="1:29" x14ac:dyDescent="0.3">
      <c r="D149" s="18"/>
      <c r="E149" s="18"/>
      <c r="F149" s="19"/>
      <c r="G149" s="19"/>
      <c r="H149" s="18"/>
      <c r="I149" s="20"/>
      <c r="J149" s="21"/>
      <c r="K149" s="21"/>
      <c r="L149" s="21"/>
      <c r="M149" s="18"/>
      <c r="N149" s="18"/>
      <c r="O149" s="18"/>
      <c r="P149" s="18"/>
      <c r="Q149" s="21"/>
      <c r="R149" s="1"/>
      <c r="S149" s="1"/>
      <c r="T149" s="1"/>
      <c r="U149" s="1"/>
      <c r="V149" s="1"/>
      <c r="W149" s="1"/>
      <c r="X149" s="1"/>
      <c r="Y149" s="1"/>
      <c r="Z149" s="1"/>
    </row>
    <row r="150" spans="1:29" x14ac:dyDescent="0.3">
      <c r="D150" s="23"/>
      <c r="E150" s="24" t="s">
        <v>8</v>
      </c>
      <c r="F150" s="43">
        <f>SUM(F141:F148)</f>
        <v>659</v>
      </c>
      <c r="G150" s="43">
        <f>SUM(G141:G148)</f>
        <v>178</v>
      </c>
      <c r="H150" s="43">
        <f>H148</f>
        <v>14</v>
      </c>
      <c r="I150" s="20"/>
      <c r="J150" s="21"/>
      <c r="K150" s="21"/>
      <c r="L150" s="21"/>
      <c r="M150" s="21"/>
      <c r="N150" s="21"/>
      <c r="O150" s="18"/>
      <c r="P150" s="18"/>
      <c r="Q150" s="21"/>
      <c r="R150" s="1"/>
      <c r="S150" s="1"/>
      <c r="T150" s="1"/>
      <c r="U150" s="1"/>
      <c r="V150" s="1"/>
      <c r="W150" s="1"/>
      <c r="X150" s="1"/>
      <c r="Y150" s="1"/>
      <c r="Z150" s="1"/>
    </row>
    <row r="151" spans="1:29" x14ac:dyDescent="0.3">
      <c r="D151" s="23"/>
      <c r="F151" s="272">
        <f>F150/E140</f>
        <v>0.77438307873090484</v>
      </c>
      <c r="G151" s="273">
        <f>G150/E140</f>
        <v>0.209165687426557</v>
      </c>
      <c r="H151" s="274">
        <f>H150/E140</f>
        <v>1.6451233842538191E-2</v>
      </c>
      <c r="I151" s="20"/>
      <c r="K151" s="275" t="s">
        <v>136</v>
      </c>
      <c r="L151" s="148">
        <f>R155</f>
        <v>7.6220003497000679</v>
      </c>
      <c r="M151" s="20" t="s">
        <v>67</v>
      </c>
      <c r="N151" s="20"/>
      <c r="O151" s="276">
        <f>R157</f>
        <v>393.1299702754942</v>
      </c>
      <c r="P151" s="1" t="s">
        <v>137</v>
      </c>
      <c r="R151" s="306"/>
      <c r="T151" s="277">
        <f>R158</f>
        <v>0.4619623622508745</v>
      </c>
      <c r="U151" s="1" t="s">
        <v>147</v>
      </c>
      <c r="V151" s="1"/>
      <c r="W151" s="1"/>
      <c r="X151" s="1"/>
      <c r="Y151" s="1"/>
      <c r="Z151" s="1"/>
    </row>
    <row r="152" spans="1:29" ht="13.5" thickBot="1" x14ac:dyDescent="0.35">
      <c r="D152" s="23"/>
      <c r="I152" s="20"/>
      <c r="J152" s="20"/>
      <c r="K152" s="20"/>
      <c r="L152" s="20"/>
      <c r="M152" s="20"/>
      <c r="N152" s="20"/>
      <c r="O152" s="20"/>
      <c r="P152" s="20"/>
      <c r="Q152" s="20"/>
      <c r="R152" s="20"/>
      <c r="S152" s="20"/>
      <c r="T152" s="20"/>
      <c r="U152" s="1"/>
      <c r="V152" s="1"/>
      <c r="W152" s="1"/>
      <c r="X152" s="1"/>
      <c r="Y152" s="1"/>
      <c r="Z152" s="1"/>
    </row>
    <row r="153" spans="1:29" ht="13.5" x14ac:dyDescent="0.35">
      <c r="D153" s="102">
        <v>0</v>
      </c>
      <c r="E153" s="136" t="s">
        <v>59</v>
      </c>
      <c r="F153" s="265" t="s">
        <v>60</v>
      </c>
      <c r="G153" s="137" t="s">
        <v>77</v>
      </c>
      <c r="H153" s="104"/>
      <c r="K153" s="278" t="s">
        <v>71</v>
      </c>
      <c r="L153" s="279"/>
      <c r="M153" s="279"/>
      <c r="N153" s="279"/>
      <c r="O153" s="279"/>
      <c r="P153" s="279"/>
      <c r="Q153" s="280"/>
      <c r="R153" s="280"/>
      <c r="S153" s="281"/>
      <c r="U153" s="1"/>
      <c r="V153" s="1"/>
      <c r="W153" s="1"/>
      <c r="X153" s="1"/>
      <c r="Y153" s="1"/>
      <c r="Z153" s="1"/>
    </row>
    <row r="154" spans="1:29" x14ac:dyDescent="0.3">
      <c r="D154" s="42">
        <v>3</v>
      </c>
      <c r="E154" s="128">
        <f>AVERAGE(H140:H141)</f>
        <v>756.5</v>
      </c>
      <c r="F154" s="128">
        <f>E154*(D154-D153)</f>
        <v>2269.5</v>
      </c>
      <c r="G154" s="110">
        <f>F154/E140</f>
        <v>2.6668625146886016</v>
      </c>
      <c r="K154" s="282" t="s">
        <v>138</v>
      </c>
      <c r="L154" s="283">
        <f>K142</f>
        <v>0.66438453427813726</v>
      </c>
      <c r="M154" s="283">
        <f>K143</f>
        <v>0.36034415418475241</v>
      </c>
      <c r="N154" s="298">
        <f>L154-M154</f>
        <v>0.30404038009338485</v>
      </c>
      <c r="O154" s="303">
        <f>C145-C144</f>
        <v>3</v>
      </c>
      <c r="P154" s="301"/>
      <c r="Q154" s="301" t="s">
        <v>139</v>
      </c>
      <c r="R154" s="285">
        <f>D142</f>
        <v>6</v>
      </c>
      <c r="S154" s="286"/>
      <c r="U154" s="1"/>
      <c r="V154" s="1"/>
      <c r="W154" s="1"/>
      <c r="X154" s="1"/>
      <c r="Y154" s="1"/>
      <c r="Z154" s="1"/>
    </row>
    <row r="155" spans="1:29" x14ac:dyDescent="0.3">
      <c r="D155" s="100">
        <v>6</v>
      </c>
      <c r="E155" s="128">
        <f t="shared" ref="E155:E161" si="146">AVERAGE(H141:H142)</f>
        <v>596.5</v>
      </c>
      <c r="F155" s="128">
        <f t="shared" ref="F155:F161" si="147">E155*(D155-D154)</f>
        <v>1789.5</v>
      </c>
      <c r="G155" s="110">
        <f>F155/E140</f>
        <v>2.1028202115158638</v>
      </c>
      <c r="H155" s="104"/>
      <c r="K155" s="287"/>
      <c r="L155" s="284">
        <f>L154</f>
        <v>0.66438453427813726</v>
      </c>
      <c r="M155" s="288">
        <v>0.5</v>
      </c>
      <c r="N155" s="298">
        <f>L155-M155</f>
        <v>0.16438453427813726</v>
      </c>
      <c r="O155" s="304">
        <f>N155*O154/N154</f>
        <v>1.6220003497000679</v>
      </c>
      <c r="P155" s="301"/>
      <c r="Q155" s="301" t="s">
        <v>140</v>
      </c>
      <c r="R155" s="289">
        <f>R154+O155</f>
        <v>7.6220003497000679</v>
      </c>
      <c r="S155" s="286" t="s">
        <v>141</v>
      </c>
      <c r="U155" s="1"/>
      <c r="V155" s="1"/>
      <c r="W155" s="1"/>
      <c r="X155" s="1"/>
      <c r="Y155" s="1"/>
      <c r="Z155" s="1"/>
    </row>
    <row r="156" spans="1:29" x14ac:dyDescent="0.3">
      <c r="D156" s="100">
        <v>9</v>
      </c>
      <c r="E156" s="128">
        <f t="shared" si="146"/>
        <v>403.5</v>
      </c>
      <c r="F156" s="128">
        <f t="shared" si="147"/>
        <v>1210.5</v>
      </c>
      <c r="G156" s="110">
        <f>F156/E140</f>
        <v>1.4224441833137484</v>
      </c>
      <c r="H156" s="104"/>
      <c r="K156" s="287"/>
      <c r="L156" s="290"/>
      <c r="M156" s="290"/>
      <c r="N156" s="299"/>
      <c r="O156" s="305"/>
      <c r="P156" s="301"/>
      <c r="Q156" s="301"/>
      <c r="R156" s="301"/>
      <c r="S156" s="286"/>
      <c r="U156" s="1"/>
      <c r="V156" s="1"/>
      <c r="W156" s="1"/>
      <c r="X156" s="1"/>
      <c r="Y156" s="1"/>
      <c r="Z156" s="1"/>
    </row>
    <row r="157" spans="1:29" x14ac:dyDescent="0.3">
      <c r="D157" s="115">
        <v>12</v>
      </c>
      <c r="E157" s="128">
        <f t="shared" si="146"/>
        <v>230</v>
      </c>
      <c r="F157" s="128">
        <f t="shared" si="147"/>
        <v>690</v>
      </c>
      <c r="G157" s="110">
        <f>F157/E140</f>
        <v>0.81081081081081086</v>
      </c>
      <c r="H157" s="104"/>
      <c r="K157" s="287" t="s">
        <v>142</v>
      </c>
      <c r="L157" s="291">
        <f>H142</f>
        <v>531</v>
      </c>
      <c r="M157" s="291">
        <f>H143</f>
        <v>276</v>
      </c>
      <c r="N157" s="300">
        <f>L157-M157</f>
        <v>255</v>
      </c>
      <c r="O157" s="303">
        <f>O154</f>
        <v>3</v>
      </c>
      <c r="P157" s="301"/>
      <c r="Q157" s="302" t="s">
        <v>143</v>
      </c>
      <c r="R157" s="292">
        <f>L157-N158</f>
        <v>393.1299702754942</v>
      </c>
      <c r="S157" s="293"/>
      <c r="U157" s="1"/>
      <c r="V157" s="1"/>
      <c r="W157" s="1"/>
      <c r="X157" s="1"/>
      <c r="Y157" s="1"/>
      <c r="Z157" s="1"/>
    </row>
    <row r="158" spans="1:29" x14ac:dyDescent="0.3">
      <c r="D158" s="42">
        <v>15</v>
      </c>
      <c r="E158" s="128">
        <f t="shared" si="146"/>
        <v>149</v>
      </c>
      <c r="F158" s="128">
        <f t="shared" si="147"/>
        <v>447</v>
      </c>
      <c r="G158" s="110">
        <f>F158/E140</f>
        <v>0.52526439482961218</v>
      </c>
      <c r="H158" s="104"/>
      <c r="K158" s="287"/>
      <c r="L158" s="290"/>
      <c r="M158" s="290"/>
      <c r="N158" s="300">
        <f>N157*O158/O157</f>
        <v>137.87002972450577</v>
      </c>
      <c r="O158" s="304">
        <f>O155</f>
        <v>1.6220003497000679</v>
      </c>
      <c r="P158" s="301"/>
      <c r="Q158" s="302" t="s">
        <v>144</v>
      </c>
      <c r="R158" s="294">
        <f>R157/E140</f>
        <v>0.4619623622508745</v>
      </c>
      <c r="S158" s="286"/>
      <c r="U158" s="1"/>
      <c r="V158" s="1"/>
      <c r="W158" s="1"/>
      <c r="X158" s="1"/>
      <c r="Y158" s="1"/>
      <c r="Z158" s="1"/>
    </row>
    <row r="159" spans="1:29" ht="13.5" thickBot="1" x14ac:dyDescent="0.35">
      <c r="D159" s="42">
        <v>18</v>
      </c>
      <c r="E159" s="128">
        <f t="shared" si="146"/>
        <v>87</v>
      </c>
      <c r="F159" s="128">
        <f t="shared" si="147"/>
        <v>261</v>
      </c>
      <c r="G159" s="110">
        <f>F159/E140</f>
        <v>0.30669800235017625</v>
      </c>
      <c r="H159" s="104"/>
      <c r="K159" s="295"/>
      <c r="L159" s="296"/>
      <c r="M159" s="296"/>
      <c r="N159" s="296"/>
      <c r="O159" s="296"/>
      <c r="P159" s="296"/>
      <c r="Q159" s="296"/>
      <c r="R159" s="296"/>
      <c r="S159" s="297"/>
      <c r="U159" s="1"/>
      <c r="V159" s="1"/>
      <c r="W159" s="1"/>
      <c r="X159" s="1"/>
      <c r="Y159" s="1"/>
      <c r="Z159" s="1"/>
    </row>
    <row r="160" spans="1:29" x14ac:dyDescent="0.3">
      <c r="D160" s="42">
        <v>21</v>
      </c>
      <c r="E160" s="128">
        <f t="shared" si="146"/>
        <v>46.5</v>
      </c>
      <c r="F160" s="128">
        <f t="shared" si="147"/>
        <v>139.5</v>
      </c>
      <c r="G160" s="110">
        <f>F160/E140</f>
        <v>0.16392479435957696</v>
      </c>
      <c r="H160" s="104"/>
      <c r="L160" s="104"/>
      <c r="M160" s="104"/>
      <c r="N160" s="104"/>
      <c r="R160" s="1"/>
      <c r="S160" s="1"/>
      <c r="T160" s="1"/>
      <c r="U160" s="1"/>
      <c r="V160" s="1"/>
      <c r="W160" s="1"/>
      <c r="X160" s="1"/>
      <c r="Y160" s="1"/>
      <c r="Z160" s="1"/>
    </row>
    <row r="161" spans="4:26" x14ac:dyDescent="0.3">
      <c r="D161" s="42">
        <v>24</v>
      </c>
      <c r="E161" s="128">
        <f t="shared" si="146"/>
        <v>23.5</v>
      </c>
      <c r="F161" s="128">
        <f t="shared" si="147"/>
        <v>70.5</v>
      </c>
      <c r="G161" s="110">
        <f>F161/E140</f>
        <v>8.2843713278495892E-2</v>
      </c>
      <c r="H161" s="104"/>
      <c r="L161" s="104"/>
      <c r="M161" s="104"/>
      <c r="N161" s="104"/>
      <c r="O161" s="104"/>
      <c r="P161" s="104"/>
      <c r="Q161" s="104"/>
      <c r="R161" s="1"/>
      <c r="S161" s="1"/>
      <c r="T161" s="1"/>
      <c r="U161" s="1"/>
      <c r="V161" s="1"/>
      <c r="W161" s="1"/>
      <c r="X161" s="1"/>
      <c r="Y161" s="1"/>
      <c r="Z161" s="1"/>
    </row>
    <row r="162" spans="4:26" x14ac:dyDescent="0.3">
      <c r="D162" s="102"/>
      <c r="F162" s="129">
        <f>SUM(F154:F161)</f>
        <v>6877.5</v>
      </c>
      <c r="G162" s="107">
        <f>SUM(G154:G161)</f>
        <v>8.0816686251468859</v>
      </c>
      <c r="H162" s="104" t="s">
        <v>76</v>
      </c>
      <c r="J162" s="104"/>
      <c r="K162" s="104"/>
      <c r="L162" s="104"/>
      <c r="M162" s="104"/>
      <c r="N162" s="104"/>
      <c r="O162" s="104"/>
      <c r="P162" s="104"/>
      <c r="Q162" s="104"/>
      <c r="R162" s="77"/>
      <c r="S162" s="77"/>
      <c r="T162" s="77"/>
      <c r="U162" s="77"/>
      <c r="V162" s="1"/>
      <c r="W162" s="1"/>
      <c r="X162" s="1"/>
      <c r="Y162" s="1"/>
      <c r="Z162" s="1"/>
    </row>
  </sheetData>
  <mergeCells count="12">
    <mergeCell ref="P40:Q40"/>
    <mergeCell ref="E40:G40"/>
    <mergeCell ref="H40:J40"/>
    <mergeCell ref="K40:M40"/>
    <mergeCell ref="E41:F41"/>
    <mergeCell ref="H41:I41"/>
    <mergeCell ref="K41:L41"/>
    <mergeCell ref="C2:N2"/>
    <mergeCell ref="C3:N3"/>
    <mergeCell ref="C4:N4"/>
    <mergeCell ref="C5:N5"/>
    <mergeCell ref="D39:M3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61"/>
  <sheetViews>
    <sheetView zoomScale="70" zoomScaleNormal="70" workbookViewId="0"/>
  </sheetViews>
  <sheetFormatPr baseColWidth="10" defaultColWidth="11.453125" defaultRowHeight="13" x14ac:dyDescent="0.3"/>
  <cols>
    <col min="1" max="1" width="6.7265625" style="1" customWidth="1"/>
    <col min="2" max="2" width="5.26953125" style="1" customWidth="1"/>
    <col min="3" max="3" width="8.08984375" style="1" customWidth="1"/>
    <col min="4" max="4" width="9.54296875" style="1" customWidth="1"/>
    <col min="5" max="5" width="12.54296875" style="1" customWidth="1"/>
    <col min="6" max="6" width="9.26953125" style="1" customWidth="1"/>
    <col min="7" max="7" width="10.54296875" style="1" customWidth="1"/>
    <col min="8" max="8" width="13" style="1" customWidth="1"/>
    <col min="9" max="9" width="13.26953125" style="1" customWidth="1"/>
    <col min="10" max="10" width="12.7265625" style="1" customWidth="1"/>
    <col min="11" max="11" width="13.453125" style="1" customWidth="1"/>
    <col min="12" max="12" width="12.1796875" style="1" customWidth="1"/>
    <col min="13" max="13" width="9.90625" style="1" customWidth="1"/>
    <col min="14" max="14" width="7.6328125" style="1" customWidth="1"/>
    <col min="15" max="15" width="9.90625" style="1" customWidth="1"/>
    <col min="16" max="16" width="13.81640625" style="1" bestFit="1" customWidth="1"/>
    <col min="17" max="17" width="13.08984375" style="1" customWidth="1"/>
    <col min="18" max="18" width="7.90625" style="2" customWidth="1"/>
    <col min="19" max="19" width="13.6328125" style="2" customWidth="1"/>
    <col min="20" max="20" width="11.26953125" style="2" customWidth="1"/>
    <col min="21" max="21" width="10.1796875" style="2" customWidth="1"/>
    <col min="22" max="22" width="13" style="2" customWidth="1"/>
    <col min="23" max="23" width="12.81640625" style="2" customWidth="1"/>
    <col min="24" max="24" width="11.81640625" style="2" customWidth="1"/>
    <col min="25" max="25" width="12.1796875" style="2" customWidth="1"/>
    <col min="26" max="26" width="11.453125" style="2"/>
    <col min="27" max="41" width="11.453125" style="1"/>
    <col min="42" max="42" width="5.1796875" style="1" customWidth="1"/>
    <col min="43" max="44" width="11.453125" style="1"/>
    <col min="45" max="45" width="10" style="1" hidden="1" customWidth="1"/>
    <col min="46" max="46" width="9.26953125" style="1" hidden="1" customWidth="1"/>
    <col min="47" max="16384" width="11.453125" style="1"/>
  </cols>
  <sheetData>
    <row r="1" spans="1:47" ht="18.75" customHeight="1" x14ac:dyDescent="0.3">
      <c r="C1" s="41" t="s">
        <v>16</v>
      </c>
    </row>
    <row r="2" spans="1:47" ht="27.75" customHeight="1" x14ac:dyDescent="0.3">
      <c r="C2" s="321" t="s">
        <v>29</v>
      </c>
      <c r="D2" s="322"/>
      <c r="E2" s="322"/>
      <c r="F2" s="322"/>
      <c r="G2" s="322"/>
      <c r="H2" s="322"/>
      <c r="I2" s="322"/>
      <c r="J2" s="322"/>
      <c r="K2" s="322"/>
      <c r="L2" s="322"/>
      <c r="M2" s="322"/>
      <c r="N2" s="323"/>
    </row>
    <row r="3" spans="1:47" ht="54" customHeight="1" x14ac:dyDescent="0.3">
      <c r="C3" s="321" t="s">
        <v>19</v>
      </c>
      <c r="D3" s="322"/>
      <c r="E3" s="322"/>
      <c r="F3" s="322"/>
      <c r="G3" s="322"/>
      <c r="H3" s="322"/>
      <c r="I3" s="322"/>
      <c r="J3" s="322"/>
      <c r="K3" s="322"/>
      <c r="L3" s="322"/>
      <c r="M3" s="322"/>
      <c r="N3" s="323"/>
    </row>
    <row r="4" spans="1:47" ht="34.5" customHeight="1" x14ac:dyDescent="0.3">
      <c r="C4" s="321" t="s">
        <v>38</v>
      </c>
      <c r="D4" s="322"/>
      <c r="E4" s="322"/>
      <c r="F4" s="322"/>
      <c r="G4" s="322"/>
      <c r="H4" s="322"/>
      <c r="I4" s="322"/>
      <c r="J4" s="322"/>
      <c r="K4" s="322"/>
      <c r="L4" s="322"/>
      <c r="M4" s="322"/>
      <c r="N4" s="323"/>
    </row>
    <row r="5" spans="1:47" ht="29.25" customHeight="1" x14ac:dyDescent="0.3">
      <c r="C5" s="321" t="s">
        <v>20</v>
      </c>
      <c r="D5" s="322"/>
      <c r="E5" s="322"/>
      <c r="F5" s="322"/>
      <c r="G5" s="322"/>
      <c r="H5" s="322"/>
      <c r="I5" s="322"/>
      <c r="J5" s="322"/>
      <c r="K5" s="322"/>
      <c r="L5" s="322"/>
      <c r="M5" s="322"/>
      <c r="N5" s="323"/>
    </row>
    <row r="6" spans="1:47" x14ac:dyDescent="0.3">
      <c r="B6" s="3"/>
      <c r="F6" s="4"/>
    </row>
    <row r="7" spans="1:47" ht="14.5" x14ac:dyDescent="0.35">
      <c r="A7" s="113" t="s">
        <v>123</v>
      </c>
      <c r="D7" s="36"/>
      <c r="F7" s="4"/>
      <c r="N7" s="35"/>
      <c r="O7" s="2"/>
      <c r="P7" s="2"/>
      <c r="Q7" s="2"/>
    </row>
    <row r="8" spans="1:47" x14ac:dyDescent="0.3">
      <c r="A8" s="37" t="s">
        <v>51</v>
      </c>
      <c r="D8" s="37"/>
      <c r="F8" s="4"/>
      <c r="N8" s="35"/>
      <c r="O8" s="2"/>
      <c r="P8" s="2"/>
      <c r="Q8" s="2"/>
      <c r="AD8" s="40"/>
      <c r="AE8" s="40"/>
      <c r="AF8" s="40"/>
      <c r="AG8" s="40"/>
      <c r="AH8" s="40"/>
      <c r="AI8" s="40"/>
      <c r="AJ8" s="40"/>
      <c r="AK8" s="40"/>
      <c r="AL8" s="40"/>
      <c r="AM8" s="40"/>
      <c r="AN8" s="40"/>
      <c r="AO8" s="40"/>
      <c r="AP8" s="40"/>
    </row>
    <row r="9" spans="1:47" x14ac:dyDescent="0.3">
      <c r="A9" s="3" t="s">
        <v>129</v>
      </c>
      <c r="C9" s="37"/>
      <c r="D9" s="37"/>
      <c r="F9" s="4"/>
      <c r="N9" s="35"/>
      <c r="O9" s="2"/>
      <c r="P9" s="2"/>
      <c r="Q9" s="2"/>
      <c r="AD9" s="40"/>
      <c r="AE9" s="40"/>
      <c r="AF9" s="40"/>
      <c r="AG9" s="40"/>
      <c r="AH9" s="40"/>
      <c r="AI9" s="40"/>
      <c r="AJ9" s="40"/>
      <c r="AK9" s="40"/>
      <c r="AL9" s="40"/>
      <c r="AM9" s="40"/>
      <c r="AN9" s="40"/>
      <c r="AO9" s="40"/>
      <c r="AP9" s="40"/>
    </row>
    <row r="10" spans="1:47" ht="26" x14ac:dyDescent="0.3">
      <c r="C10" s="3" t="s">
        <v>127</v>
      </c>
      <c r="E10" s="7"/>
      <c r="F10" s="4"/>
      <c r="T10" s="5"/>
      <c r="U10" s="5"/>
      <c r="V10" s="6"/>
      <c r="Y10" s="146" t="s">
        <v>78</v>
      </c>
      <c r="Z10" s="146"/>
      <c r="AA10" s="3"/>
      <c r="AB10" s="3"/>
      <c r="AC10" s="3"/>
      <c r="AD10" s="147"/>
      <c r="AE10" s="146" t="s">
        <v>79</v>
      </c>
      <c r="AF10" s="146"/>
      <c r="AG10" s="3"/>
      <c r="AH10" s="3"/>
      <c r="AI10" s="3"/>
      <c r="AJ10" s="147"/>
      <c r="AK10" s="146" t="s">
        <v>80</v>
      </c>
      <c r="AL10" s="146"/>
      <c r="AM10" s="3"/>
      <c r="AQ10" s="171" t="s">
        <v>85</v>
      </c>
      <c r="AR10" s="167" t="s">
        <v>86</v>
      </c>
      <c r="AS10" s="167" t="s">
        <v>81</v>
      </c>
      <c r="AT10" s="167" t="s">
        <v>82</v>
      </c>
    </row>
    <row r="11" spans="1:47" ht="59.25" customHeight="1" x14ac:dyDescent="0.3">
      <c r="A11" s="86" t="s">
        <v>149</v>
      </c>
      <c r="B11" s="86" t="s">
        <v>65</v>
      </c>
      <c r="C11" s="8" t="s">
        <v>46</v>
      </c>
      <c r="D11" s="8" t="s">
        <v>45</v>
      </c>
      <c r="E11" s="8" t="s">
        <v>30</v>
      </c>
      <c r="F11" s="33" t="s">
        <v>31</v>
      </c>
      <c r="G11" s="33" t="s">
        <v>33</v>
      </c>
      <c r="H11" s="10" t="s">
        <v>32</v>
      </c>
      <c r="I11" s="10" t="s">
        <v>18</v>
      </c>
      <c r="J11" s="264" t="s">
        <v>126</v>
      </c>
      <c r="K11" s="174" t="s">
        <v>87</v>
      </c>
      <c r="L11" s="233" t="s">
        <v>102</v>
      </c>
      <c r="M11" s="233" t="s">
        <v>103</v>
      </c>
      <c r="N11" s="233" t="s">
        <v>104</v>
      </c>
      <c r="O11" s="233" t="s">
        <v>105</v>
      </c>
      <c r="P11" s="233" t="s">
        <v>106</v>
      </c>
      <c r="Q11" s="234" t="s">
        <v>107</v>
      </c>
      <c r="R11" s="234" t="s">
        <v>108</v>
      </c>
      <c r="S11" s="235" t="s">
        <v>109</v>
      </c>
      <c r="T11" s="235" t="s">
        <v>110</v>
      </c>
      <c r="U11" s="236" t="s">
        <v>111</v>
      </c>
      <c r="V11" s="184" t="s">
        <v>88</v>
      </c>
      <c r="W11" s="184" t="s">
        <v>89</v>
      </c>
      <c r="Y11" s="8" t="s">
        <v>45</v>
      </c>
      <c r="Z11" s="245" t="s">
        <v>40</v>
      </c>
      <c r="AA11" s="245" t="s">
        <v>41</v>
      </c>
      <c r="AB11" s="245" t="s">
        <v>42</v>
      </c>
      <c r="AC11" s="33" t="s">
        <v>43</v>
      </c>
      <c r="AD11" s="76"/>
      <c r="AE11" s="245" t="s">
        <v>45</v>
      </c>
      <c r="AF11" s="245" t="s">
        <v>40</v>
      </c>
      <c r="AG11" s="245" t="s">
        <v>41</v>
      </c>
      <c r="AH11" s="245" t="s">
        <v>42</v>
      </c>
      <c r="AI11" s="246" t="s">
        <v>43</v>
      </c>
      <c r="AJ11" s="150"/>
      <c r="AK11" s="245" t="s">
        <v>45</v>
      </c>
      <c r="AL11" s="246" t="s">
        <v>40</v>
      </c>
      <c r="AM11" s="246" t="s">
        <v>41</v>
      </c>
      <c r="AN11" s="246" t="s">
        <v>42</v>
      </c>
      <c r="AO11" s="246" t="s">
        <v>43</v>
      </c>
      <c r="AP11" s="150"/>
      <c r="AQ11" s="8" t="s">
        <v>45</v>
      </c>
      <c r="AR11" s="33" t="s">
        <v>44</v>
      </c>
      <c r="AS11" s="8" t="s">
        <v>44</v>
      </c>
      <c r="AT11" s="8" t="s">
        <v>44</v>
      </c>
    </row>
    <row r="12" spans="1:47" x14ac:dyDescent="0.3">
      <c r="A12" s="122">
        <v>0</v>
      </c>
      <c r="B12" s="39">
        <f>F12</f>
        <v>0</v>
      </c>
      <c r="D12" s="8">
        <v>0</v>
      </c>
      <c r="E12" s="8">
        <v>360</v>
      </c>
      <c r="F12" s="8">
        <v>0</v>
      </c>
      <c r="G12" s="8">
        <v>0</v>
      </c>
      <c r="H12" s="73">
        <f>E13</f>
        <v>360</v>
      </c>
      <c r="I12" s="32">
        <f>F12/E12</f>
        <v>0</v>
      </c>
      <c r="J12" s="175">
        <f>1-I12</f>
        <v>1</v>
      </c>
      <c r="K12" s="232">
        <f>J12</f>
        <v>1</v>
      </c>
      <c r="L12" s="237">
        <f>(LN(K12))^2</f>
        <v>0</v>
      </c>
      <c r="M12" s="238">
        <f>E12-H12</f>
        <v>0</v>
      </c>
      <c r="N12" s="238">
        <f>E12*H12</f>
        <v>129600</v>
      </c>
      <c r="O12" s="239">
        <f>M12/N12</f>
        <v>0</v>
      </c>
      <c r="P12" s="239">
        <f>O12</f>
        <v>0</v>
      </c>
      <c r="Q12" s="240">
        <v>0</v>
      </c>
      <c r="R12" s="241">
        <f>-NORMSINV(2.5/100)</f>
        <v>1.9599639845400538</v>
      </c>
      <c r="S12" s="237">
        <f>R12*Q12</f>
        <v>0</v>
      </c>
      <c r="T12" s="242">
        <f>EXP(S12)</f>
        <v>1</v>
      </c>
      <c r="U12" s="197">
        <f>EXP(-S12)</f>
        <v>1</v>
      </c>
      <c r="V12" s="185">
        <f>K12^T12</f>
        <v>1</v>
      </c>
      <c r="W12" s="185">
        <f>K12^U12</f>
        <v>1</v>
      </c>
      <c r="Y12" s="70"/>
      <c r="Z12" s="248"/>
      <c r="AA12" s="248"/>
      <c r="AB12" s="248"/>
      <c r="AC12" s="70"/>
      <c r="AD12" s="77"/>
      <c r="AE12" s="248"/>
      <c r="AF12" s="248"/>
      <c r="AG12" s="248"/>
      <c r="AH12" s="248"/>
      <c r="AI12" s="249"/>
      <c r="AJ12" s="152"/>
      <c r="AK12" s="249"/>
      <c r="AL12" s="249"/>
      <c r="AM12" s="249"/>
      <c r="AN12" s="249"/>
      <c r="AO12" s="249"/>
      <c r="AP12" s="152"/>
      <c r="AQ12" s="151"/>
      <c r="AR12" s="70"/>
      <c r="AS12" s="39"/>
      <c r="AT12" s="39"/>
    </row>
    <row r="13" spans="1:47" x14ac:dyDescent="0.3">
      <c r="A13" s="122">
        <v>10</v>
      </c>
      <c r="B13" s="18">
        <f>B12+F13</f>
        <v>65</v>
      </c>
      <c r="C13" s="64">
        <f>D12</f>
        <v>0</v>
      </c>
      <c r="D13" s="42">
        <v>3</v>
      </c>
      <c r="E13" s="12">
        <v>360</v>
      </c>
      <c r="F13" s="84">
        <f t="shared" ref="F13:F20" si="0">E13-H13-G13</f>
        <v>65</v>
      </c>
      <c r="G13" s="123">
        <f>A13-A12</f>
        <v>10</v>
      </c>
      <c r="H13" s="73">
        <f t="shared" ref="H13:H19" si="1">E14</f>
        <v>285</v>
      </c>
      <c r="I13" s="13">
        <f>F13/E13</f>
        <v>0.18055555555555555</v>
      </c>
      <c r="J13" s="175">
        <f>1-I13</f>
        <v>0.81944444444444442</v>
      </c>
      <c r="K13" s="176">
        <f>J13*K12</f>
        <v>0.81944444444444442</v>
      </c>
      <c r="L13" s="237">
        <f>(LN(K13))^2</f>
        <v>3.9652229251197699E-2</v>
      </c>
      <c r="M13" s="238">
        <f>E13-H13</f>
        <v>75</v>
      </c>
      <c r="N13" s="238">
        <f>E13*H13</f>
        <v>102600</v>
      </c>
      <c r="O13" s="239">
        <f>M13/N13</f>
        <v>7.3099415204678359E-4</v>
      </c>
      <c r="P13" s="239">
        <f>O13</f>
        <v>7.3099415204678359E-4</v>
      </c>
      <c r="Q13" s="240">
        <f>SQRT((1/L13)*P13)</f>
        <v>0.13577604283668732</v>
      </c>
      <c r="R13" s="241">
        <f>-NORMSINV(2.5/100)</f>
        <v>1.9599639845400538</v>
      </c>
      <c r="S13" s="237">
        <f>R13*Q13</f>
        <v>0.2661161539232747</v>
      </c>
      <c r="T13" s="242">
        <f>EXP(S13)</f>
        <v>1.3048866175847382</v>
      </c>
      <c r="U13" s="197">
        <f>EXP(-S13)</f>
        <v>0.76635010775950485</v>
      </c>
      <c r="V13" s="186">
        <f>K13^T13</f>
        <v>0.77117469916070858</v>
      </c>
      <c r="W13" s="186">
        <f>K13^U13</f>
        <v>0.85847108364505598</v>
      </c>
      <c r="X13" s="17"/>
      <c r="Y13" s="14">
        <f t="shared" ref="Y13:Y20" si="2">D13</f>
        <v>3</v>
      </c>
      <c r="Z13" s="252">
        <f>K13*(D13-D12)</f>
        <v>2.458333333333333</v>
      </c>
      <c r="AA13" s="252">
        <f>(K12-K13)*(D13-D12)/2</f>
        <v>0.27083333333333337</v>
      </c>
      <c r="AB13" s="253">
        <f>SUM(Z13:AA13)</f>
        <v>2.7291666666666665</v>
      </c>
      <c r="AC13" s="71">
        <f>AB13</f>
        <v>2.7291666666666665</v>
      </c>
      <c r="AD13" s="78"/>
      <c r="AE13" s="251">
        <f>D13</f>
        <v>3</v>
      </c>
      <c r="AF13" s="252">
        <f>V13*(D13-D12)</f>
        <v>2.3135240974821256</v>
      </c>
      <c r="AG13" s="252">
        <f>(V12-V13)*(D13-D12)/2</f>
        <v>0.34323795125893714</v>
      </c>
      <c r="AH13" s="253">
        <f>SUM(AF13:AG13)</f>
        <v>2.6567620487410628</v>
      </c>
      <c r="AI13" s="254">
        <f>AH13</f>
        <v>2.6567620487410628</v>
      </c>
      <c r="AJ13" s="153"/>
      <c r="AK13" s="256">
        <f>D13</f>
        <v>3</v>
      </c>
      <c r="AL13" s="257">
        <f>W13*(D13-D12)</f>
        <v>2.5754132509351679</v>
      </c>
      <c r="AM13" s="257">
        <f>(W12-W13)*(D13-D12)/2</f>
        <v>0.21229337453241603</v>
      </c>
      <c r="AN13" s="258">
        <f>SUM(AL13:AM13)</f>
        <v>2.787706625467584</v>
      </c>
      <c r="AO13" s="254">
        <f>AN13</f>
        <v>2.787706625467584</v>
      </c>
      <c r="AP13" s="153"/>
      <c r="AQ13" s="154">
        <f>D13</f>
        <v>3</v>
      </c>
      <c r="AR13" s="71">
        <f>AC13-AC27</f>
        <v>-0.17055478180129979</v>
      </c>
      <c r="AS13" s="15">
        <f>AO13-AI27</f>
        <v>-4.9537713654026483E-2</v>
      </c>
      <c r="AT13" s="15">
        <f>AI13-AO27</f>
        <v>-0.28199800281381515</v>
      </c>
    </row>
    <row r="14" spans="1:47" x14ac:dyDescent="0.3">
      <c r="A14" s="122">
        <v>14</v>
      </c>
      <c r="B14" s="18">
        <f t="shared" ref="B14:B20" si="3">B13+F14</f>
        <v>101</v>
      </c>
      <c r="C14" s="64">
        <f t="shared" ref="C14:C20" si="4">D13</f>
        <v>3</v>
      </c>
      <c r="D14" s="42">
        <v>6</v>
      </c>
      <c r="E14" s="12">
        <v>285</v>
      </c>
      <c r="F14" s="84">
        <f t="shared" si="0"/>
        <v>36</v>
      </c>
      <c r="G14" s="123">
        <f t="shared" ref="G14:G20" si="5">A14-A13</f>
        <v>4</v>
      </c>
      <c r="H14" s="73">
        <f t="shared" si="1"/>
        <v>245</v>
      </c>
      <c r="I14" s="13">
        <f t="shared" ref="I14:I20" si="6">F14/E14</f>
        <v>0.12631578947368421</v>
      </c>
      <c r="J14" s="175">
        <f t="shared" ref="J14:J20" si="7">1-I14</f>
        <v>0.87368421052631584</v>
      </c>
      <c r="K14" s="176">
        <f>J14*K13</f>
        <v>0.71593567251461987</v>
      </c>
      <c r="L14" s="237">
        <f t="shared" ref="L14" si="8">(LN(K14))^2</f>
        <v>0.11166621976618163</v>
      </c>
      <c r="M14" s="238">
        <f t="shared" ref="M14" si="9">E14-H14</f>
        <v>40</v>
      </c>
      <c r="N14" s="238">
        <f t="shared" ref="N14" si="10">E14*H14</f>
        <v>69825</v>
      </c>
      <c r="O14" s="239">
        <f t="shared" ref="O14" si="11">M14/N14</f>
        <v>5.7286072323666306E-4</v>
      </c>
      <c r="P14" s="239">
        <f>P13+O14</f>
        <v>1.3038548752834465E-3</v>
      </c>
      <c r="Q14" s="240">
        <f>SQRT((1/L14)*P14)</f>
        <v>0.10805720265607668</v>
      </c>
      <c r="R14" s="241">
        <f t="shared" ref="R14" si="12">-NORMSINV(2.5/100)</f>
        <v>1.9599639845400538</v>
      </c>
      <c r="S14" s="237">
        <f t="shared" ref="S14" si="13">R14*Q14</f>
        <v>0.21178822547605614</v>
      </c>
      <c r="T14" s="242">
        <f t="shared" ref="T14" si="14">EXP(S14)</f>
        <v>1.2358861281663178</v>
      </c>
      <c r="U14" s="242">
        <f>EXP(-S14)</f>
        <v>0.80913603382190102</v>
      </c>
      <c r="V14" s="186">
        <f t="shared" ref="V14:V20" si="15">K14^T14</f>
        <v>0.66166900717605603</v>
      </c>
      <c r="W14" s="186">
        <f>K14^U14</f>
        <v>0.76308571886089638</v>
      </c>
      <c r="Y14" s="14">
        <f t="shared" si="2"/>
        <v>6</v>
      </c>
      <c r="Z14" s="252">
        <f t="shared" ref="Z14:Z20" si="16">K14*(D14-D13)</f>
        <v>2.1478070175438595</v>
      </c>
      <c r="AA14" s="252">
        <f t="shared" ref="AA14:AA20" si="17">(K13-K14)*(D14-D13)/2</f>
        <v>0.15526315789473683</v>
      </c>
      <c r="AB14" s="253">
        <f t="shared" ref="AB14:AB20" si="18">SUM(Z14:AA14)</f>
        <v>2.3030701754385965</v>
      </c>
      <c r="AC14" s="71">
        <f>AB14+AC13</f>
        <v>5.032236842105263</v>
      </c>
      <c r="AE14" s="251">
        <f t="shared" ref="AE14:AE20" si="19">D14</f>
        <v>6</v>
      </c>
      <c r="AF14" s="252">
        <f t="shared" ref="AF14:AF20" si="20">V14*(D14-D13)</f>
        <v>1.9850070215281681</v>
      </c>
      <c r="AG14" s="252">
        <f t="shared" ref="AG14:AG20" si="21">(V13-V14)*(D14-D13)/2</f>
        <v>0.16425853797697881</v>
      </c>
      <c r="AH14" s="253">
        <f t="shared" ref="AH14:AH20" si="22">SUM(AF14:AG14)</f>
        <v>2.1492655595051469</v>
      </c>
      <c r="AI14" s="254">
        <f>AH14+AI13</f>
        <v>4.8060276082462092</v>
      </c>
      <c r="AJ14" s="155"/>
      <c r="AK14" s="256">
        <f t="shared" ref="AK14:AK20" si="23">D14</f>
        <v>6</v>
      </c>
      <c r="AL14" s="257">
        <f t="shared" ref="AL14:AL20" si="24">W14*(D14-D13)</f>
        <v>2.2892571565826891</v>
      </c>
      <c r="AM14" s="257">
        <f t="shared" ref="AM14:AM20" si="25">(W13-W14)*(D14-D13)/2</f>
        <v>0.1430780471762394</v>
      </c>
      <c r="AN14" s="258">
        <f t="shared" ref="AN14:AN20" si="26">SUM(AL14:AM14)</f>
        <v>2.4323352037589285</v>
      </c>
      <c r="AO14" s="254">
        <f>AN14+AO13</f>
        <v>5.2200418292265125</v>
      </c>
      <c r="AP14" s="153"/>
      <c r="AQ14" s="154">
        <f t="shared" ref="AQ14:AQ20" si="27">D14</f>
        <v>6</v>
      </c>
      <c r="AR14" s="263">
        <f t="shared" ref="AR14:AR18" si="28">AC14-AC28</f>
        <v>-0.48435514045498884</v>
      </c>
      <c r="AS14" s="15">
        <f t="shared" ref="AS14:AS18" si="29">AO14-AI28</f>
        <v>-9.3468847282880851E-2</v>
      </c>
      <c r="AT14" s="15">
        <f t="shared" ref="AT14:AT18" si="30">AI14-AO28</f>
        <v>-0.85149946513558561</v>
      </c>
      <c r="AU14" s="160" t="s">
        <v>72</v>
      </c>
    </row>
    <row r="15" spans="1:47" x14ac:dyDescent="0.3">
      <c r="A15" s="122">
        <v>16</v>
      </c>
      <c r="B15" s="18">
        <f t="shared" si="3"/>
        <v>128</v>
      </c>
      <c r="C15" s="64">
        <f t="shared" si="4"/>
        <v>6</v>
      </c>
      <c r="D15" s="42">
        <v>9</v>
      </c>
      <c r="E15" s="12">
        <v>245</v>
      </c>
      <c r="F15" s="84">
        <f t="shared" si="0"/>
        <v>27</v>
      </c>
      <c r="G15" s="123">
        <f t="shared" si="5"/>
        <v>2</v>
      </c>
      <c r="H15" s="73">
        <f t="shared" si="1"/>
        <v>216</v>
      </c>
      <c r="I15" s="13">
        <f t="shared" si="6"/>
        <v>0.11020408163265306</v>
      </c>
      <c r="J15" s="175">
        <f t="shared" si="7"/>
        <v>0.88979591836734695</v>
      </c>
      <c r="K15" s="176">
        <f t="shared" ref="K15:K20" si="31">J15*K14</f>
        <v>0.63703663921709031</v>
      </c>
      <c r="L15" s="237">
        <f t="shared" ref="L14:L20" si="32">(LN(K15))^2</f>
        <v>0.20333615738491584</v>
      </c>
      <c r="M15" s="238">
        <f t="shared" ref="M14:M20" si="33">E15-H15</f>
        <v>29</v>
      </c>
      <c r="N15" s="238">
        <f t="shared" ref="N14:N20" si="34">E15*H15</f>
        <v>52920</v>
      </c>
      <c r="O15" s="239">
        <f t="shared" ref="O14:O20" si="35">M15/N15</f>
        <v>5.4799697656840517E-4</v>
      </c>
      <c r="P15" s="239">
        <f t="shared" ref="P15:P20" si="36">P14+O15</f>
        <v>1.8518518518518517E-3</v>
      </c>
      <c r="Q15" s="240">
        <f t="shared" ref="Q15:Q20" si="37">SQRT((1/L15)*P15)</f>
        <v>9.5432393001605803E-2</v>
      </c>
      <c r="R15" s="241">
        <f t="shared" ref="R14:R20" si="38">-NORMSINV(2.5/100)</f>
        <v>1.9599639845400538</v>
      </c>
      <c r="S15" s="237">
        <f t="shared" ref="S14:S20" si="39">R15*Q15</f>
        <v>0.18704405324161966</v>
      </c>
      <c r="T15" s="242">
        <f t="shared" ref="T14:T20" si="40">EXP(S15)</f>
        <v>1.2056803980099067</v>
      </c>
      <c r="U15" s="242">
        <f t="shared" ref="U15:U20" si="41">EXP(-S15)</f>
        <v>0.82940719750490899</v>
      </c>
      <c r="V15" s="186">
        <f t="shared" si="15"/>
        <v>0.58061047891894546</v>
      </c>
      <c r="W15" s="186">
        <f t="shared" ref="W15:W20" si="42">K15^U15</f>
        <v>0.68797483604802157</v>
      </c>
      <c r="Y15" s="14">
        <f t="shared" si="2"/>
        <v>9</v>
      </c>
      <c r="Z15" s="252">
        <f t="shared" si="16"/>
        <v>1.9111099176512709</v>
      </c>
      <c r="AA15" s="252">
        <f t="shared" si="17"/>
        <v>0.11834854994629435</v>
      </c>
      <c r="AB15" s="253">
        <f t="shared" si="18"/>
        <v>2.0294584675975651</v>
      </c>
      <c r="AC15" s="71">
        <f t="shared" ref="AC15:AC20" si="43">AB15+AC14</f>
        <v>7.0616953097028281</v>
      </c>
      <c r="AE15" s="251">
        <f t="shared" si="19"/>
        <v>9</v>
      </c>
      <c r="AF15" s="252">
        <f t="shared" si="20"/>
        <v>1.7418314367568364</v>
      </c>
      <c r="AG15" s="252">
        <f t="shared" si="21"/>
        <v>0.12158779238566586</v>
      </c>
      <c r="AH15" s="253">
        <f t="shared" si="22"/>
        <v>1.8634192291425022</v>
      </c>
      <c r="AI15" s="254">
        <f t="shared" ref="AI15:AI20" si="44">AH15+AI14</f>
        <v>6.6694468373887119</v>
      </c>
      <c r="AJ15" s="155"/>
      <c r="AK15" s="256">
        <f t="shared" si="23"/>
        <v>9</v>
      </c>
      <c r="AL15" s="257">
        <f t="shared" si="24"/>
        <v>2.0639245081440647</v>
      </c>
      <c r="AM15" s="257">
        <f t="shared" si="25"/>
        <v>0.11266632421931222</v>
      </c>
      <c r="AN15" s="258">
        <f t="shared" si="26"/>
        <v>2.1765908323633769</v>
      </c>
      <c r="AO15" s="254">
        <f t="shared" ref="AO15:AO20" si="45">AN15+AO14</f>
        <v>7.396632661589889</v>
      </c>
      <c r="AP15" s="153"/>
      <c r="AQ15" s="154">
        <f t="shared" si="27"/>
        <v>9</v>
      </c>
      <c r="AR15" s="71">
        <f t="shared" si="28"/>
        <v>-0.68929809646703077</v>
      </c>
      <c r="AS15" s="15">
        <f t="shared" si="29"/>
        <v>1.3667641976169875E-2</v>
      </c>
      <c r="AT15" s="15">
        <f t="shared" si="30"/>
        <v>-1.3618802692342094</v>
      </c>
    </row>
    <row r="16" spans="1:47" x14ac:dyDescent="0.3">
      <c r="A16" s="122">
        <v>45</v>
      </c>
      <c r="B16" s="18">
        <f t="shared" si="3"/>
        <v>142</v>
      </c>
      <c r="C16" s="64">
        <f t="shared" si="4"/>
        <v>9</v>
      </c>
      <c r="D16" s="42">
        <v>12</v>
      </c>
      <c r="E16" s="12">
        <v>216</v>
      </c>
      <c r="F16" s="84">
        <f t="shared" si="0"/>
        <v>14</v>
      </c>
      <c r="G16" s="123">
        <f t="shared" si="5"/>
        <v>29</v>
      </c>
      <c r="H16" s="73">
        <f t="shared" si="1"/>
        <v>173</v>
      </c>
      <c r="I16" s="13">
        <f t="shared" si="6"/>
        <v>6.4814814814814811E-2</v>
      </c>
      <c r="J16" s="175">
        <f t="shared" si="7"/>
        <v>0.93518518518518523</v>
      </c>
      <c r="K16" s="176">
        <f t="shared" si="31"/>
        <v>0.59574722741598263</v>
      </c>
      <c r="L16" s="237">
        <f t="shared" si="32"/>
        <v>0.26826061810654583</v>
      </c>
      <c r="M16" s="238">
        <f t="shared" si="33"/>
        <v>43</v>
      </c>
      <c r="N16" s="238">
        <f t="shared" si="34"/>
        <v>37368</v>
      </c>
      <c r="O16" s="239">
        <f t="shared" si="35"/>
        <v>1.1507171911796189E-3</v>
      </c>
      <c r="P16" s="239">
        <f t="shared" si="36"/>
        <v>3.0025690430314708E-3</v>
      </c>
      <c r="Q16" s="240">
        <f t="shared" si="37"/>
        <v>0.10579570595085644</v>
      </c>
      <c r="R16" s="241">
        <f t="shared" si="38"/>
        <v>1.9599639845400538</v>
      </c>
      <c r="S16" s="237">
        <f t="shared" si="39"/>
        <v>0.20735577338266847</v>
      </c>
      <c r="T16" s="242">
        <f t="shared" si="40"/>
        <v>1.2304202446925081</v>
      </c>
      <c r="U16" s="242">
        <f t="shared" si="41"/>
        <v>0.81273045068427663</v>
      </c>
      <c r="V16" s="186">
        <f t="shared" si="15"/>
        <v>0.52872733970446262</v>
      </c>
      <c r="W16" s="186">
        <f t="shared" si="42"/>
        <v>0.65642643483494711</v>
      </c>
      <c r="Y16" s="14">
        <f t="shared" si="2"/>
        <v>12</v>
      </c>
      <c r="Z16" s="252">
        <f t="shared" si="16"/>
        <v>1.7872416822479478</v>
      </c>
      <c r="AA16" s="252">
        <f t="shared" si="17"/>
        <v>6.1934117701661517E-2</v>
      </c>
      <c r="AB16" s="253">
        <f t="shared" si="18"/>
        <v>1.8491757999496092</v>
      </c>
      <c r="AC16" s="71">
        <f t="shared" si="43"/>
        <v>8.9108711096524367</v>
      </c>
      <c r="AE16" s="251">
        <f t="shared" si="19"/>
        <v>12</v>
      </c>
      <c r="AF16" s="252">
        <f t="shared" si="20"/>
        <v>1.5861820191133877</v>
      </c>
      <c r="AG16" s="252">
        <f t="shared" si="21"/>
        <v>7.7824708821724264E-2</v>
      </c>
      <c r="AH16" s="253">
        <f t="shared" si="22"/>
        <v>1.6640067279351121</v>
      </c>
      <c r="AI16" s="254">
        <f t="shared" si="44"/>
        <v>8.3334535653238238</v>
      </c>
      <c r="AJ16" s="155"/>
      <c r="AK16" s="256">
        <f t="shared" si="23"/>
        <v>12</v>
      </c>
      <c r="AL16" s="257">
        <f t="shared" si="24"/>
        <v>1.9692793045048413</v>
      </c>
      <c r="AM16" s="257">
        <f t="shared" si="25"/>
        <v>4.7322601819611676E-2</v>
      </c>
      <c r="AN16" s="258">
        <f t="shared" si="26"/>
        <v>2.0166019063244529</v>
      </c>
      <c r="AO16" s="254">
        <f t="shared" si="45"/>
        <v>9.4132345679143423</v>
      </c>
      <c r="AP16" s="153"/>
      <c r="AQ16" s="154">
        <f t="shared" si="27"/>
        <v>12</v>
      </c>
      <c r="AR16" s="71">
        <f t="shared" si="28"/>
        <v>-0.68389215911575718</v>
      </c>
      <c r="AS16" s="15">
        <f t="shared" si="29"/>
        <v>0.37325980343928755</v>
      </c>
      <c r="AT16" s="15">
        <f t="shared" si="30"/>
        <v>-1.7105729897193278</v>
      </c>
    </row>
    <row r="17" spans="1:46" x14ac:dyDescent="0.3">
      <c r="A17" s="122">
        <v>71</v>
      </c>
      <c r="B17" s="18">
        <f t="shared" si="3"/>
        <v>169</v>
      </c>
      <c r="C17" s="64">
        <f t="shared" si="4"/>
        <v>12</v>
      </c>
      <c r="D17" s="42">
        <v>15</v>
      </c>
      <c r="E17" s="116">
        <v>173</v>
      </c>
      <c r="F17" s="84">
        <f t="shared" si="0"/>
        <v>27</v>
      </c>
      <c r="G17" s="123">
        <f t="shared" si="5"/>
        <v>26</v>
      </c>
      <c r="H17" s="73">
        <f t="shared" si="1"/>
        <v>120</v>
      </c>
      <c r="I17" s="13">
        <f t="shared" si="6"/>
        <v>0.15606936416184972</v>
      </c>
      <c r="J17" s="175">
        <f t="shared" si="7"/>
        <v>0.84393063583815031</v>
      </c>
      <c r="K17" s="176">
        <f t="shared" si="31"/>
        <v>0.5027693364319854</v>
      </c>
      <c r="L17" s="237">
        <f t="shared" si="32"/>
        <v>0.47282647621958951</v>
      </c>
      <c r="M17" s="238">
        <f t="shared" si="33"/>
        <v>53</v>
      </c>
      <c r="N17" s="238">
        <f t="shared" si="34"/>
        <v>20760</v>
      </c>
      <c r="O17" s="239">
        <f t="shared" si="35"/>
        <v>2.5529865125240849E-3</v>
      </c>
      <c r="P17" s="239">
        <f t="shared" si="36"/>
        <v>5.5555555555555558E-3</v>
      </c>
      <c r="Q17" s="240">
        <f t="shared" si="37"/>
        <v>0.1083958995629347</v>
      </c>
      <c r="R17" s="241">
        <f t="shared" si="38"/>
        <v>1.9599639845400538</v>
      </c>
      <c r="S17" s="237">
        <f t="shared" si="39"/>
        <v>0.21245205921517299</v>
      </c>
      <c r="T17" s="242">
        <f t="shared" si="40"/>
        <v>1.2367068234483716</v>
      </c>
      <c r="U17" s="242">
        <f t="shared" si="41"/>
        <v>0.8085990802667764</v>
      </c>
      <c r="V17" s="186">
        <f t="shared" si="15"/>
        <v>0.42724868588641585</v>
      </c>
      <c r="W17" s="186">
        <f t="shared" si="42"/>
        <v>0.57349161460668985</v>
      </c>
      <c r="Y17" s="14">
        <f t="shared" si="2"/>
        <v>15</v>
      </c>
      <c r="Z17" s="252">
        <f t="shared" si="16"/>
        <v>1.5083080092959562</v>
      </c>
      <c r="AA17" s="252">
        <f t="shared" si="17"/>
        <v>0.13946683647599584</v>
      </c>
      <c r="AB17" s="253">
        <f t="shared" si="18"/>
        <v>1.6477748457719521</v>
      </c>
      <c r="AC17" s="71">
        <f t="shared" si="43"/>
        <v>10.558645955424389</v>
      </c>
      <c r="AE17" s="251">
        <f t="shared" si="19"/>
        <v>15</v>
      </c>
      <c r="AF17" s="252">
        <f t="shared" si="20"/>
        <v>1.2817460576592477</v>
      </c>
      <c r="AG17" s="252">
        <f t="shared" si="21"/>
        <v>0.15221798072707016</v>
      </c>
      <c r="AH17" s="253">
        <f t="shared" si="22"/>
        <v>1.4339640383863177</v>
      </c>
      <c r="AI17" s="254">
        <f t="shared" si="44"/>
        <v>9.7674176037101414</v>
      </c>
      <c r="AJ17" s="155"/>
      <c r="AK17" s="256">
        <f t="shared" si="23"/>
        <v>15</v>
      </c>
      <c r="AL17" s="257">
        <f t="shared" si="24"/>
        <v>1.7204748438200697</v>
      </c>
      <c r="AM17" s="257">
        <f t="shared" si="25"/>
        <v>0.1244022303423859</v>
      </c>
      <c r="AN17" s="258">
        <f t="shared" si="26"/>
        <v>1.8448770741624556</v>
      </c>
      <c r="AO17" s="254">
        <f t="shared" si="45"/>
        <v>11.258111642076798</v>
      </c>
      <c r="AP17" s="153"/>
      <c r="AQ17" s="154">
        <f t="shared" si="27"/>
        <v>15</v>
      </c>
      <c r="AR17" s="71">
        <f t="shared" si="28"/>
        <v>-0.56360539680589028</v>
      </c>
      <c r="AS17" s="15">
        <f t="shared" si="29"/>
        <v>0.90715879395863475</v>
      </c>
      <c r="AT17" s="15">
        <f t="shared" si="30"/>
        <v>-2.007313523367376</v>
      </c>
    </row>
    <row r="18" spans="1:46" x14ac:dyDescent="0.3">
      <c r="A18" s="122">
        <v>107</v>
      </c>
      <c r="B18" s="18">
        <f t="shared" si="3"/>
        <v>181</v>
      </c>
      <c r="C18" s="64">
        <f t="shared" si="4"/>
        <v>15</v>
      </c>
      <c r="D18" s="42">
        <v>18</v>
      </c>
      <c r="E18" s="116">
        <v>120</v>
      </c>
      <c r="F18" s="84">
        <f t="shared" si="0"/>
        <v>12</v>
      </c>
      <c r="G18" s="123">
        <f t="shared" si="5"/>
        <v>36</v>
      </c>
      <c r="H18" s="73">
        <f t="shared" si="1"/>
        <v>72</v>
      </c>
      <c r="I18" s="13">
        <f t="shared" si="6"/>
        <v>0.1</v>
      </c>
      <c r="J18" s="175">
        <f t="shared" si="7"/>
        <v>0.9</v>
      </c>
      <c r="K18" s="176">
        <f t="shared" si="31"/>
        <v>0.45249240278878688</v>
      </c>
      <c r="L18" s="237">
        <f t="shared" si="32"/>
        <v>0.62882410861095139</v>
      </c>
      <c r="M18" s="238">
        <f t="shared" si="33"/>
        <v>48</v>
      </c>
      <c r="N18" s="238">
        <f t="shared" si="34"/>
        <v>8640</v>
      </c>
      <c r="O18" s="239">
        <f t="shared" si="35"/>
        <v>5.5555555555555558E-3</v>
      </c>
      <c r="P18" s="239">
        <f t="shared" si="36"/>
        <v>1.1111111111111112E-2</v>
      </c>
      <c r="Q18" s="240">
        <f t="shared" si="37"/>
        <v>0.1329272907687066</v>
      </c>
      <c r="R18" s="241">
        <f t="shared" si="38"/>
        <v>1.9599639845400538</v>
      </c>
      <c r="S18" s="237">
        <f t="shared" si="39"/>
        <v>0.2605327024691485</v>
      </c>
      <c r="T18" s="242">
        <f t="shared" si="40"/>
        <v>1.297621148574102</v>
      </c>
      <c r="U18" s="242">
        <f t="shared" si="41"/>
        <v>0.770640954101939</v>
      </c>
      <c r="V18" s="186">
        <f t="shared" si="15"/>
        <v>0.35736657432794888</v>
      </c>
      <c r="W18" s="186">
        <f t="shared" si="42"/>
        <v>0.54275015659550319</v>
      </c>
      <c r="Y18" s="14">
        <f t="shared" si="2"/>
        <v>18</v>
      </c>
      <c r="Z18" s="252">
        <f t="shared" si="16"/>
        <v>1.3574772083663607</v>
      </c>
      <c r="AA18" s="252">
        <f t="shared" si="17"/>
        <v>7.5415400464797777E-2</v>
      </c>
      <c r="AB18" s="253">
        <f t="shared" si="18"/>
        <v>1.4328926088311584</v>
      </c>
      <c r="AC18" s="71">
        <f t="shared" si="43"/>
        <v>11.991538564255547</v>
      </c>
      <c r="AE18" s="251">
        <f t="shared" si="19"/>
        <v>18</v>
      </c>
      <c r="AF18" s="252">
        <f t="shared" si="20"/>
        <v>1.0720997229838467</v>
      </c>
      <c r="AG18" s="252">
        <f t="shared" si="21"/>
        <v>0.10482316733770045</v>
      </c>
      <c r="AH18" s="253">
        <f t="shared" si="22"/>
        <v>1.1769228903215472</v>
      </c>
      <c r="AI18" s="254">
        <f t="shared" si="44"/>
        <v>10.944340494031689</v>
      </c>
      <c r="AJ18" s="155"/>
      <c r="AK18" s="256">
        <f t="shared" si="23"/>
        <v>18</v>
      </c>
      <c r="AL18" s="257">
        <f t="shared" si="24"/>
        <v>1.6282504697865097</v>
      </c>
      <c r="AM18" s="257">
        <f t="shared" si="25"/>
        <v>4.6112187016779993E-2</v>
      </c>
      <c r="AN18" s="258">
        <f t="shared" si="26"/>
        <v>1.6743626568032897</v>
      </c>
      <c r="AO18" s="254">
        <f t="shared" si="45"/>
        <v>12.932474298880088</v>
      </c>
      <c r="AP18" s="153"/>
      <c r="AQ18" s="154">
        <f t="shared" si="27"/>
        <v>18</v>
      </c>
      <c r="AR18" s="71">
        <f t="shared" si="28"/>
        <v>-0.44418189339089231</v>
      </c>
      <c r="AS18" s="15">
        <f t="shared" si="29"/>
        <v>1.5237130143081679</v>
      </c>
      <c r="AT18" s="15">
        <f t="shared" si="30"/>
        <v>-2.3903374293235746</v>
      </c>
    </row>
    <row r="19" spans="1:46" x14ac:dyDescent="0.3">
      <c r="A19" s="122">
        <v>128</v>
      </c>
      <c r="B19" s="18">
        <f t="shared" si="3"/>
        <v>190</v>
      </c>
      <c r="C19" s="64">
        <f t="shared" si="4"/>
        <v>18</v>
      </c>
      <c r="D19" s="42">
        <v>21</v>
      </c>
      <c r="E19" s="12">
        <v>72</v>
      </c>
      <c r="F19" s="84">
        <f t="shared" si="0"/>
        <v>9</v>
      </c>
      <c r="G19" s="123">
        <f t="shared" si="5"/>
        <v>21</v>
      </c>
      <c r="H19" s="73">
        <f t="shared" si="1"/>
        <v>42</v>
      </c>
      <c r="I19" s="13">
        <f t="shared" si="6"/>
        <v>0.125</v>
      </c>
      <c r="J19" s="175">
        <f t="shared" si="7"/>
        <v>0.875</v>
      </c>
      <c r="K19" s="176">
        <f t="shared" si="31"/>
        <v>0.39593085244018855</v>
      </c>
      <c r="L19" s="237">
        <f t="shared" si="32"/>
        <v>0.85843133868613808</v>
      </c>
      <c r="M19" s="238">
        <f t="shared" si="33"/>
        <v>30</v>
      </c>
      <c r="N19" s="238">
        <f t="shared" si="34"/>
        <v>3024</v>
      </c>
      <c r="O19" s="239">
        <f t="shared" si="35"/>
        <v>9.9206349206349201E-3</v>
      </c>
      <c r="P19" s="239">
        <f t="shared" si="36"/>
        <v>2.1031746031746033E-2</v>
      </c>
      <c r="Q19" s="240">
        <f t="shared" si="37"/>
        <v>0.15652542166523639</v>
      </c>
      <c r="R19" s="241">
        <f t="shared" si="38"/>
        <v>1.9599639845400538</v>
      </c>
      <c r="S19" s="237">
        <f t="shared" si="39"/>
        <v>0.30678418912880878</v>
      </c>
      <c r="T19" s="242">
        <f t="shared" si="40"/>
        <v>1.3590476391663369</v>
      </c>
      <c r="U19" s="242">
        <f t="shared" si="41"/>
        <v>0.7358093794367776</v>
      </c>
      <c r="V19" s="186">
        <f t="shared" si="15"/>
        <v>0.28388701001328048</v>
      </c>
      <c r="W19" s="186">
        <f t="shared" si="42"/>
        <v>0.50573678094617969</v>
      </c>
      <c r="Y19" s="14">
        <f t="shared" si="2"/>
        <v>21</v>
      </c>
      <c r="Z19" s="252">
        <f t="shared" si="16"/>
        <v>1.1877925573205657</v>
      </c>
      <c r="AA19" s="252">
        <f t="shared" si="17"/>
        <v>8.4842325522897499E-2</v>
      </c>
      <c r="AB19" s="253">
        <f t="shared" si="18"/>
        <v>1.2726348828434633</v>
      </c>
      <c r="AC19" s="71">
        <f t="shared" si="43"/>
        <v>13.264173447099012</v>
      </c>
      <c r="AE19" s="251">
        <f t="shared" si="19"/>
        <v>21</v>
      </c>
      <c r="AF19" s="252">
        <f t="shared" si="20"/>
        <v>0.8516610300398415</v>
      </c>
      <c r="AG19" s="252">
        <f t="shared" si="21"/>
        <v>0.1102193464720026</v>
      </c>
      <c r="AH19" s="253">
        <f t="shared" si="22"/>
        <v>0.9618803765118441</v>
      </c>
      <c r="AI19" s="254">
        <f t="shared" si="44"/>
        <v>11.906220870543534</v>
      </c>
      <c r="AJ19" s="155"/>
      <c r="AK19" s="256">
        <f t="shared" si="23"/>
        <v>21</v>
      </c>
      <c r="AL19" s="257">
        <f t="shared" si="24"/>
        <v>1.5172103428385391</v>
      </c>
      <c r="AM19" s="257">
        <f t="shared" si="25"/>
        <v>5.5520063473985248E-2</v>
      </c>
      <c r="AN19" s="258">
        <f t="shared" si="26"/>
        <v>1.5727304063125243</v>
      </c>
      <c r="AO19" s="254">
        <f t="shared" si="45"/>
        <v>14.505204705192613</v>
      </c>
      <c r="AP19" s="153"/>
      <c r="AQ19" s="154">
        <f t="shared" si="27"/>
        <v>21</v>
      </c>
      <c r="AR19" s="71">
        <f t="shared" ref="AR19:AR20" si="46">AC19-AC33</f>
        <v>-0.3372700507880797</v>
      </c>
      <c r="AS19" s="15">
        <f t="shared" ref="AS19:AS20" si="47">AO19-AI33</f>
        <v>2.2409224140767314</v>
      </c>
      <c r="AT19" s="15">
        <f t="shared" ref="AT19:AT20" si="48">AI19-AO33</f>
        <v>-2.9012463440443277</v>
      </c>
    </row>
    <row r="20" spans="1:46" x14ac:dyDescent="0.3">
      <c r="A20" s="122">
        <v>153</v>
      </c>
      <c r="B20" s="18">
        <f t="shared" si="3"/>
        <v>191</v>
      </c>
      <c r="C20" s="64">
        <f t="shared" si="4"/>
        <v>21</v>
      </c>
      <c r="D20" s="42">
        <v>24</v>
      </c>
      <c r="E20" s="12">
        <v>42</v>
      </c>
      <c r="F20" s="84">
        <f t="shared" si="0"/>
        <v>1</v>
      </c>
      <c r="G20" s="123">
        <f t="shared" si="5"/>
        <v>25</v>
      </c>
      <c r="H20" s="12">
        <v>16</v>
      </c>
      <c r="I20" s="13">
        <f t="shared" si="6"/>
        <v>2.3809523809523808E-2</v>
      </c>
      <c r="J20" s="175">
        <f t="shared" si="7"/>
        <v>0.97619047619047616</v>
      </c>
      <c r="K20" s="176">
        <f t="shared" si="31"/>
        <v>0.38650392738208883</v>
      </c>
      <c r="L20" s="237">
        <f t="shared" si="32"/>
        <v>0.903665550322161</v>
      </c>
      <c r="M20" s="238">
        <f t="shared" si="33"/>
        <v>26</v>
      </c>
      <c r="N20" s="238">
        <f t="shared" si="34"/>
        <v>672</v>
      </c>
      <c r="O20" s="239">
        <f t="shared" si="35"/>
        <v>3.8690476190476192E-2</v>
      </c>
      <c r="P20" s="239">
        <f t="shared" si="36"/>
        <v>5.9722222222222225E-2</v>
      </c>
      <c r="Q20" s="240">
        <f t="shared" si="37"/>
        <v>0.25707752872032041</v>
      </c>
      <c r="R20" s="241">
        <f t="shared" si="38"/>
        <v>1.9599639845400538</v>
      </c>
      <c r="S20" s="237">
        <f t="shared" si="39"/>
        <v>0.50386269752638935</v>
      </c>
      <c r="T20" s="242">
        <f t="shared" si="40"/>
        <v>1.6551020979432483</v>
      </c>
      <c r="U20" s="242">
        <f t="shared" si="41"/>
        <v>0.60419233426304864</v>
      </c>
      <c r="V20" s="186">
        <f t="shared" si="15"/>
        <v>0.20734691227833779</v>
      </c>
      <c r="W20" s="186">
        <f t="shared" si="42"/>
        <v>0.56306892250262686</v>
      </c>
      <c r="Y20" s="14">
        <f t="shared" si="2"/>
        <v>24</v>
      </c>
      <c r="Z20" s="252">
        <f t="shared" si="16"/>
        <v>1.1595117821462666</v>
      </c>
      <c r="AA20" s="252">
        <f t="shared" si="17"/>
        <v>1.4140387587149583E-2</v>
      </c>
      <c r="AB20" s="253">
        <f t="shared" si="18"/>
        <v>1.1736521697334161</v>
      </c>
      <c r="AC20" s="71">
        <f t="shared" si="43"/>
        <v>14.437825616832427</v>
      </c>
      <c r="AE20" s="251">
        <f t="shared" si="19"/>
        <v>24</v>
      </c>
      <c r="AF20" s="252">
        <f t="shared" si="20"/>
        <v>0.62204073683501337</v>
      </c>
      <c r="AG20" s="252">
        <f t="shared" si="21"/>
        <v>0.11481014660241404</v>
      </c>
      <c r="AH20" s="253">
        <f t="shared" si="22"/>
        <v>0.73685088343742744</v>
      </c>
      <c r="AI20" s="254">
        <f t="shared" si="44"/>
        <v>12.64307175398096</v>
      </c>
      <c r="AJ20" s="155"/>
      <c r="AK20" s="256">
        <f t="shared" si="23"/>
        <v>24</v>
      </c>
      <c r="AL20" s="257">
        <f t="shared" si="24"/>
        <v>1.6892067675078806</v>
      </c>
      <c r="AM20" s="257">
        <f t="shared" si="25"/>
        <v>-8.5998212334670754E-2</v>
      </c>
      <c r="AN20" s="258">
        <f t="shared" si="26"/>
        <v>1.6032085551732098</v>
      </c>
      <c r="AO20" s="254">
        <f t="shared" si="45"/>
        <v>16.108413260365822</v>
      </c>
      <c r="AP20" s="153"/>
      <c r="AQ20" s="154">
        <f t="shared" si="27"/>
        <v>24</v>
      </c>
      <c r="AR20" s="71">
        <f t="shared" si="46"/>
        <v>-0.25426045429676591</v>
      </c>
      <c r="AS20" s="15">
        <f t="shared" si="47"/>
        <v>3.1777063491209425</v>
      </c>
      <c r="AT20" s="15">
        <f t="shared" si="48"/>
        <v>-3.6851414250222749</v>
      </c>
    </row>
    <row r="21" spans="1:46" ht="5.5" customHeight="1" x14ac:dyDescent="0.3">
      <c r="D21" s="18"/>
      <c r="E21" s="18"/>
      <c r="F21" s="19"/>
      <c r="G21" s="19"/>
      <c r="H21" s="18"/>
      <c r="I21" s="20"/>
      <c r="J21" s="21"/>
      <c r="K21" s="21"/>
      <c r="L21" s="21"/>
      <c r="M21" s="22"/>
      <c r="N21" s="22"/>
      <c r="O21" s="22"/>
      <c r="P21" s="22"/>
      <c r="Q21" s="21"/>
      <c r="AI21" s="155"/>
      <c r="AJ21" s="155"/>
      <c r="AK21" s="155"/>
      <c r="AL21" s="155"/>
      <c r="AM21" s="155"/>
      <c r="AN21" s="155"/>
      <c r="AO21" s="155"/>
      <c r="AP21" s="155"/>
    </row>
    <row r="22" spans="1:46" x14ac:dyDescent="0.3">
      <c r="D22" s="23"/>
      <c r="E22" s="24" t="s">
        <v>8</v>
      </c>
      <c r="F22" s="43">
        <f>SUM(F12:F20)</f>
        <v>191</v>
      </c>
      <c r="G22" s="43">
        <f>SUM(G12:G20)</f>
        <v>153</v>
      </c>
      <c r="H22" s="43">
        <f>H20</f>
        <v>16</v>
      </c>
      <c r="I22" s="20"/>
      <c r="J22" s="229" t="s">
        <v>100</v>
      </c>
      <c r="K22" s="230">
        <f>1-K20</f>
        <v>0.61349607261791117</v>
      </c>
      <c r="L22" s="231" t="s">
        <v>101</v>
      </c>
      <c r="M22" s="21"/>
      <c r="N22" s="21"/>
      <c r="O22" s="22"/>
      <c r="P22" s="22"/>
      <c r="Q22" s="21"/>
      <c r="AI22" s="155"/>
      <c r="AJ22" s="155"/>
      <c r="AK22" s="155"/>
      <c r="AL22" s="155"/>
      <c r="AM22" s="155"/>
      <c r="AN22" s="155"/>
      <c r="AO22" s="155"/>
      <c r="AP22" s="155"/>
    </row>
    <row r="23" spans="1:46" x14ac:dyDescent="0.3">
      <c r="D23" s="23"/>
      <c r="F23" s="272">
        <f>F22/E12</f>
        <v>0.53055555555555556</v>
      </c>
      <c r="G23" s="273">
        <f>G22/E12</f>
        <v>0.42499999999999999</v>
      </c>
      <c r="H23" s="274">
        <f>H22/E12</f>
        <v>4.4444444444444446E-2</v>
      </c>
      <c r="I23" s="20"/>
      <c r="J23" s="20"/>
      <c r="K23" s="20"/>
      <c r="L23" s="20"/>
      <c r="M23" s="20"/>
      <c r="N23" s="20"/>
      <c r="O23" s="20"/>
      <c r="P23" s="20"/>
      <c r="Q23" s="20"/>
      <c r="AC23" s="80"/>
      <c r="AI23" s="156"/>
      <c r="AJ23" s="155"/>
      <c r="AK23" s="155"/>
      <c r="AL23" s="155"/>
      <c r="AM23" s="155"/>
      <c r="AN23" s="155"/>
      <c r="AO23" s="157"/>
      <c r="AP23" s="157"/>
    </row>
    <row r="24" spans="1:46" ht="25" customHeight="1" x14ac:dyDescent="0.3">
      <c r="C24" s="269" t="s">
        <v>128</v>
      </c>
      <c r="E24" s="7"/>
      <c r="F24" s="4"/>
      <c r="Q24" s="27"/>
      <c r="Y24" s="146" t="s">
        <v>78</v>
      </c>
      <c r="Z24" s="146"/>
      <c r="AA24" s="3"/>
      <c r="AB24" s="3"/>
      <c r="AC24" s="3"/>
      <c r="AD24" s="147"/>
      <c r="AE24" s="146" t="s">
        <v>79</v>
      </c>
      <c r="AF24" s="146"/>
      <c r="AG24" s="3"/>
      <c r="AH24" s="3"/>
      <c r="AI24" s="158"/>
      <c r="AJ24" s="158"/>
      <c r="AK24" s="159" t="s">
        <v>80</v>
      </c>
      <c r="AL24" s="159"/>
      <c r="AM24" s="158"/>
      <c r="AN24" s="155"/>
      <c r="AO24" s="155"/>
      <c r="AP24" s="155"/>
    </row>
    <row r="25" spans="1:46" ht="54" x14ac:dyDescent="0.3">
      <c r="A25" s="86" t="s">
        <v>149</v>
      </c>
      <c r="B25" s="86" t="s">
        <v>65</v>
      </c>
      <c r="C25" s="8" t="s">
        <v>46</v>
      </c>
      <c r="D25" s="8" t="s">
        <v>45</v>
      </c>
      <c r="E25" s="8" t="s">
        <v>30</v>
      </c>
      <c r="F25" s="33" t="s">
        <v>31</v>
      </c>
      <c r="G25" s="33" t="s">
        <v>33</v>
      </c>
      <c r="H25" s="10" t="s">
        <v>32</v>
      </c>
      <c r="I25" s="10" t="s">
        <v>18</v>
      </c>
      <c r="J25" s="264" t="s">
        <v>126</v>
      </c>
      <c r="K25" s="174" t="s">
        <v>87</v>
      </c>
      <c r="L25" s="233" t="s">
        <v>102</v>
      </c>
      <c r="M25" s="233" t="s">
        <v>103</v>
      </c>
      <c r="N25" s="233" t="s">
        <v>104</v>
      </c>
      <c r="O25" s="233" t="s">
        <v>105</v>
      </c>
      <c r="P25" s="233" t="s">
        <v>106</v>
      </c>
      <c r="Q25" s="234" t="s">
        <v>107</v>
      </c>
      <c r="R25" s="234" t="s">
        <v>108</v>
      </c>
      <c r="S25" s="235" t="s">
        <v>109</v>
      </c>
      <c r="T25" s="235" t="s">
        <v>110</v>
      </c>
      <c r="U25" s="236" t="s">
        <v>111</v>
      </c>
      <c r="V25" s="184" t="s">
        <v>88</v>
      </c>
      <c r="W25" s="184" t="s">
        <v>89</v>
      </c>
      <c r="Y25" s="8" t="s">
        <v>45</v>
      </c>
      <c r="Z25" s="245" t="s">
        <v>40</v>
      </c>
      <c r="AA25" s="245" t="s">
        <v>41</v>
      </c>
      <c r="AB25" s="245" t="s">
        <v>42</v>
      </c>
      <c r="AC25" s="33" t="s">
        <v>43</v>
      </c>
      <c r="AD25" s="76"/>
      <c r="AE25" s="245" t="s">
        <v>45</v>
      </c>
      <c r="AF25" s="246" t="s">
        <v>40</v>
      </c>
      <c r="AG25" s="246" t="s">
        <v>41</v>
      </c>
      <c r="AH25" s="246" t="s">
        <v>42</v>
      </c>
      <c r="AI25" s="246" t="s">
        <v>43</v>
      </c>
      <c r="AJ25" s="150"/>
      <c r="AK25" s="245" t="s">
        <v>45</v>
      </c>
      <c r="AL25" s="246" t="s">
        <v>40</v>
      </c>
      <c r="AM25" s="246" t="s">
        <v>41</v>
      </c>
      <c r="AN25" s="246" t="s">
        <v>42</v>
      </c>
      <c r="AO25" s="246" t="s">
        <v>43</v>
      </c>
      <c r="AP25" s="150"/>
    </row>
    <row r="26" spans="1:46" x14ac:dyDescent="0.3">
      <c r="A26" s="122">
        <v>0</v>
      </c>
      <c r="B26" s="39">
        <f>F26</f>
        <v>0</v>
      </c>
      <c r="D26" s="8">
        <v>0</v>
      </c>
      <c r="E26" s="8">
        <v>359</v>
      </c>
      <c r="F26" s="8">
        <v>0</v>
      </c>
      <c r="G26" s="8">
        <v>0</v>
      </c>
      <c r="H26" s="73">
        <f>E27</f>
        <v>359</v>
      </c>
      <c r="I26" s="32">
        <f>F26/E26</f>
        <v>0</v>
      </c>
      <c r="J26" s="175">
        <f>1-I26</f>
        <v>1</v>
      </c>
      <c r="K26" s="232">
        <f>J26</f>
        <v>1</v>
      </c>
      <c r="L26" s="237">
        <f>(LN(K26))^2</f>
        <v>0</v>
      </c>
      <c r="M26" s="238">
        <f>E26-H26</f>
        <v>0</v>
      </c>
      <c r="N26" s="238">
        <f>E26*H26</f>
        <v>128881</v>
      </c>
      <c r="O26" s="239">
        <f>M26/N26</f>
        <v>0</v>
      </c>
      <c r="P26" s="239">
        <f>O26</f>
        <v>0</v>
      </c>
      <c r="Q26" s="240">
        <v>0</v>
      </c>
      <c r="R26" s="241">
        <f>-NORMSINV(2.5/100)</f>
        <v>1.9599639845400538</v>
      </c>
      <c r="S26" s="237">
        <f>R26*Q26</f>
        <v>0</v>
      </c>
      <c r="T26" s="242">
        <f>EXP(S26)</f>
        <v>1</v>
      </c>
      <c r="U26" s="197">
        <f>EXP(-S26)</f>
        <v>1</v>
      </c>
      <c r="V26" s="185">
        <f>K26^T26</f>
        <v>1</v>
      </c>
      <c r="W26" s="185">
        <f>K26^U26</f>
        <v>1</v>
      </c>
      <c r="Y26" s="70"/>
      <c r="Z26" s="248"/>
      <c r="AA26" s="248"/>
      <c r="AB26" s="248"/>
      <c r="AC26" s="70"/>
      <c r="AD26" s="77"/>
      <c r="AE26" s="249"/>
      <c r="AF26" s="249"/>
      <c r="AG26" s="249"/>
      <c r="AH26" s="249"/>
      <c r="AI26" s="249"/>
      <c r="AJ26" s="152"/>
      <c r="AK26" s="249"/>
      <c r="AL26" s="249"/>
      <c r="AM26" s="249"/>
      <c r="AN26" s="249"/>
      <c r="AO26" s="249"/>
      <c r="AP26" s="152"/>
    </row>
    <row r="27" spans="1:46" x14ac:dyDescent="0.3">
      <c r="A27" s="122">
        <v>13</v>
      </c>
      <c r="B27" s="18">
        <f>B26+F27</f>
        <v>24</v>
      </c>
      <c r="C27" s="64">
        <f>D26</f>
        <v>0</v>
      </c>
      <c r="D27" s="42">
        <v>3</v>
      </c>
      <c r="E27" s="12">
        <v>359</v>
      </c>
      <c r="F27" s="84">
        <f>E27-H27-G27</f>
        <v>24</v>
      </c>
      <c r="G27" s="123">
        <f>A27-A26</f>
        <v>13</v>
      </c>
      <c r="H27" s="73">
        <f t="shared" ref="H27:H33" si="49">E28</f>
        <v>322</v>
      </c>
      <c r="I27" s="13">
        <f>F27/E27</f>
        <v>6.6852367688022288E-2</v>
      </c>
      <c r="J27" s="175">
        <f>1-I27</f>
        <v>0.93314763231197773</v>
      </c>
      <c r="K27" s="176">
        <f>J27*K26</f>
        <v>0.93314763231197773</v>
      </c>
      <c r="L27" s="237">
        <f>(LN(K27))^2</f>
        <v>4.7875130285025339E-3</v>
      </c>
      <c r="M27" s="238">
        <f>E27-H27</f>
        <v>37</v>
      </c>
      <c r="N27" s="238">
        <f>E27*H27</f>
        <v>115598</v>
      </c>
      <c r="O27" s="239">
        <f>M27/N27</f>
        <v>3.200747417775394E-4</v>
      </c>
      <c r="P27" s="239">
        <f>O27</f>
        <v>3.200747417775394E-4</v>
      </c>
      <c r="Q27" s="240">
        <f>SQRT((1/L27)*P27)</f>
        <v>0.2585655835382395</v>
      </c>
      <c r="R27" s="241">
        <f>-NORMSINV(2.5/100)</f>
        <v>1.9599639845400538</v>
      </c>
      <c r="S27" s="237">
        <f>R27*Q27</f>
        <v>0.50677923137653202</v>
      </c>
      <c r="T27" s="242">
        <f>EXP(S27)</f>
        <v>1.6599363053754339</v>
      </c>
      <c r="U27" s="197">
        <f>EXP(-S27)</f>
        <v>0.60243275405306973</v>
      </c>
      <c r="V27" s="186">
        <f>K27^T27</f>
        <v>0.89149622608107382</v>
      </c>
      <c r="W27" s="186">
        <f>K27^U27</f>
        <v>0.95917336770325179</v>
      </c>
      <c r="Y27" s="14">
        <f t="shared" ref="Y27:Y34" si="50">D27</f>
        <v>3</v>
      </c>
      <c r="Z27" s="252">
        <f>K27*(D27-D26)</f>
        <v>2.7994428969359331</v>
      </c>
      <c r="AA27" s="252">
        <f>(K26-K27)*(D27-D26)/2</f>
        <v>0.10027855153203341</v>
      </c>
      <c r="AB27" s="253">
        <f>SUM(Z27:AA27)</f>
        <v>2.8997214484679663</v>
      </c>
      <c r="AC27" s="71">
        <f>AB27</f>
        <v>2.8997214484679663</v>
      </c>
      <c r="AD27" s="78"/>
      <c r="AE27" s="256">
        <f>D27</f>
        <v>3</v>
      </c>
      <c r="AF27" s="257">
        <f>V27*(D27-D26)</f>
        <v>2.6744886782432213</v>
      </c>
      <c r="AG27" s="257">
        <f>(V26-V27)*(D27-D26)/2</f>
        <v>0.16275566087838927</v>
      </c>
      <c r="AH27" s="258">
        <f>SUM(AF27:AG27)</f>
        <v>2.8372443391216104</v>
      </c>
      <c r="AI27" s="254">
        <f>AH27</f>
        <v>2.8372443391216104</v>
      </c>
      <c r="AJ27" s="153"/>
      <c r="AK27" s="256">
        <f>D27</f>
        <v>3</v>
      </c>
      <c r="AL27" s="257">
        <f>W27*(D27-D26)</f>
        <v>2.8775201031097555</v>
      </c>
      <c r="AM27" s="257">
        <f>(W26-W27)*(D27-D26)/2</f>
        <v>6.1239948445122316E-2</v>
      </c>
      <c r="AN27" s="258">
        <f>SUM(AL27:AM27)</f>
        <v>2.938760051554878</v>
      </c>
      <c r="AO27" s="254">
        <f>AN27</f>
        <v>2.938760051554878</v>
      </c>
      <c r="AP27" s="153"/>
    </row>
    <row r="28" spans="1:46" x14ac:dyDescent="0.3">
      <c r="A28" s="122">
        <v>19</v>
      </c>
      <c r="B28" s="18">
        <f t="shared" ref="B28:B34" si="51">B27+F28</f>
        <v>66</v>
      </c>
      <c r="C28" s="64">
        <f t="shared" ref="C28:C34" si="52">D27</f>
        <v>3</v>
      </c>
      <c r="D28" s="42">
        <v>6</v>
      </c>
      <c r="E28" s="12">
        <v>322</v>
      </c>
      <c r="F28" s="84">
        <f t="shared" ref="F28:F34" si="53">E28-H28-G28</f>
        <v>42</v>
      </c>
      <c r="G28" s="123">
        <f t="shared" ref="G28:G34" si="54">A28-A27</f>
        <v>6</v>
      </c>
      <c r="H28" s="73">
        <f t="shared" si="49"/>
        <v>274</v>
      </c>
      <c r="I28" s="13">
        <f t="shared" ref="I28:I34" si="55">F28/E28</f>
        <v>0.13043478260869565</v>
      </c>
      <c r="J28" s="175">
        <f t="shared" ref="J28:J34" si="56">1-I28</f>
        <v>0.86956521739130432</v>
      </c>
      <c r="K28" s="176">
        <f>J28*K27</f>
        <v>0.81143272374954578</v>
      </c>
      <c r="L28" s="237">
        <f t="shared" ref="L28" si="57">(LN(K28))^2</f>
        <v>4.3661690132568022E-2</v>
      </c>
      <c r="M28" s="238">
        <f t="shared" ref="M28" si="58">E28-H28</f>
        <v>48</v>
      </c>
      <c r="N28" s="238">
        <f t="shared" ref="N28" si="59">E28*H28</f>
        <v>88228</v>
      </c>
      <c r="O28" s="239">
        <f t="shared" ref="O28" si="60">M28/N28</f>
        <v>5.440449743845491E-4</v>
      </c>
      <c r="P28" s="239">
        <f>P27+O28</f>
        <v>8.6411971616208851E-4</v>
      </c>
      <c r="Q28" s="240">
        <f>SQRT((1/L28)*P28)</f>
        <v>0.14068140130218335</v>
      </c>
      <c r="R28" s="241">
        <f t="shared" ref="R28" si="61">-NORMSINV(2.5/100)</f>
        <v>1.9599639845400538</v>
      </c>
      <c r="S28" s="237">
        <f t="shared" ref="S28" si="62">R28*Q28</f>
        <v>0.27573047984690557</v>
      </c>
      <c r="T28" s="242">
        <f t="shared" ref="T28" si="63">EXP(S28)</f>
        <v>1.3174927253299034</v>
      </c>
      <c r="U28" s="242">
        <f>EXP(-S28)</f>
        <v>0.75901747370149431</v>
      </c>
      <c r="V28" s="186">
        <f t="shared" ref="V28:V34" si="64">K28^T28</f>
        <v>0.75934799884411475</v>
      </c>
      <c r="W28" s="186">
        <f>K28^U28</f>
        <v>0.85333798018135987</v>
      </c>
      <c r="Y28" s="14">
        <f t="shared" si="50"/>
        <v>6</v>
      </c>
      <c r="Z28" s="252">
        <f t="shared" ref="Z28:Z34" si="65">K28*(D28-D27)</f>
        <v>2.4342981712486376</v>
      </c>
      <c r="AA28" s="252">
        <f t="shared" ref="AA28:AA34" si="66">(K27-K28)*(D28-D27)/2</f>
        <v>0.18257236284364792</v>
      </c>
      <c r="AB28" s="253">
        <f t="shared" ref="AB28:AB34" si="67">SUM(Z28:AA28)</f>
        <v>2.6168705340922855</v>
      </c>
      <c r="AC28" s="71">
        <f>AB28+AC27</f>
        <v>5.5165919825602519</v>
      </c>
      <c r="AD28" s="78"/>
      <c r="AE28" s="256">
        <f t="shared" ref="AE28:AE34" si="68">D28</f>
        <v>6</v>
      </c>
      <c r="AF28" s="257">
        <f t="shared" ref="AF28:AF34" si="69">V28*(D28-D27)</f>
        <v>2.278043996532344</v>
      </c>
      <c r="AG28" s="257">
        <f t="shared" ref="AG28:AG34" si="70">(V27-V28)*(D28-D27)/2</f>
        <v>0.19822234085543861</v>
      </c>
      <c r="AH28" s="258">
        <f t="shared" ref="AH28:AH34" si="71">SUM(AF28:AG28)</f>
        <v>2.4762663373877825</v>
      </c>
      <c r="AI28" s="254">
        <f>AH28+AI27</f>
        <v>5.3135106765093933</v>
      </c>
      <c r="AJ28" s="153"/>
      <c r="AK28" s="256">
        <f t="shared" ref="AK28:AK34" si="72">D28</f>
        <v>6</v>
      </c>
      <c r="AL28" s="257">
        <f t="shared" ref="AL28:AL34" si="73">W28*(D28-D27)</f>
        <v>2.5600139405440796</v>
      </c>
      <c r="AM28" s="257">
        <f t="shared" ref="AM28:AM34" si="74">(W27-W28)*(D28-D27)/2</f>
        <v>0.15875308128283788</v>
      </c>
      <c r="AN28" s="258">
        <f t="shared" ref="AN28:AN34" si="75">SUM(AL28:AM28)</f>
        <v>2.7187670218269173</v>
      </c>
      <c r="AO28" s="254">
        <f>AN28+AO27</f>
        <v>5.6575270733817948</v>
      </c>
      <c r="AP28" s="153"/>
    </row>
    <row r="29" spans="1:46" x14ac:dyDescent="0.3">
      <c r="A29" s="122">
        <v>24</v>
      </c>
      <c r="B29" s="18">
        <f t="shared" si="51"/>
        <v>111</v>
      </c>
      <c r="C29" s="64">
        <f t="shared" si="52"/>
        <v>6</v>
      </c>
      <c r="D29" s="42">
        <v>9</v>
      </c>
      <c r="E29" s="12">
        <v>274</v>
      </c>
      <c r="F29" s="84">
        <f t="shared" si="53"/>
        <v>45</v>
      </c>
      <c r="G29" s="123">
        <f t="shared" si="54"/>
        <v>5</v>
      </c>
      <c r="H29" s="73">
        <f t="shared" si="49"/>
        <v>224</v>
      </c>
      <c r="I29" s="13">
        <f t="shared" si="55"/>
        <v>0.16423357664233576</v>
      </c>
      <c r="J29" s="175">
        <f t="shared" si="56"/>
        <v>0.83576642335766427</v>
      </c>
      <c r="K29" s="176">
        <f t="shared" ref="K29:K34" si="76">J29*K28</f>
        <v>0.6781682253235255</v>
      </c>
      <c r="L29" s="237">
        <f t="shared" ref="L28:L34" si="77">(LN(K29))^2</f>
        <v>0.15082341338218619</v>
      </c>
      <c r="M29" s="238">
        <f t="shared" ref="M28:M34" si="78">E29-H29</f>
        <v>50</v>
      </c>
      <c r="N29" s="238">
        <f t="shared" ref="N28:N34" si="79">E29*H29</f>
        <v>61376</v>
      </c>
      <c r="O29" s="239">
        <f t="shared" ref="O28:O34" si="80">M29/N29</f>
        <v>8.146506777893639E-4</v>
      </c>
      <c r="P29" s="239">
        <f t="shared" ref="P29:P34" si="81">P28+O29</f>
        <v>1.6787703939514524E-3</v>
      </c>
      <c r="Q29" s="240">
        <f t="shared" ref="Q29:Q34" si="82">SQRT((1/L29)*P29)</f>
        <v>0.10550213980076865</v>
      </c>
      <c r="R29" s="241">
        <f t="shared" ref="R28:R34" si="83">-NORMSINV(2.5/100)</f>
        <v>1.9599639845400538</v>
      </c>
      <c r="S29" s="237">
        <f t="shared" ref="S28:S34" si="84">R29*Q29</f>
        <v>0.20678039430141634</v>
      </c>
      <c r="T29" s="242">
        <f t="shared" ref="T27:T34" si="85">EXP(S29)</f>
        <v>1.2297124902556376</v>
      </c>
      <c r="U29" s="242">
        <f t="shared" ref="U29:U34" si="86">EXP(-S29)</f>
        <v>0.81319821334181619</v>
      </c>
      <c r="V29" s="186">
        <f t="shared" si="64"/>
        <v>0.62028822989210264</v>
      </c>
      <c r="W29" s="186">
        <f t="shared" ref="W29:W34" si="87">K29^U29</f>
        <v>0.7291953753127246</v>
      </c>
      <c r="Y29" s="14">
        <f t="shared" si="50"/>
        <v>9</v>
      </c>
      <c r="Z29" s="252">
        <f t="shared" si="65"/>
        <v>2.0345046759705765</v>
      </c>
      <c r="AA29" s="252">
        <f t="shared" si="66"/>
        <v>0.19989674763903043</v>
      </c>
      <c r="AB29" s="253">
        <f t="shared" si="67"/>
        <v>2.234401423609607</v>
      </c>
      <c r="AC29" s="71">
        <f t="shared" ref="AC29:AC34" si="88">AB29+AC28</f>
        <v>7.7509934061698589</v>
      </c>
      <c r="AD29" s="78"/>
      <c r="AE29" s="256">
        <f t="shared" si="68"/>
        <v>9</v>
      </c>
      <c r="AF29" s="257">
        <f t="shared" si="69"/>
        <v>1.8608646896763079</v>
      </c>
      <c r="AG29" s="257">
        <f t="shared" si="70"/>
        <v>0.20858965342801816</v>
      </c>
      <c r="AH29" s="258">
        <f t="shared" si="71"/>
        <v>2.0694543431043262</v>
      </c>
      <c r="AI29" s="254">
        <f t="shared" ref="AI29:AI34" si="89">AH29+AI28</f>
        <v>7.3829650196137191</v>
      </c>
      <c r="AJ29" s="153"/>
      <c r="AK29" s="256">
        <f t="shared" si="72"/>
        <v>9</v>
      </c>
      <c r="AL29" s="257">
        <f t="shared" si="73"/>
        <v>2.1875861259381737</v>
      </c>
      <c r="AM29" s="257">
        <f t="shared" si="74"/>
        <v>0.1862139073029529</v>
      </c>
      <c r="AN29" s="258">
        <f t="shared" si="75"/>
        <v>2.3738000332411264</v>
      </c>
      <c r="AO29" s="254">
        <f t="shared" ref="AO29:AO34" si="90">AN29+AO28</f>
        <v>8.0313271066229213</v>
      </c>
      <c r="AP29" s="153"/>
    </row>
    <row r="30" spans="1:46" x14ac:dyDescent="0.3">
      <c r="A30" s="122">
        <v>48</v>
      </c>
      <c r="B30" s="18">
        <f t="shared" si="51"/>
        <v>153</v>
      </c>
      <c r="C30" s="64">
        <f t="shared" si="52"/>
        <v>9</v>
      </c>
      <c r="D30" s="42">
        <v>12</v>
      </c>
      <c r="E30" s="12">
        <v>224</v>
      </c>
      <c r="F30" s="84">
        <f t="shared" si="53"/>
        <v>42</v>
      </c>
      <c r="G30" s="123">
        <f t="shared" si="54"/>
        <v>24</v>
      </c>
      <c r="H30" s="73">
        <f t="shared" si="49"/>
        <v>158</v>
      </c>
      <c r="I30" s="13">
        <f t="shared" si="55"/>
        <v>0.1875</v>
      </c>
      <c r="J30" s="175">
        <f t="shared" si="56"/>
        <v>0.8125</v>
      </c>
      <c r="K30" s="176">
        <f t="shared" si="76"/>
        <v>0.55101168307536441</v>
      </c>
      <c r="L30" s="237">
        <f t="shared" si="77"/>
        <v>0.35521512584786985</v>
      </c>
      <c r="M30" s="238">
        <f t="shared" si="78"/>
        <v>66</v>
      </c>
      <c r="N30" s="238">
        <f t="shared" si="79"/>
        <v>35392</v>
      </c>
      <c r="O30" s="239">
        <f t="shared" si="80"/>
        <v>1.8648282097649186E-3</v>
      </c>
      <c r="P30" s="239">
        <f t="shared" si="81"/>
        <v>3.543598603716371E-3</v>
      </c>
      <c r="Q30" s="240">
        <f t="shared" si="82"/>
        <v>9.987954047438112E-2</v>
      </c>
      <c r="R30" s="241">
        <f t="shared" si="83"/>
        <v>1.9599639845400538</v>
      </c>
      <c r="S30" s="237">
        <f t="shared" si="84"/>
        <v>0.19576030212219761</v>
      </c>
      <c r="T30" s="242">
        <f t="shared" si="85"/>
        <v>1.2162353413618467</v>
      </c>
      <c r="U30" s="242">
        <f t="shared" si="86"/>
        <v>0.82220929288263978</v>
      </c>
      <c r="V30" s="186">
        <f t="shared" si="64"/>
        <v>0.48438493334878735</v>
      </c>
      <c r="W30" s="186">
        <f t="shared" si="87"/>
        <v>0.61260425696742893</v>
      </c>
      <c r="Y30" s="14">
        <f t="shared" si="50"/>
        <v>12</v>
      </c>
      <c r="Z30" s="252">
        <f t="shared" si="65"/>
        <v>1.6530350492260932</v>
      </c>
      <c r="AA30" s="252">
        <f t="shared" si="66"/>
        <v>0.19073481337224163</v>
      </c>
      <c r="AB30" s="253">
        <f t="shared" si="67"/>
        <v>1.843769862598335</v>
      </c>
      <c r="AC30" s="71">
        <f t="shared" si="88"/>
        <v>9.5947632687681939</v>
      </c>
      <c r="AD30" s="78"/>
      <c r="AE30" s="256">
        <f t="shared" si="68"/>
        <v>12</v>
      </c>
      <c r="AF30" s="257">
        <f t="shared" si="69"/>
        <v>1.4531548000463621</v>
      </c>
      <c r="AG30" s="257">
        <f t="shared" si="70"/>
        <v>0.20385494481497293</v>
      </c>
      <c r="AH30" s="258">
        <f t="shared" si="71"/>
        <v>1.657009744861335</v>
      </c>
      <c r="AI30" s="254">
        <f t="shared" si="89"/>
        <v>9.0399747644750548</v>
      </c>
      <c r="AJ30" s="153"/>
      <c r="AK30" s="256">
        <f t="shared" si="72"/>
        <v>12</v>
      </c>
      <c r="AL30" s="257">
        <f t="shared" si="73"/>
        <v>1.8378127709022869</v>
      </c>
      <c r="AM30" s="257">
        <f t="shared" si="74"/>
        <v>0.17488667751794351</v>
      </c>
      <c r="AN30" s="258">
        <f t="shared" si="75"/>
        <v>2.0126994484202303</v>
      </c>
      <c r="AO30" s="254">
        <f t="shared" si="90"/>
        <v>10.044026555043152</v>
      </c>
      <c r="AP30" s="153"/>
    </row>
    <row r="31" spans="1:46" x14ac:dyDescent="0.3">
      <c r="A31" s="122">
        <v>79</v>
      </c>
      <c r="B31" s="18">
        <f t="shared" si="51"/>
        <v>177</v>
      </c>
      <c r="C31" s="64">
        <f t="shared" si="52"/>
        <v>12</v>
      </c>
      <c r="D31" s="42">
        <v>15</v>
      </c>
      <c r="E31" s="116">
        <v>158</v>
      </c>
      <c r="F31" s="84">
        <f t="shared" si="53"/>
        <v>24</v>
      </c>
      <c r="G31" s="123">
        <f t="shared" si="54"/>
        <v>31</v>
      </c>
      <c r="H31" s="73">
        <f t="shared" si="49"/>
        <v>103</v>
      </c>
      <c r="I31" s="13">
        <f t="shared" si="55"/>
        <v>0.15189873417721519</v>
      </c>
      <c r="J31" s="175">
        <f t="shared" si="56"/>
        <v>0.84810126582278478</v>
      </c>
      <c r="K31" s="176">
        <f t="shared" si="76"/>
        <v>0.46731370589935967</v>
      </c>
      <c r="L31" s="237">
        <f t="shared" si="77"/>
        <v>0.57874740885412013</v>
      </c>
      <c r="M31" s="238">
        <f t="shared" si="78"/>
        <v>55</v>
      </c>
      <c r="N31" s="238">
        <f t="shared" si="79"/>
        <v>16274</v>
      </c>
      <c r="O31" s="239">
        <f t="shared" si="80"/>
        <v>3.3796239400270371E-3</v>
      </c>
      <c r="P31" s="239">
        <f t="shared" si="81"/>
        <v>6.9232225437434076E-3</v>
      </c>
      <c r="Q31" s="240">
        <f t="shared" si="82"/>
        <v>0.10937287197170144</v>
      </c>
      <c r="R31" s="241">
        <f t="shared" si="83"/>
        <v>1.9599639845400538</v>
      </c>
      <c r="S31" s="237">
        <f t="shared" si="84"/>
        <v>0.21436688995024514</v>
      </c>
      <c r="T31" s="242">
        <f t="shared" si="85"/>
        <v>1.2390771763722432</v>
      </c>
      <c r="U31" s="242">
        <f t="shared" si="86"/>
        <v>0.80705223134509607</v>
      </c>
      <c r="V31" s="186">
        <f t="shared" si="64"/>
        <v>0.38960045574661867</v>
      </c>
      <c r="W31" s="186">
        <f t="shared" si="87"/>
        <v>0.5411987910554813</v>
      </c>
      <c r="Y31" s="14">
        <f t="shared" si="50"/>
        <v>15</v>
      </c>
      <c r="Z31" s="252">
        <f t="shared" si="65"/>
        <v>1.4019411176980789</v>
      </c>
      <c r="AA31" s="252">
        <f t="shared" si="66"/>
        <v>0.12554696576400712</v>
      </c>
      <c r="AB31" s="253">
        <f t="shared" si="67"/>
        <v>1.5274880834620861</v>
      </c>
      <c r="AC31" s="71">
        <f t="shared" si="88"/>
        <v>11.122251352230279</v>
      </c>
      <c r="AD31" s="78"/>
      <c r="AE31" s="256">
        <f t="shared" si="68"/>
        <v>15</v>
      </c>
      <c r="AF31" s="257">
        <f t="shared" si="69"/>
        <v>1.1688013672398561</v>
      </c>
      <c r="AG31" s="257">
        <f t="shared" si="70"/>
        <v>0.14217671640325302</v>
      </c>
      <c r="AH31" s="258">
        <f t="shared" si="71"/>
        <v>1.3109780836431091</v>
      </c>
      <c r="AI31" s="254">
        <f t="shared" si="89"/>
        <v>10.350952848118164</v>
      </c>
      <c r="AJ31" s="153"/>
      <c r="AK31" s="256">
        <f t="shared" si="72"/>
        <v>15</v>
      </c>
      <c r="AL31" s="257">
        <f t="shared" si="73"/>
        <v>1.623596373166444</v>
      </c>
      <c r="AM31" s="257">
        <f t="shared" si="74"/>
        <v>0.10710819886792144</v>
      </c>
      <c r="AN31" s="258">
        <f t="shared" si="75"/>
        <v>1.7307045720343655</v>
      </c>
      <c r="AO31" s="254">
        <f t="shared" si="90"/>
        <v>11.774731127077517</v>
      </c>
      <c r="AP31" s="153"/>
    </row>
    <row r="32" spans="1:46" x14ac:dyDescent="0.3">
      <c r="A32" s="122">
        <v>107</v>
      </c>
      <c r="B32" s="18">
        <f t="shared" si="51"/>
        <v>190</v>
      </c>
      <c r="C32" s="64">
        <f t="shared" si="52"/>
        <v>15</v>
      </c>
      <c r="D32" s="42">
        <v>18</v>
      </c>
      <c r="E32" s="116">
        <v>103</v>
      </c>
      <c r="F32" s="84">
        <f t="shared" si="53"/>
        <v>13</v>
      </c>
      <c r="G32" s="123">
        <f t="shared" si="54"/>
        <v>28</v>
      </c>
      <c r="H32" s="73">
        <f t="shared" si="49"/>
        <v>62</v>
      </c>
      <c r="I32" s="13">
        <f t="shared" si="55"/>
        <v>0.12621359223300971</v>
      </c>
      <c r="J32" s="175">
        <f t="shared" si="56"/>
        <v>0.87378640776699035</v>
      </c>
      <c r="K32" s="176">
        <f t="shared" si="76"/>
        <v>0.40833236437808129</v>
      </c>
      <c r="L32" s="237">
        <f t="shared" si="77"/>
        <v>0.80223158758050472</v>
      </c>
      <c r="M32" s="238">
        <f t="shared" si="78"/>
        <v>41</v>
      </c>
      <c r="N32" s="238">
        <f t="shared" si="79"/>
        <v>6386</v>
      </c>
      <c r="O32" s="239">
        <f t="shared" si="80"/>
        <v>6.4202943939868466E-3</v>
      </c>
      <c r="P32" s="239">
        <f t="shared" si="81"/>
        <v>1.3343516937730254E-2</v>
      </c>
      <c r="Q32" s="240">
        <f t="shared" si="82"/>
        <v>0.12896898340515911</v>
      </c>
      <c r="R32" s="241">
        <f t="shared" si="83"/>
        <v>1.9599639845400538</v>
      </c>
      <c r="S32" s="237">
        <f t="shared" si="84"/>
        <v>0.25277456259685571</v>
      </c>
      <c r="T32" s="242">
        <f t="shared" si="85"/>
        <v>1.2875929724971054</v>
      </c>
      <c r="U32" s="242">
        <f t="shared" si="86"/>
        <v>0.77664294645895804</v>
      </c>
      <c r="V32" s="186">
        <f t="shared" si="64"/>
        <v>0.31560516855588594</v>
      </c>
      <c r="W32" s="186">
        <f t="shared" si="87"/>
        <v>0.49876573979634958</v>
      </c>
      <c r="Y32" s="14">
        <f t="shared" si="50"/>
        <v>18</v>
      </c>
      <c r="Z32" s="252">
        <f t="shared" si="65"/>
        <v>1.224997093134244</v>
      </c>
      <c r="AA32" s="252">
        <f t="shared" si="66"/>
        <v>8.8472012281917561E-2</v>
      </c>
      <c r="AB32" s="253">
        <f t="shared" si="67"/>
        <v>1.3134691054161616</v>
      </c>
      <c r="AC32" s="71">
        <f t="shared" si="88"/>
        <v>12.43572045764644</v>
      </c>
      <c r="AD32" s="78"/>
      <c r="AE32" s="256">
        <f t="shared" si="68"/>
        <v>18</v>
      </c>
      <c r="AF32" s="257">
        <f t="shared" si="69"/>
        <v>0.94681550566765782</v>
      </c>
      <c r="AG32" s="257">
        <f t="shared" si="70"/>
        <v>0.11099293078609909</v>
      </c>
      <c r="AH32" s="258">
        <f t="shared" si="71"/>
        <v>1.057808436453757</v>
      </c>
      <c r="AI32" s="254">
        <f t="shared" si="89"/>
        <v>11.40876128457192</v>
      </c>
      <c r="AJ32" s="153"/>
      <c r="AK32" s="256">
        <f t="shared" si="72"/>
        <v>18</v>
      </c>
      <c r="AL32" s="257">
        <f t="shared" si="73"/>
        <v>1.4962972193890487</v>
      </c>
      <c r="AM32" s="257">
        <f t="shared" si="74"/>
        <v>6.3649576888697573E-2</v>
      </c>
      <c r="AN32" s="258">
        <f t="shared" si="75"/>
        <v>1.5599467962777462</v>
      </c>
      <c r="AO32" s="254">
        <f t="shared" si="90"/>
        <v>13.334677923355263</v>
      </c>
      <c r="AP32" s="153"/>
    </row>
    <row r="33" spans="1:42" x14ac:dyDescent="0.3">
      <c r="A33" s="122">
        <v>128</v>
      </c>
      <c r="B33" s="18">
        <f t="shared" si="51"/>
        <v>196</v>
      </c>
      <c r="C33" s="64">
        <f t="shared" si="52"/>
        <v>18</v>
      </c>
      <c r="D33" s="42">
        <v>21</v>
      </c>
      <c r="E33" s="12">
        <v>62</v>
      </c>
      <c r="F33" s="84">
        <f t="shared" si="53"/>
        <v>6</v>
      </c>
      <c r="G33" s="123">
        <f t="shared" si="54"/>
        <v>21</v>
      </c>
      <c r="H33" s="73">
        <f t="shared" si="49"/>
        <v>35</v>
      </c>
      <c r="I33" s="13">
        <f t="shared" si="55"/>
        <v>9.6774193548387094E-2</v>
      </c>
      <c r="J33" s="175">
        <f t="shared" si="56"/>
        <v>0.90322580645161288</v>
      </c>
      <c r="K33" s="176">
        <f t="shared" si="76"/>
        <v>0.36881632911568629</v>
      </c>
      <c r="L33" s="237">
        <f t="shared" si="77"/>
        <v>0.99491949320316242</v>
      </c>
      <c r="M33" s="238">
        <f t="shared" si="78"/>
        <v>27</v>
      </c>
      <c r="N33" s="238">
        <f t="shared" si="79"/>
        <v>2170</v>
      </c>
      <c r="O33" s="239">
        <f t="shared" si="80"/>
        <v>1.2442396313364055E-2</v>
      </c>
      <c r="P33" s="239">
        <f t="shared" si="81"/>
        <v>2.5785913251094309E-2</v>
      </c>
      <c r="Q33" s="240">
        <f t="shared" si="82"/>
        <v>0.16098940254477298</v>
      </c>
      <c r="R33" s="241">
        <f t="shared" si="83"/>
        <v>1.9599639845400538</v>
      </c>
      <c r="S33" s="237">
        <f t="shared" si="84"/>
        <v>0.31553343088037594</v>
      </c>
      <c r="T33" s="242">
        <f t="shared" si="85"/>
        <v>1.3709904445748715</v>
      </c>
      <c r="U33" s="242">
        <f t="shared" si="86"/>
        <v>0.72939968615907358</v>
      </c>
      <c r="V33" s="186">
        <f t="shared" si="64"/>
        <v>0.25474216914008779</v>
      </c>
      <c r="W33" s="186">
        <f t="shared" si="87"/>
        <v>0.4830937876920493</v>
      </c>
      <c r="Y33" s="14">
        <f t="shared" si="50"/>
        <v>21</v>
      </c>
      <c r="Z33" s="252">
        <f t="shared" si="65"/>
        <v>1.1064489873470589</v>
      </c>
      <c r="AA33" s="252">
        <f t="shared" si="66"/>
        <v>5.9274052893592499E-2</v>
      </c>
      <c r="AB33" s="253">
        <f t="shared" si="67"/>
        <v>1.1657230402406513</v>
      </c>
      <c r="AC33" s="71">
        <f t="shared" si="88"/>
        <v>13.601443497887091</v>
      </c>
      <c r="AD33" s="78"/>
      <c r="AE33" s="256">
        <f t="shared" si="68"/>
        <v>21</v>
      </c>
      <c r="AF33" s="257">
        <f t="shared" si="69"/>
        <v>0.76422650742026343</v>
      </c>
      <c r="AG33" s="257">
        <f t="shared" si="70"/>
        <v>9.129449912369722E-2</v>
      </c>
      <c r="AH33" s="258">
        <f t="shared" si="71"/>
        <v>0.85552100654396068</v>
      </c>
      <c r="AI33" s="254">
        <f t="shared" si="89"/>
        <v>12.264282291115881</v>
      </c>
      <c r="AJ33" s="153"/>
      <c r="AK33" s="256">
        <f t="shared" si="72"/>
        <v>21</v>
      </c>
      <c r="AL33" s="257">
        <f t="shared" si="73"/>
        <v>1.4492813630761479</v>
      </c>
      <c r="AM33" s="257">
        <f t="shared" si="74"/>
        <v>2.3507928156450419E-2</v>
      </c>
      <c r="AN33" s="258">
        <f t="shared" si="75"/>
        <v>1.4727892912325982</v>
      </c>
      <c r="AO33" s="254">
        <f t="shared" si="90"/>
        <v>14.807467214587861</v>
      </c>
      <c r="AP33" s="153"/>
    </row>
    <row r="34" spans="1:42" x14ac:dyDescent="0.3">
      <c r="A34" s="122">
        <v>147</v>
      </c>
      <c r="B34" s="18">
        <f t="shared" si="51"/>
        <v>197</v>
      </c>
      <c r="C34" s="64">
        <f t="shared" si="52"/>
        <v>21</v>
      </c>
      <c r="D34" s="42">
        <v>24</v>
      </c>
      <c r="E34" s="12">
        <v>35</v>
      </c>
      <c r="F34" s="84">
        <f t="shared" si="53"/>
        <v>1</v>
      </c>
      <c r="G34" s="123">
        <f t="shared" si="54"/>
        <v>19</v>
      </c>
      <c r="H34" s="12">
        <v>15</v>
      </c>
      <c r="I34" s="13">
        <f t="shared" si="55"/>
        <v>2.8571428571428571E-2</v>
      </c>
      <c r="J34" s="175">
        <f t="shared" si="56"/>
        <v>0.97142857142857142</v>
      </c>
      <c r="K34" s="176">
        <f t="shared" si="76"/>
        <v>0.35827871971238096</v>
      </c>
      <c r="L34" s="237">
        <f t="shared" si="77"/>
        <v>1.0535873853355506</v>
      </c>
      <c r="M34" s="238">
        <f t="shared" si="78"/>
        <v>20</v>
      </c>
      <c r="N34" s="238">
        <f t="shared" si="79"/>
        <v>525</v>
      </c>
      <c r="O34" s="239">
        <f t="shared" si="80"/>
        <v>3.8095238095238099E-2</v>
      </c>
      <c r="P34" s="239">
        <f t="shared" si="81"/>
        <v>6.3881151346332404E-2</v>
      </c>
      <c r="Q34" s="240">
        <f t="shared" si="82"/>
        <v>0.24623573849748118</v>
      </c>
      <c r="R34" s="241">
        <f t="shared" si="83"/>
        <v>1.9599639845400538</v>
      </c>
      <c r="S34" s="237">
        <f t="shared" si="84"/>
        <v>0.48261317916168595</v>
      </c>
      <c r="T34" s="242">
        <f t="shared" si="85"/>
        <v>1.6203030168018975</v>
      </c>
      <c r="U34" s="242">
        <f t="shared" si="86"/>
        <v>0.61716851084667368</v>
      </c>
      <c r="V34" s="186">
        <f t="shared" si="64"/>
        <v>0.18954091094591038</v>
      </c>
      <c r="W34" s="186">
        <f t="shared" si="87"/>
        <v>0.53073685525153247</v>
      </c>
      <c r="Y34" s="14">
        <f t="shared" si="50"/>
        <v>24</v>
      </c>
      <c r="Z34" s="252">
        <f t="shared" si="65"/>
        <v>1.0748361591371429</v>
      </c>
      <c r="AA34" s="252">
        <f t="shared" si="66"/>
        <v>1.5806414104958005E-2</v>
      </c>
      <c r="AB34" s="253">
        <f t="shared" si="67"/>
        <v>1.090642573242101</v>
      </c>
      <c r="AC34" s="71">
        <f t="shared" si="88"/>
        <v>14.692086071129193</v>
      </c>
      <c r="AD34" s="78"/>
      <c r="AE34" s="256">
        <f t="shared" si="68"/>
        <v>24</v>
      </c>
      <c r="AF34" s="257">
        <f t="shared" si="69"/>
        <v>0.56862273283773113</v>
      </c>
      <c r="AG34" s="257">
        <f t="shared" si="70"/>
        <v>9.7801887291266112E-2</v>
      </c>
      <c r="AH34" s="258">
        <f t="shared" si="71"/>
        <v>0.66642462012899728</v>
      </c>
      <c r="AI34" s="254">
        <f t="shared" si="89"/>
        <v>12.930706911244879</v>
      </c>
      <c r="AJ34" s="153"/>
      <c r="AK34" s="256">
        <f t="shared" si="72"/>
        <v>24</v>
      </c>
      <c r="AL34" s="257">
        <f t="shared" si="73"/>
        <v>1.5922105657545975</v>
      </c>
      <c r="AM34" s="257">
        <f t="shared" si="74"/>
        <v>-7.1464601339224748E-2</v>
      </c>
      <c r="AN34" s="258">
        <f t="shared" si="75"/>
        <v>1.5207459644153727</v>
      </c>
      <c r="AO34" s="254">
        <f t="shared" si="90"/>
        <v>16.328213179003235</v>
      </c>
      <c r="AP34" s="153"/>
    </row>
    <row r="35" spans="1:42" ht="6.75" customHeight="1" x14ac:dyDescent="0.3">
      <c r="D35" s="18"/>
      <c r="E35" s="18"/>
      <c r="F35" s="19"/>
      <c r="G35" s="19"/>
      <c r="H35" s="18"/>
      <c r="I35" s="20"/>
      <c r="J35" s="21"/>
      <c r="K35" s="21"/>
      <c r="L35" s="21"/>
      <c r="M35" s="22"/>
      <c r="N35" s="22"/>
      <c r="O35" s="22"/>
      <c r="P35" s="22"/>
      <c r="Q35" s="21"/>
      <c r="AI35" s="155"/>
      <c r="AJ35" s="155"/>
      <c r="AK35" s="155"/>
      <c r="AL35" s="155"/>
      <c r="AM35" s="155"/>
      <c r="AN35" s="155"/>
      <c r="AO35" s="155"/>
      <c r="AP35" s="155"/>
    </row>
    <row r="36" spans="1:42" x14ac:dyDescent="0.3">
      <c r="D36" s="23"/>
      <c r="E36" s="24" t="s">
        <v>8</v>
      </c>
      <c r="F36" s="43">
        <f>SUM(F26:F34)</f>
        <v>197</v>
      </c>
      <c r="G36" s="43">
        <f>SUM(G26:G34)</f>
        <v>147</v>
      </c>
      <c r="H36" s="43">
        <f>H34</f>
        <v>15</v>
      </c>
      <c r="I36" s="20"/>
      <c r="J36" s="229" t="s">
        <v>100</v>
      </c>
      <c r="K36" s="230">
        <f>1-K34</f>
        <v>0.6417212802876191</v>
      </c>
      <c r="L36" s="231" t="s">
        <v>101</v>
      </c>
      <c r="M36" s="22"/>
      <c r="N36" s="22"/>
      <c r="O36" s="22"/>
      <c r="P36" s="28"/>
      <c r="Q36" s="21"/>
      <c r="W36" s="1"/>
      <c r="X36" s="1"/>
      <c r="Y36" s="1"/>
      <c r="AI36" s="155"/>
      <c r="AJ36" s="155"/>
      <c r="AK36" s="155"/>
      <c r="AL36" s="155"/>
      <c r="AM36" s="155"/>
      <c r="AN36" s="155"/>
      <c r="AO36" s="155"/>
      <c r="AP36" s="155"/>
    </row>
    <row r="37" spans="1:42" x14ac:dyDescent="0.3">
      <c r="D37" s="23"/>
      <c r="F37" s="272">
        <f>F36/E26</f>
        <v>0.54874651810584962</v>
      </c>
      <c r="G37" s="273">
        <f>G36/E26</f>
        <v>0.40947075208913647</v>
      </c>
      <c r="H37" s="274">
        <f>H36/E26</f>
        <v>4.1782729805013928E-2</v>
      </c>
      <c r="I37" s="20"/>
      <c r="J37" s="20"/>
      <c r="K37" s="20"/>
      <c r="L37" s="20"/>
      <c r="M37" s="20"/>
      <c r="N37" s="20"/>
      <c r="U37" s="69"/>
      <c r="W37" s="1"/>
      <c r="X37" s="1"/>
      <c r="Y37" s="1"/>
      <c r="AI37" s="155"/>
      <c r="AJ37" s="155"/>
      <c r="AK37" s="155"/>
      <c r="AL37" s="155"/>
      <c r="AM37" s="155"/>
      <c r="AN37" s="155"/>
      <c r="AO37" s="155"/>
      <c r="AP37" s="155"/>
    </row>
    <row r="38" spans="1:42" ht="24.5" customHeight="1" x14ac:dyDescent="0.3">
      <c r="D38" s="23"/>
      <c r="E38" s="23"/>
      <c r="F38" s="23"/>
      <c r="G38" s="23"/>
      <c r="I38" s="20"/>
      <c r="J38" s="20"/>
      <c r="K38" s="20"/>
      <c r="L38" s="20"/>
      <c r="M38" s="20"/>
      <c r="N38" s="20"/>
      <c r="W38" s="1"/>
      <c r="X38" s="1"/>
      <c r="Y38" s="1"/>
    </row>
    <row r="39" spans="1:42" ht="15.5" x14ac:dyDescent="0.3">
      <c r="D39" s="337" t="s">
        <v>17</v>
      </c>
      <c r="E39" s="338"/>
      <c r="F39" s="338"/>
      <c r="G39" s="338"/>
      <c r="H39" s="338"/>
      <c r="I39" s="338"/>
      <c r="J39" s="338"/>
      <c r="K39" s="338"/>
      <c r="L39" s="338"/>
      <c r="M39" s="339"/>
      <c r="N39" s="20"/>
      <c r="W39" s="1"/>
      <c r="X39" s="1"/>
      <c r="Y39" s="1"/>
    </row>
    <row r="40" spans="1:42" ht="27" customHeight="1" x14ac:dyDescent="0.3">
      <c r="D40" s="81" t="s">
        <v>53</v>
      </c>
      <c r="E40" s="329" t="s">
        <v>54</v>
      </c>
      <c r="F40" s="330"/>
      <c r="G40" s="331"/>
      <c r="H40" s="329" t="s">
        <v>55</v>
      </c>
      <c r="I40" s="330"/>
      <c r="J40" s="331"/>
      <c r="K40" s="329" t="s">
        <v>56</v>
      </c>
      <c r="L40" s="330"/>
      <c r="M40" s="331"/>
      <c r="P40" s="324" t="s">
        <v>47</v>
      </c>
      <c r="Q40" s="325"/>
      <c r="S40" s="95" t="s">
        <v>50</v>
      </c>
      <c r="T40" s="68" t="s">
        <v>48</v>
      </c>
      <c r="W40" s="1"/>
      <c r="X40" s="1"/>
      <c r="Y40" s="1"/>
    </row>
    <row r="41" spans="1:42" ht="29.5" customHeight="1" x14ac:dyDescent="0.3">
      <c r="D41" s="82"/>
      <c r="E41" s="319" t="s">
        <v>10</v>
      </c>
      <c r="F41" s="320"/>
      <c r="G41" s="44"/>
      <c r="H41" s="319" t="s">
        <v>10</v>
      </c>
      <c r="I41" s="320"/>
      <c r="J41" s="45"/>
      <c r="K41" s="319" t="s">
        <v>10</v>
      </c>
      <c r="L41" s="320"/>
      <c r="M41" s="44"/>
      <c r="O41" s="138" t="s">
        <v>45</v>
      </c>
      <c r="P41" s="260" t="s">
        <v>36</v>
      </c>
      <c r="Q41" s="261" t="s">
        <v>37</v>
      </c>
      <c r="R41" s="93" t="s">
        <v>35</v>
      </c>
      <c r="S41" s="89" t="s">
        <v>39</v>
      </c>
      <c r="T41" s="68" t="s">
        <v>49</v>
      </c>
      <c r="W41" s="1"/>
      <c r="X41" s="1"/>
      <c r="Y41" s="1"/>
    </row>
    <row r="42" spans="1:42" ht="13" customHeight="1" x14ac:dyDescent="0.3">
      <c r="D42" s="83"/>
      <c r="E42" s="46" t="s">
        <v>11</v>
      </c>
      <c r="F42" s="46" t="s">
        <v>12</v>
      </c>
      <c r="G42" s="46" t="s">
        <v>13</v>
      </c>
      <c r="H42" s="46" t="s">
        <v>11</v>
      </c>
      <c r="I42" s="46" t="s">
        <v>12</v>
      </c>
      <c r="J42" s="46" t="s">
        <v>13</v>
      </c>
      <c r="K42" s="47" t="s">
        <v>11</v>
      </c>
      <c r="L42" s="47" t="s">
        <v>12</v>
      </c>
      <c r="M42" s="46" t="s">
        <v>13</v>
      </c>
      <c r="O42" s="5">
        <v>0</v>
      </c>
      <c r="P42" s="179">
        <f t="shared" ref="P42:P50" si="91">K26</f>
        <v>1</v>
      </c>
      <c r="Q42" s="244">
        <f t="shared" ref="Q42:Q50" si="92">K12</f>
        <v>1</v>
      </c>
      <c r="R42" s="2">
        <v>0</v>
      </c>
      <c r="S42" s="87">
        <f>(IF(P42=Q42,1,LOG(Q42,P42)))</f>
        <v>1</v>
      </c>
      <c r="T42" s="120" t="s">
        <v>52</v>
      </c>
      <c r="W42" s="1"/>
      <c r="X42" s="1"/>
      <c r="Y42" s="1"/>
    </row>
    <row r="43" spans="1:42" x14ac:dyDescent="0.3">
      <c r="D43" s="48">
        <v>3</v>
      </c>
      <c r="E43" s="49">
        <f t="shared" ref="E43:E50" si="93">E13</f>
        <v>360</v>
      </c>
      <c r="F43" s="49">
        <f t="shared" ref="F43:F50" si="94">E27</f>
        <v>359</v>
      </c>
      <c r="G43" s="50">
        <f t="shared" ref="G43:G50" si="95">E43+F43</f>
        <v>719</v>
      </c>
      <c r="H43" s="49">
        <f t="shared" ref="H43:H50" si="96">F13</f>
        <v>65</v>
      </c>
      <c r="I43" s="49">
        <f t="shared" ref="I43:I50" si="97">F27</f>
        <v>24</v>
      </c>
      <c r="J43" s="50">
        <f t="shared" ref="J43:J50" si="98">H43+I43</f>
        <v>89</v>
      </c>
      <c r="K43" s="51">
        <f t="shared" ref="K43:K50" si="99">J43*E43/G43</f>
        <v>44.561891515994439</v>
      </c>
      <c r="L43" s="51">
        <f t="shared" ref="L43:L50" si="100">J43*F43/G43</f>
        <v>44.438108484005561</v>
      </c>
      <c r="M43" s="52">
        <f t="shared" ref="M43:M51" si="101">K43+L43</f>
        <v>89</v>
      </c>
      <c r="O43" s="5">
        <v>3</v>
      </c>
      <c r="P43" s="179">
        <f t="shared" si="91"/>
        <v>0.93314763231197773</v>
      </c>
      <c r="Q43" s="244">
        <f t="shared" si="92"/>
        <v>0.81944444444444442</v>
      </c>
      <c r="R43" s="2">
        <v>3</v>
      </c>
      <c r="S43" s="87">
        <f>(IF(P43=Q43,1,LOG(Q43,P43)))</f>
        <v>2.8779206790126159</v>
      </c>
      <c r="T43" s="121">
        <f t="shared" ref="T43:T50" si="102">1/(Q43-P43)</f>
        <v>-8.7948281728479056</v>
      </c>
      <c r="W43" s="1"/>
      <c r="X43" s="1"/>
      <c r="Y43" s="1"/>
    </row>
    <row r="44" spans="1:42" x14ac:dyDescent="0.3">
      <c r="C44" s="160" t="s">
        <v>72</v>
      </c>
      <c r="D44" s="48">
        <v>6</v>
      </c>
      <c r="E44" s="49">
        <f t="shared" si="93"/>
        <v>285</v>
      </c>
      <c r="F44" s="49">
        <f t="shared" si="94"/>
        <v>322</v>
      </c>
      <c r="G44" s="50">
        <f t="shared" si="95"/>
        <v>607</v>
      </c>
      <c r="H44" s="49">
        <f t="shared" si="96"/>
        <v>36</v>
      </c>
      <c r="I44" s="49">
        <f t="shared" si="97"/>
        <v>42</v>
      </c>
      <c r="J44" s="50">
        <f t="shared" si="98"/>
        <v>78</v>
      </c>
      <c r="K44" s="51">
        <f t="shared" si="99"/>
        <v>36.622734761120263</v>
      </c>
      <c r="L44" s="51">
        <f t="shared" si="100"/>
        <v>41.377265238879737</v>
      </c>
      <c r="M44" s="52">
        <f t="shared" si="101"/>
        <v>78</v>
      </c>
      <c r="O44" s="5">
        <v>6</v>
      </c>
      <c r="P44" s="179">
        <f t="shared" si="91"/>
        <v>0.81143272374954578</v>
      </c>
      <c r="Q44" s="244">
        <f t="shared" si="92"/>
        <v>0.71593567251461987</v>
      </c>
      <c r="R44" s="2">
        <v>6</v>
      </c>
      <c r="S44" s="87">
        <f>(IF(P44=Q44,1,LOG(Q44,P44)))</f>
        <v>1.599228922623773</v>
      </c>
      <c r="T44" s="262">
        <f t="shared" si="102"/>
        <v>-10.471527519105976</v>
      </c>
      <c r="W44" s="1"/>
      <c r="X44" s="1"/>
      <c r="Y44" s="1"/>
    </row>
    <row r="45" spans="1:42" x14ac:dyDescent="0.3">
      <c r="D45" s="48">
        <v>9</v>
      </c>
      <c r="E45" s="49">
        <f t="shared" si="93"/>
        <v>245</v>
      </c>
      <c r="F45" s="49">
        <f t="shared" si="94"/>
        <v>274</v>
      </c>
      <c r="G45" s="50">
        <f t="shared" si="95"/>
        <v>519</v>
      </c>
      <c r="H45" s="49">
        <f t="shared" si="96"/>
        <v>27</v>
      </c>
      <c r="I45" s="49">
        <f t="shared" si="97"/>
        <v>45</v>
      </c>
      <c r="J45" s="50">
        <f t="shared" si="98"/>
        <v>72</v>
      </c>
      <c r="K45" s="51">
        <f t="shared" si="99"/>
        <v>33.98843930635838</v>
      </c>
      <c r="L45" s="51">
        <f t="shared" si="100"/>
        <v>38.01156069364162</v>
      </c>
      <c r="M45" s="52">
        <f t="shared" si="101"/>
        <v>72</v>
      </c>
      <c r="O45" s="5">
        <v>9</v>
      </c>
      <c r="P45" s="179">
        <f t="shared" si="91"/>
        <v>0.6781682253235255</v>
      </c>
      <c r="Q45" s="244">
        <f t="shared" si="92"/>
        <v>0.63703663921709031</v>
      </c>
      <c r="R45" s="2">
        <v>9</v>
      </c>
      <c r="S45" s="87">
        <f>(IF(P45=Q45,1,LOG(Q45,P45)))</f>
        <v>1.1611088181248548</v>
      </c>
      <c r="T45" s="121">
        <f t="shared" si="102"/>
        <v>-24.312215857961924</v>
      </c>
      <c r="W45" s="1"/>
      <c r="X45" s="1"/>
      <c r="Y45" s="1"/>
    </row>
    <row r="46" spans="1:42" x14ac:dyDescent="0.3">
      <c r="D46" s="48">
        <v>12</v>
      </c>
      <c r="E46" s="49">
        <f t="shared" si="93"/>
        <v>216</v>
      </c>
      <c r="F46" s="49">
        <f t="shared" si="94"/>
        <v>224</v>
      </c>
      <c r="G46" s="50">
        <f t="shared" si="95"/>
        <v>440</v>
      </c>
      <c r="H46" s="49">
        <f t="shared" si="96"/>
        <v>14</v>
      </c>
      <c r="I46" s="49">
        <f t="shared" si="97"/>
        <v>42</v>
      </c>
      <c r="J46" s="50">
        <f t="shared" si="98"/>
        <v>56</v>
      </c>
      <c r="K46" s="51">
        <f t="shared" si="99"/>
        <v>27.490909090909092</v>
      </c>
      <c r="L46" s="51">
        <f t="shared" si="100"/>
        <v>28.509090909090908</v>
      </c>
      <c r="M46" s="52">
        <f t="shared" si="101"/>
        <v>56</v>
      </c>
      <c r="O46" s="96">
        <v>12</v>
      </c>
      <c r="P46" s="179">
        <f t="shared" si="91"/>
        <v>0.55101168307536441</v>
      </c>
      <c r="Q46" s="244">
        <f t="shared" si="92"/>
        <v>0.59574722741598263</v>
      </c>
      <c r="R46" s="77">
        <v>12</v>
      </c>
      <c r="S46" s="87">
        <f t="shared" ref="S46:S50" si="103">(IF(P46=Q46,1,LOG(Q46,P46)))</f>
        <v>0.86902592995411887</v>
      </c>
      <c r="T46" s="121">
        <f t="shared" si="102"/>
        <v>22.353589628550402</v>
      </c>
      <c r="W46" s="1"/>
      <c r="X46" s="1"/>
      <c r="Y46" s="1"/>
    </row>
    <row r="47" spans="1:42" x14ac:dyDescent="0.3">
      <c r="D47" s="48">
        <v>15</v>
      </c>
      <c r="E47" s="49">
        <f t="shared" si="93"/>
        <v>173</v>
      </c>
      <c r="F47" s="49">
        <f t="shared" si="94"/>
        <v>158</v>
      </c>
      <c r="G47" s="50">
        <f t="shared" si="95"/>
        <v>331</v>
      </c>
      <c r="H47" s="49">
        <f t="shared" si="96"/>
        <v>27</v>
      </c>
      <c r="I47" s="49">
        <f t="shared" si="97"/>
        <v>24</v>
      </c>
      <c r="J47" s="50">
        <f t="shared" si="98"/>
        <v>51</v>
      </c>
      <c r="K47" s="51">
        <f t="shared" si="99"/>
        <v>26.65558912386707</v>
      </c>
      <c r="L47" s="51">
        <f t="shared" si="100"/>
        <v>24.34441087613293</v>
      </c>
      <c r="M47" s="52">
        <f t="shared" si="101"/>
        <v>51</v>
      </c>
      <c r="O47" s="5">
        <v>15</v>
      </c>
      <c r="P47" s="179">
        <f t="shared" si="91"/>
        <v>0.46731370589935967</v>
      </c>
      <c r="Q47" s="244">
        <f t="shared" si="92"/>
        <v>0.5027693364319854</v>
      </c>
      <c r="R47" s="2">
        <v>15</v>
      </c>
      <c r="S47" s="87">
        <f t="shared" si="103"/>
        <v>0.90387081507835498</v>
      </c>
      <c r="T47" s="121">
        <f t="shared" si="102"/>
        <v>28.20426502018671</v>
      </c>
    </row>
    <row r="48" spans="1:42" x14ac:dyDescent="0.3">
      <c r="D48" s="48">
        <v>18</v>
      </c>
      <c r="E48" s="49">
        <f t="shared" si="93"/>
        <v>120</v>
      </c>
      <c r="F48" s="49">
        <f t="shared" si="94"/>
        <v>103</v>
      </c>
      <c r="G48" s="50">
        <f t="shared" si="95"/>
        <v>223</v>
      </c>
      <c r="H48" s="49">
        <f t="shared" si="96"/>
        <v>12</v>
      </c>
      <c r="I48" s="49">
        <f t="shared" si="97"/>
        <v>13</v>
      </c>
      <c r="J48" s="50">
        <f t="shared" si="98"/>
        <v>25</v>
      </c>
      <c r="K48" s="51">
        <f t="shared" si="99"/>
        <v>13.452914798206278</v>
      </c>
      <c r="L48" s="51">
        <f t="shared" si="100"/>
        <v>11.547085201793722</v>
      </c>
      <c r="M48" s="52">
        <f t="shared" si="101"/>
        <v>25</v>
      </c>
      <c r="O48" s="5">
        <v>18</v>
      </c>
      <c r="P48" s="179">
        <f t="shared" si="91"/>
        <v>0.40833236437808129</v>
      </c>
      <c r="Q48" s="244">
        <f t="shared" si="92"/>
        <v>0.45249240278878688</v>
      </c>
      <c r="R48" s="2">
        <v>18</v>
      </c>
      <c r="S48" s="87">
        <f t="shared" si="103"/>
        <v>0.88534943167377389</v>
      </c>
      <c r="T48" s="121">
        <f t="shared" si="102"/>
        <v>22.644907839517931</v>
      </c>
    </row>
    <row r="49" spans="4:20" x14ac:dyDescent="0.3">
      <c r="D49" s="48">
        <v>21</v>
      </c>
      <c r="E49" s="49">
        <f t="shared" si="93"/>
        <v>72</v>
      </c>
      <c r="F49" s="49">
        <f t="shared" si="94"/>
        <v>62</v>
      </c>
      <c r="G49" s="50">
        <f t="shared" si="95"/>
        <v>134</v>
      </c>
      <c r="H49" s="49">
        <f t="shared" si="96"/>
        <v>9</v>
      </c>
      <c r="I49" s="49">
        <f t="shared" si="97"/>
        <v>6</v>
      </c>
      <c r="J49" s="50">
        <f t="shared" si="98"/>
        <v>15</v>
      </c>
      <c r="K49" s="51">
        <f t="shared" si="99"/>
        <v>8.0597014925373127</v>
      </c>
      <c r="L49" s="51">
        <f t="shared" si="100"/>
        <v>6.9402985074626864</v>
      </c>
      <c r="M49" s="52">
        <f t="shared" si="101"/>
        <v>15</v>
      </c>
      <c r="O49" s="5">
        <v>21</v>
      </c>
      <c r="P49" s="179">
        <f t="shared" si="91"/>
        <v>0.36881632911568629</v>
      </c>
      <c r="Q49" s="244">
        <f t="shared" si="92"/>
        <v>0.39593085244018855</v>
      </c>
      <c r="R49" s="2">
        <v>21</v>
      </c>
      <c r="S49" s="87">
        <f t="shared" si="103"/>
        <v>0.92887828886547819</v>
      </c>
      <c r="T49" s="121">
        <f t="shared" si="102"/>
        <v>36.880604096637093</v>
      </c>
    </row>
    <row r="50" spans="4:20" x14ac:dyDescent="0.3">
      <c r="D50" s="48">
        <v>24</v>
      </c>
      <c r="E50" s="49">
        <f t="shared" si="93"/>
        <v>42</v>
      </c>
      <c r="F50" s="49">
        <f t="shared" si="94"/>
        <v>35</v>
      </c>
      <c r="G50" s="50">
        <f t="shared" si="95"/>
        <v>77</v>
      </c>
      <c r="H50" s="49">
        <f t="shared" si="96"/>
        <v>1</v>
      </c>
      <c r="I50" s="49">
        <f t="shared" si="97"/>
        <v>1</v>
      </c>
      <c r="J50" s="50">
        <f t="shared" si="98"/>
        <v>2</v>
      </c>
      <c r="K50" s="51">
        <f t="shared" si="99"/>
        <v>1.0909090909090908</v>
      </c>
      <c r="L50" s="51">
        <f t="shared" si="100"/>
        <v>0.90909090909090906</v>
      </c>
      <c r="M50" s="52">
        <f t="shared" si="101"/>
        <v>2</v>
      </c>
      <c r="O50" s="5">
        <v>24</v>
      </c>
      <c r="P50" s="179">
        <f t="shared" si="91"/>
        <v>0.35827871971238096</v>
      </c>
      <c r="Q50" s="244">
        <f t="shared" si="92"/>
        <v>0.38650392738208883</v>
      </c>
      <c r="R50" s="2">
        <v>24</v>
      </c>
      <c r="S50" s="87">
        <f t="shared" si="103"/>
        <v>0.92612281274043029</v>
      </c>
      <c r="T50" s="121">
        <f t="shared" si="102"/>
        <v>35.429323025786964</v>
      </c>
    </row>
    <row r="51" spans="4:20" x14ac:dyDescent="0.3">
      <c r="D51" s="53"/>
      <c r="E51" s="54"/>
      <c r="F51" s="54"/>
      <c r="G51" s="54"/>
      <c r="H51" s="55">
        <f>SUM(H43:H50)</f>
        <v>191</v>
      </c>
      <c r="I51" s="55">
        <f>SUM(I43:I50)</f>
        <v>197</v>
      </c>
      <c r="J51" s="55">
        <f>SUM(J43:J50)</f>
        <v>388</v>
      </c>
      <c r="K51" s="56">
        <f>SUM(K43:K50)</f>
        <v>191.92308917990192</v>
      </c>
      <c r="L51" s="56">
        <f>SUM(L43:L50)</f>
        <v>196.07691082009808</v>
      </c>
      <c r="M51" s="57">
        <f t="shared" si="101"/>
        <v>388</v>
      </c>
      <c r="O51" s="20"/>
      <c r="P51" s="30"/>
      <c r="Q51" s="30"/>
    </row>
    <row r="52" spans="4:20" x14ac:dyDescent="0.3">
      <c r="D52" s="30"/>
      <c r="E52" s="30"/>
      <c r="F52" s="30"/>
      <c r="G52" s="30"/>
      <c r="H52" s="30"/>
      <c r="I52" s="30"/>
      <c r="J52" s="30"/>
      <c r="K52" s="58"/>
      <c r="L52" s="30"/>
      <c r="M52" s="30"/>
      <c r="O52" s="30"/>
      <c r="P52" s="30"/>
      <c r="Q52" s="30"/>
    </row>
    <row r="53" spans="4:20" x14ac:dyDescent="0.3">
      <c r="D53" s="59" t="s">
        <v>14</v>
      </c>
      <c r="E53" s="60">
        <f>((H51-K51)^2)/K51</f>
        <v>4.4397661463925278E-3</v>
      </c>
      <c r="F53" s="61"/>
      <c r="G53" s="62">
        <f>((I51-L51)^2)/L51</f>
        <v>4.3457112338627394E-3</v>
      </c>
      <c r="H53" s="61"/>
      <c r="I53" s="63">
        <f>E53+G53</f>
        <v>8.7854773802552681E-3</v>
      </c>
      <c r="J53" s="64" t="s">
        <v>27</v>
      </c>
      <c r="K53" s="61"/>
      <c r="L53" s="65" t="s">
        <v>28</v>
      </c>
      <c r="M53" s="97">
        <f>CHIDIST(I53,1)</f>
        <v>0.92532294161843565</v>
      </c>
      <c r="O53" s="144" t="s">
        <v>74</v>
      </c>
      <c r="P53" s="30"/>
      <c r="Q53" s="30"/>
    </row>
    <row r="54" spans="4:20" x14ac:dyDescent="0.3">
      <c r="D54" s="30"/>
      <c r="E54" s="30"/>
      <c r="F54" s="30"/>
      <c r="G54" s="30"/>
      <c r="H54" s="30"/>
      <c r="I54" s="30"/>
      <c r="J54" s="66"/>
      <c r="K54" s="30"/>
      <c r="L54" s="30"/>
      <c r="M54" s="30"/>
      <c r="P54" s="30"/>
      <c r="Q54" s="30"/>
    </row>
    <row r="55" spans="4:20" x14ac:dyDescent="0.3">
      <c r="D55" s="30"/>
      <c r="E55" s="30"/>
      <c r="F55" s="30"/>
      <c r="G55" s="30"/>
      <c r="H55" s="30"/>
      <c r="I55" s="30"/>
      <c r="J55" s="67"/>
      <c r="K55" s="90" t="s">
        <v>15</v>
      </c>
      <c r="L55" s="92">
        <f>(H51/K51)/(I51/L51)</f>
        <v>0.99052712221178552</v>
      </c>
      <c r="O55" s="30"/>
      <c r="P55" s="30"/>
      <c r="Q55" s="30"/>
    </row>
    <row r="56" spans="4:20" x14ac:dyDescent="0.3">
      <c r="Q56" s="30"/>
    </row>
    <row r="57" spans="4:20" x14ac:dyDescent="0.3">
      <c r="D57" s="30"/>
      <c r="E57" s="30"/>
      <c r="F57" s="30"/>
      <c r="G57" s="30"/>
      <c r="H57" s="30"/>
      <c r="I57" s="30"/>
      <c r="J57" s="30"/>
    </row>
    <row r="58" spans="4:20" x14ac:dyDescent="0.3">
      <c r="D58" s="30"/>
      <c r="E58" s="30"/>
      <c r="F58" s="30"/>
      <c r="G58" s="30"/>
      <c r="H58" s="30"/>
      <c r="I58" s="30"/>
      <c r="J58" s="30"/>
      <c r="K58" s="30"/>
    </row>
    <row r="59" spans="4:20" ht="12.75" customHeight="1" x14ac:dyDescent="0.3">
      <c r="D59" s="30"/>
      <c r="E59" s="30"/>
      <c r="F59" s="30"/>
      <c r="G59" s="30"/>
      <c r="H59" s="30"/>
      <c r="I59" s="30"/>
      <c r="J59" s="30"/>
      <c r="K59" s="30"/>
      <c r="L59" s="30"/>
    </row>
    <row r="60" spans="4:20" x14ac:dyDescent="0.3">
      <c r="D60" s="30"/>
      <c r="E60" s="30"/>
      <c r="F60" s="30"/>
      <c r="G60" s="30"/>
      <c r="H60" s="30"/>
      <c r="I60" s="30"/>
      <c r="J60" s="30"/>
      <c r="K60" s="30"/>
      <c r="L60" s="30"/>
    </row>
    <row r="61" spans="4:20" x14ac:dyDescent="0.3">
      <c r="D61" s="30"/>
      <c r="E61" s="30"/>
      <c r="F61" s="30"/>
      <c r="G61" s="30"/>
      <c r="H61" s="30"/>
      <c r="I61" s="30"/>
      <c r="J61" s="30"/>
      <c r="K61" s="30"/>
      <c r="L61" s="30"/>
      <c r="M61" s="30"/>
      <c r="N61" s="30"/>
    </row>
    <row r="62" spans="4:20" x14ac:dyDescent="0.3">
      <c r="D62" s="30"/>
      <c r="E62" s="30"/>
      <c r="F62" s="30"/>
      <c r="G62" s="30"/>
      <c r="H62" s="30"/>
      <c r="I62" s="30"/>
      <c r="J62" s="30"/>
      <c r="K62" s="30"/>
      <c r="L62" s="30"/>
      <c r="M62" s="30"/>
      <c r="N62" s="30"/>
    </row>
    <row r="63" spans="4:20" x14ac:dyDescent="0.3">
      <c r="D63" s="30"/>
      <c r="E63" s="30"/>
      <c r="F63" s="30"/>
      <c r="G63" s="30"/>
      <c r="H63" s="30"/>
      <c r="I63" s="30"/>
      <c r="J63" s="30"/>
      <c r="K63" s="30"/>
      <c r="L63" s="30"/>
      <c r="M63" s="30"/>
    </row>
    <row r="64" spans="4:20" x14ac:dyDescent="0.3">
      <c r="D64" s="30"/>
      <c r="E64" s="30"/>
      <c r="F64" s="30"/>
      <c r="G64" s="30"/>
      <c r="H64" s="30"/>
      <c r="I64" s="30"/>
      <c r="J64" s="30"/>
      <c r="K64" s="30"/>
      <c r="L64" s="30"/>
      <c r="M64" s="30"/>
    </row>
    <row r="65" spans="1:52" x14ac:dyDescent="0.3">
      <c r="D65" s="30"/>
      <c r="E65" s="30"/>
      <c r="F65" s="30"/>
      <c r="G65" s="30"/>
      <c r="H65" s="30"/>
      <c r="I65" s="30"/>
      <c r="J65" s="30"/>
      <c r="K65" s="30"/>
      <c r="L65" s="30"/>
      <c r="M65" s="30"/>
    </row>
    <row r="66" spans="1:52" x14ac:dyDescent="0.3">
      <c r="D66" s="30"/>
      <c r="E66" s="30"/>
      <c r="F66" s="30"/>
      <c r="G66" s="30"/>
      <c r="H66" s="30"/>
      <c r="I66" s="30"/>
      <c r="J66" s="30"/>
      <c r="K66" s="30"/>
      <c r="L66" s="30"/>
      <c r="M66" s="30"/>
      <c r="N66" s="30"/>
    </row>
    <row r="67" spans="1:52" x14ac:dyDescent="0.3">
      <c r="D67" s="30"/>
      <c r="E67" s="30"/>
      <c r="F67" s="30"/>
      <c r="G67" s="30"/>
      <c r="H67" s="30"/>
      <c r="I67" s="30"/>
      <c r="J67" s="30"/>
      <c r="K67" s="30"/>
      <c r="L67" s="30"/>
      <c r="S67" s="31"/>
    </row>
    <row r="68" spans="1:52" ht="14.5" x14ac:dyDescent="0.35">
      <c r="A68" s="113" t="s">
        <v>123</v>
      </c>
      <c r="R68" s="1"/>
      <c r="S68" s="1"/>
    </row>
    <row r="69" spans="1:52" ht="12.75" customHeight="1" x14ac:dyDescent="0.3">
      <c r="A69" s="37" t="s">
        <v>51</v>
      </c>
      <c r="D69" s="38"/>
      <c r="E69" s="38"/>
      <c r="F69" s="38"/>
      <c r="G69" s="38"/>
      <c r="H69" s="38"/>
      <c r="I69" s="38"/>
      <c r="J69" s="38"/>
      <c r="K69" s="38"/>
      <c r="L69" s="38"/>
      <c r="M69" s="38"/>
      <c r="N69" s="38"/>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1:52" x14ac:dyDescent="0.3">
      <c r="A70" s="3" t="s">
        <v>61</v>
      </c>
      <c r="B70" s="3"/>
      <c r="F70" s="4"/>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1:52" x14ac:dyDescent="0.3">
      <c r="C71" s="3" t="s">
        <v>0</v>
      </c>
      <c r="E71" s="7"/>
      <c r="F71" s="4"/>
      <c r="T71" s="5"/>
      <c r="U71" s="5"/>
      <c r="V71" s="6"/>
      <c r="Y71" s="146" t="s">
        <v>78</v>
      </c>
      <c r="Z71" s="146"/>
      <c r="AA71" s="3"/>
      <c r="AB71" s="3"/>
      <c r="AC71" s="3"/>
      <c r="AD71" s="2"/>
      <c r="AE71" s="2"/>
      <c r="AF71" s="2"/>
      <c r="AG71" s="2"/>
      <c r="AH71" s="2"/>
      <c r="AI71" s="2"/>
      <c r="AJ71" s="2"/>
      <c r="AK71" s="2"/>
      <c r="AL71" s="2"/>
      <c r="AM71" s="2"/>
      <c r="AN71" s="2"/>
      <c r="AO71" s="2"/>
      <c r="AP71" s="2"/>
      <c r="AQ71" s="2"/>
      <c r="AR71" s="2"/>
      <c r="AS71" s="2"/>
      <c r="AT71" s="2"/>
      <c r="AU71" s="2"/>
      <c r="AV71" s="2"/>
      <c r="AW71" s="2"/>
      <c r="AX71" s="2"/>
      <c r="AY71" s="2"/>
      <c r="AZ71" s="2"/>
    </row>
    <row r="72" spans="1:52" ht="59" customHeight="1" x14ac:dyDescent="0.3">
      <c r="A72" s="86" t="s">
        <v>149</v>
      </c>
      <c r="B72" s="86" t="s">
        <v>65</v>
      </c>
      <c r="C72" s="8" t="s">
        <v>46</v>
      </c>
      <c r="D72" s="8" t="s">
        <v>45</v>
      </c>
      <c r="E72" s="8" t="s">
        <v>30</v>
      </c>
      <c r="F72" s="33" t="s">
        <v>31</v>
      </c>
      <c r="G72" s="33" t="s">
        <v>33</v>
      </c>
      <c r="H72" s="10" t="s">
        <v>32</v>
      </c>
      <c r="I72" s="10" t="s">
        <v>18</v>
      </c>
      <c r="J72" s="264" t="s">
        <v>126</v>
      </c>
      <c r="K72" s="174" t="s">
        <v>87</v>
      </c>
      <c r="L72" s="270" t="s">
        <v>135</v>
      </c>
      <c r="O72" s="316" t="s">
        <v>145</v>
      </c>
      <c r="P72" s="317" t="s">
        <v>146</v>
      </c>
      <c r="T72" s="5"/>
      <c r="U72" s="5"/>
      <c r="V72" s="6"/>
      <c r="Y72" s="8" t="s">
        <v>45</v>
      </c>
      <c r="Z72" s="245" t="s">
        <v>40</v>
      </c>
      <c r="AA72" s="245" t="s">
        <v>41</v>
      </c>
      <c r="AB72" s="245" t="s">
        <v>42</v>
      </c>
      <c r="AC72" s="33" t="s">
        <v>43</v>
      </c>
      <c r="AD72" s="2"/>
      <c r="AE72" s="2"/>
      <c r="AF72" s="2"/>
      <c r="AG72" s="2"/>
      <c r="AH72" s="2"/>
      <c r="AI72" s="2"/>
      <c r="AJ72" s="2"/>
      <c r="AK72" s="2"/>
      <c r="AL72" s="2"/>
      <c r="AM72" s="2"/>
      <c r="AN72" s="2"/>
      <c r="AO72" s="2"/>
      <c r="AP72" s="2"/>
      <c r="AQ72" s="2"/>
      <c r="AR72" s="2"/>
      <c r="AS72" s="2"/>
      <c r="AT72" s="2"/>
      <c r="AU72" s="2"/>
      <c r="AV72" s="2"/>
      <c r="AW72" s="2"/>
      <c r="AX72" s="2"/>
      <c r="AY72" s="2"/>
      <c r="AZ72" s="2"/>
    </row>
    <row r="73" spans="1:52" x14ac:dyDescent="0.3">
      <c r="A73" s="122">
        <v>0</v>
      </c>
      <c r="B73" s="39">
        <f>F73</f>
        <v>0</v>
      </c>
      <c r="D73" s="8">
        <v>0</v>
      </c>
      <c r="E73" s="8">
        <v>360</v>
      </c>
      <c r="F73" s="8">
        <v>0</v>
      </c>
      <c r="G73" s="8">
        <v>0</v>
      </c>
      <c r="H73" s="73">
        <f>E74</f>
        <v>360</v>
      </c>
      <c r="I73" s="32">
        <f>F73/E73</f>
        <v>0</v>
      </c>
      <c r="J73" s="175">
        <f>1-I73</f>
        <v>1</v>
      </c>
      <c r="K73" s="232">
        <f>J73</f>
        <v>1</v>
      </c>
      <c r="L73" s="271">
        <f>H73/H73</f>
        <v>1</v>
      </c>
      <c r="N73" s="302" t="s">
        <v>140</v>
      </c>
      <c r="O73" s="310">
        <v>15.165244948208572</v>
      </c>
      <c r="P73" s="289">
        <v>11.511627906976745</v>
      </c>
      <c r="T73" s="5"/>
      <c r="U73" s="5"/>
      <c r="V73" s="6"/>
      <c r="Y73" s="70"/>
      <c r="Z73" s="248"/>
      <c r="AA73" s="248"/>
      <c r="AB73" s="248"/>
      <c r="AC73" s="70"/>
      <c r="AD73" s="2"/>
      <c r="AE73" s="2"/>
      <c r="AF73" s="2"/>
      <c r="AG73" s="2"/>
      <c r="AH73" s="2"/>
      <c r="AI73" s="2"/>
      <c r="AJ73" s="2"/>
      <c r="AK73" s="2"/>
      <c r="AL73" s="2"/>
      <c r="AM73" s="2"/>
      <c r="AN73" s="2"/>
      <c r="AO73" s="2"/>
      <c r="AP73" s="2"/>
      <c r="AQ73" s="2"/>
      <c r="AR73" s="2"/>
      <c r="AS73" s="2"/>
      <c r="AT73" s="2"/>
      <c r="AU73" s="2"/>
      <c r="AV73" s="2"/>
      <c r="AW73" s="2"/>
      <c r="AX73" s="2"/>
      <c r="AY73" s="2"/>
      <c r="AZ73" s="2"/>
    </row>
    <row r="74" spans="1:52" x14ac:dyDescent="0.3">
      <c r="A74" s="122">
        <v>10</v>
      </c>
      <c r="B74" s="18">
        <f>B73+F74</f>
        <v>65</v>
      </c>
      <c r="C74" s="64">
        <f>D73</f>
        <v>0</v>
      </c>
      <c r="D74" s="42">
        <v>3</v>
      </c>
      <c r="E74" s="12">
        <v>360</v>
      </c>
      <c r="F74" s="84">
        <f t="shared" ref="F74:F81" si="104">E74-H74-G74</f>
        <v>65</v>
      </c>
      <c r="G74" s="123">
        <f>A74-A73</f>
        <v>10</v>
      </c>
      <c r="H74" s="73">
        <f t="shared" ref="H74:H80" si="105">E75</f>
        <v>285</v>
      </c>
      <c r="I74" s="13">
        <f>F74/E74</f>
        <v>0.18055555555555555</v>
      </c>
      <c r="J74" s="175">
        <f>1-I74</f>
        <v>0.81944444444444442</v>
      </c>
      <c r="K74" s="176">
        <f>J74*K73</f>
        <v>0.81944444444444442</v>
      </c>
      <c r="L74" s="271">
        <f>H74/H73</f>
        <v>0.79166666666666663</v>
      </c>
      <c r="N74" s="302"/>
      <c r="O74" s="309"/>
      <c r="P74" s="303"/>
      <c r="T74" s="5"/>
      <c r="U74" s="5"/>
      <c r="V74" s="6"/>
      <c r="X74" s="17"/>
      <c r="Y74" s="14">
        <f t="shared" ref="Y74:Y81" si="106">D74</f>
        <v>3</v>
      </c>
      <c r="Z74" s="252">
        <f>K74*(D74-D73)</f>
        <v>2.458333333333333</v>
      </c>
      <c r="AA74" s="252">
        <f>(K73-K74)*(D74-D73)/2</f>
        <v>0.27083333333333337</v>
      </c>
      <c r="AB74" s="253">
        <f>SUM(Z74:AA74)</f>
        <v>2.7291666666666665</v>
      </c>
      <c r="AC74" s="71">
        <f>AB74</f>
        <v>2.7291666666666665</v>
      </c>
      <c r="AD74" s="2"/>
      <c r="AE74" s="2"/>
      <c r="AF74" s="2"/>
      <c r="AG74" s="2"/>
      <c r="AH74" s="2"/>
      <c r="AI74" s="2"/>
      <c r="AJ74" s="2"/>
      <c r="AK74" s="2"/>
      <c r="AL74" s="2"/>
      <c r="AM74" s="2"/>
      <c r="AN74" s="2"/>
      <c r="AO74" s="2"/>
      <c r="AP74" s="2"/>
      <c r="AQ74" s="2"/>
      <c r="AR74" s="2"/>
      <c r="AS74" s="2"/>
      <c r="AT74" s="2"/>
      <c r="AU74" s="2"/>
      <c r="AV74" s="2"/>
      <c r="AW74" s="2"/>
      <c r="AX74" s="2"/>
      <c r="AY74" s="2"/>
      <c r="AZ74" s="2"/>
    </row>
    <row r="75" spans="1:52" x14ac:dyDescent="0.3">
      <c r="A75" s="122">
        <v>14</v>
      </c>
      <c r="B75" s="18">
        <f t="shared" ref="B75:B81" si="107">B74+F75</f>
        <v>101</v>
      </c>
      <c r="C75" s="64">
        <f t="shared" ref="C75:C81" si="108">D74</f>
        <v>3</v>
      </c>
      <c r="D75" s="42">
        <v>6</v>
      </c>
      <c r="E75" s="12">
        <v>285</v>
      </c>
      <c r="F75" s="84">
        <f t="shared" si="104"/>
        <v>36</v>
      </c>
      <c r="G75" s="123">
        <f t="shared" ref="G75:G81" si="109">A75-A74</f>
        <v>4</v>
      </c>
      <c r="H75" s="73">
        <f t="shared" si="105"/>
        <v>245</v>
      </c>
      <c r="I75" s="118">
        <f t="shared" ref="I75:I81" si="110">F75/E75</f>
        <v>0.12631578947368421</v>
      </c>
      <c r="J75" s="268">
        <f t="shared" ref="J75:J81" si="111">1-I75</f>
        <v>0.87368421052631584</v>
      </c>
      <c r="K75" s="183">
        <f>J75*K74</f>
        <v>0.71593567251461987</v>
      </c>
      <c r="L75" s="271">
        <f>H75/H73</f>
        <v>0.68055555555555558</v>
      </c>
      <c r="N75" s="302" t="s">
        <v>143</v>
      </c>
      <c r="O75" s="308">
        <v>117.35608082866283</v>
      </c>
      <c r="P75" s="307">
        <v>180</v>
      </c>
      <c r="T75" s="5"/>
      <c r="U75" s="5"/>
      <c r="V75" s="6"/>
      <c r="Y75" s="14">
        <f t="shared" si="106"/>
        <v>6</v>
      </c>
      <c r="Z75" s="252">
        <f t="shared" ref="Z75:Z81" si="112">K75*(D75-D74)</f>
        <v>2.1478070175438595</v>
      </c>
      <c r="AA75" s="252">
        <f t="shared" ref="AA75:AA81" si="113">(K74-K75)*(D75-D74)/2</f>
        <v>0.15526315789473683</v>
      </c>
      <c r="AB75" s="253">
        <f t="shared" ref="AB75:AB81" si="114">SUM(Z75:AA75)</f>
        <v>2.3030701754385965</v>
      </c>
      <c r="AC75" s="71">
        <f>AB75+AC74</f>
        <v>5.032236842105263</v>
      </c>
      <c r="AD75" s="2"/>
      <c r="AE75" s="2"/>
      <c r="AF75" s="2"/>
      <c r="AG75" s="2"/>
      <c r="AH75" s="2"/>
      <c r="AI75" s="2"/>
      <c r="AJ75" s="2"/>
      <c r="AK75" s="2"/>
      <c r="AL75" s="2"/>
      <c r="AM75" s="2"/>
      <c r="AN75" s="2"/>
      <c r="AO75" s="2"/>
      <c r="AP75" s="2"/>
      <c r="AQ75" s="2"/>
      <c r="AR75" s="2"/>
      <c r="AS75" s="2"/>
      <c r="AT75" s="2"/>
      <c r="AU75" s="2"/>
      <c r="AV75" s="2"/>
      <c r="AW75" s="2"/>
      <c r="AX75" s="2"/>
      <c r="AY75" s="2"/>
      <c r="AZ75" s="2"/>
    </row>
    <row r="76" spans="1:52" x14ac:dyDescent="0.3">
      <c r="A76" s="122">
        <v>16</v>
      </c>
      <c r="B76" s="18">
        <f t="shared" si="107"/>
        <v>128</v>
      </c>
      <c r="C76" s="64">
        <f t="shared" si="108"/>
        <v>6</v>
      </c>
      <c r="D76" s="42">
        <v>9</v>
      </c>
      <c r="E76" s="12">
        <v>245</v>
      </c>
      <c r="F76" s="84">
        <f t="shared" si="104"/>
        <v>27</v>
      </c>
      <c r="G76" s="123">
        <f t="shared" si="109"/>
        <v>2</v>
      </c>
      <c r="H76" s="73">
        <f t="shared" si="105"/>
        <v>216</v>
      </c>
      <c r="I76" s="13">
        <f t="shared" si="110"/>
        <v>0.11020408163265306</v>
      </c>
      <c r="J76" s="175">
        <f t="shared" si="111"/>
        <v>0.88979591836734695</v>
      </c>
      <c r="K76" s="176">
        <f t="shared" ref="K76:K81" si="115">J76*K75</f>
        <v>0.63703663921709031</v>
      </c>
      <c r="L76" s="271">
        <f>H76/H73</f>
        <v>0.6</v>
      </c>
      <c r="N76" s="302" t="s">
        <v>144</v>
      </c>
      <c r="O76" s="313">
        <v>0.32598911341295228</v>
      </c>
      <c r="P76" s="314">
        <v>0.5</v>
      </c>
      <c r="T76" s="5"/>
      <c r="U76" s="5"/>
      <c r="V76" s="6"/>
      <c r="Y76" s="14">
        <f t="shared" si="106"/>
        <v>9</v>
      </c>
      <c r="Z76" s="252">
        <f t="shared" si="112"/>
        <v>1.9111099176512709</v>
      </c>
      <c r="AA76" s="252">
        <f t="shared" si="113"/>
        <v>0.11834854994629435</v>
      </c>
      <c r="AB76" s="253">
        <f t="shared" si="114"/>
        <v>2.0294584675975651</v>
      </c>
      <c r="AC76" s="71">
        <f t="shared" ref="AC76:AC81" si="116">AB76+AC75</f>
        <v>7.0616953097028281</v>
      </c>
      <c r="AD76" s="2"/>
      <c r="AE76" s="2"/>
      <c r="AF76" s="2"/>
      <c r="AG76" s="2"/>
      <c r="AH76" s="2"/>
      <c r="AI76" s="2"/>
      <c r="AJ76" s="2"/>
      <c r="AK76" s="2"/>
      <c r="AL76" s="2"/>
      <c r="AM76" s="2"/>
      <c r="AN76" s="2"/>
      <c r="AO76" s="2"/>
      <c r="AP76" s="2"/>
      <c r="AQ76" s="2"/>
      <c r="AR76" s="2"/>
      <c r="AS76" s="2"/>
      <c r="AT76" s="2"/>
      <c r="AU76" s="2"/>
      <c r="AV76" s="2"/>
      <c r="AW76" s="2"/>
      <c r="AX76" s="2"/>
      <c r="AY76" s="2"/>
      <c r="AZ76" s="2"/>
    </row>
    <row r="77" spans="1:52" x14ac:dyDescent="0.3">
      <c r="A77" s="122">
        <v>45</v>
      </c>
      <c r="B77" s="18">
        <f t="shared" si="107"/>
        <v>142</v>
      </c>
      <c r="C77" s="64">
        <f t="shared" si="108"/>
        <v>9</v>
      </c>
      <c r="D77" s="42">
        <v>12</v>
      </c>
      <c r="E77" s="12">
        <v>216</v>
      </c>
      <c r="F77" s="84">
        <f t="shared" si="104"/>
        <v>14</v>
      </c>
      <c r="G77" s="123">
        <f t="shared" si="109"/>
        <v>29</v>
      </c>
      <c r="H77" s="73">
        <f t="shared" si="105"/>
        <v>173</v>
      </c>
      <c r="I77" s="13">
        <f t="shared" si="110"/>
        <v>6.4814814814814811E-2</v>
      </c>
      <c r="J77" s="175">
        <f t="shared" si="111"/>
        <v>0.93518518518518523</v>
      </c>
      <c r="K77" s="176">
        <f t="shared" si="115"/>
        <v>0.59574722741598263</v>
      </c>
      <c r="L77" s="271">
        <f>H77/H73</f>
        <v>0.48055555555555557</v>
      </c>
      <c r="T77" s="5"/>
      <c r="U77" s="5"/>
      <c r="V77" s="6"/>
      <c r="Y77" s="14">
        <f t="shared" si="106"/>
        <v>12</v>
      </c>
      <c r="Z77" s="252">
        <f t="shared" si="112"/>
        <v>1.7872416822479478</v>
      </c>
      <c r="AA77" s="252">
        <f t="shared" si="113"/>
        <v>6.1934117701661517E-2</v>
      </c>
      <c r="AB77" s="253">
        <f t="shared" si="114"/>
        <v>1.8491757999496092</v>
      </c>
      <c r="AC77" s="71">
        <f t="shared" si="116"/>
        <v>8.9108711096524367</v>
      </c>
      <c r="AD77" s="2"/>
      <c r="AE77" s="2"/>
      <c r="AF77" s="2"/>
      <c r="AG77" s="2"/>
      <c r="AH77" s="2"/>
      <c r="AI77" s="2"/>
      <c r="AJ77" s="2"/>
      <c r="AK77" s="2"/>
      <c r="AL77" s="2"/>
      <c r="AM77" s="2"/>
      <c r="AN77" s="2"/>
      <c r="AO77" s="2"/>
      <c r="AP77" s="2"/>
      <c r="AQ77" s="2"/>
      <c r="AR77" s="2"/>
      <c r="AS77" s="2"/>
      <c r="AT77" s="2"/>
      <c r="AU77" s="2"/>
      <c r="AV77" s="2"/>
      <c r="AW77" s="2"/>
      <c r="AX77" s="2"/>
      <c r="AY77" s="2"/>
      <c r="AZ77" s="2"/>
    </row>
    <row r="78" spans="1:52" x14ac:dyDescent="0.3">
      <c r="A78" s="122">
        <v>71</v>
      </c>
      <c r="B78" s="18">
        <f t="shared" si="107"/>
        <v>169</v>
      </c>
      <c r="C78" s="64">
        <f t="shared" si="108"/>
        <v>12</v>
      </c>
      <c r="D78" s="100">
        <v>15</v>
      </c>
      <c r="E78" s="116">
        <v>173</v>
      </c>
      <c r="F78" s="84">
        <f t="shared" si="104"/>
        <v>27</v>
      </c>
      <c r="G78" s="123">
        <f t="shared" si="109"/>
        <v>26</v>
      </c>
      <c r="H78" s="101">
        <f t="shared" si="105"/>
        <v>120</v>
      </c>
      <c r="I78" s="13">
        <f t="shared" si="110"/>
        <v>0.15606936416184972</v>
      </c>
      <c r="J78" s="175">
        <f t="shared" si="111"/>
        <v>0.84393063583815031</v>
      </c>
      <c r="K78" s="182">
        <f t="shared" si="115"/>
        <v>0.5027693364319854</v>
      </c>
      <c r="L78" s="271">
        <f>H78/H73</f>
        <v>0.33333333333333331</v>
      </c>
      <c r="T78" s="5"/>
      <c r="U78" s="5"/>
      <c r="V78" s="6"/>
      <c r="Y78" s="14">
        <f t="shared" si="106"/>
        <v>15</v>
      </c>
      <c r="Z78" s="252">
        <f t="shared" si="112"/>
        <v>1.5083080092959562</v>
      </c>
      <c r="AA78" s="252">
        <f t="shared" si="113"/>
        <v>0.13946683647599584</v>
      </c>
      <c r="AB78" s="253">
        <f t="shared" si="114"/>
        <v>1.6477748457719521</v>
      </c>
      <c r="AC78" s="71">
        <f t="shared" si="116"/>
        <v>10.558645955424389</v>
      </c>
      <c r="AD78" s="2"/>
      <c r="AE78" s="2"/>
      <c r="AF78" s="2"/>
      <c r="AG78" s="2"/>
      <c r="AH78" s="2"/>
      <c r="AI78" s="2"/>
      <c r="AJ78" s="2"/>
      <c r="AK78" s="2"/>
      <c r="AL78" s="2"/>
      <c r="AM78" s="2"/>
      <c r="AN78" s="2"/>
      <c r="AO78" s="2"/>
      <c r="AP78" s="2"/>
      <c r="AQ78" s="2"/>
      <c r="AR78" s="2"/>
      <c r="AS78" s="2"/>
      <c r="AT78" s="2"/>
      <c r="AU78" s="2"/>
      <c r="AV78" s="2"/>
      <c r="AW78" s="2"/>
      <c r="AX78" s="2"/>
      <c r="AY78" s="2"/>
      <c r="AZ78" s="2"/>
    </row>
    <row r="79" spans="1:52" x14ac:dyDescent="0.3">
      <c r="A79" s="122">
        <v>107</v>
      </c>
      <c r="B79" s="18">
        <f t="shared" si="107"/>
        <v>181</v>
      </c>
      <c r="C79" s="64">
        <f t="shared" si="108"/>
        <v>15</v>
      </c>
      <c r="D79" s="100">
        <v>18</v>
      </c>
      <c r="E79" s="116">
        <v>120</v>
      </c>
      <c r="F79" s="84">
        <f t="shared" si="104"/>
        <v>12</v>
      </c>
      <c r="G79" s="123">
        <f t="shared" si="109"/>
        <v>36</v>
      </c>
      <c r="H79" s="101">
        <f t="shared" si="105"/>
        <v>72</v>
      </c>
      <c r="I79" s="13">
        <f t="shared" si="110"/>
        <v>0.1</v>
      </c>
      <c r="J79" s="175">
        <f t="shared" si="111"/>
        <v>0.9</v>
      </c>
      <c r="K79" s="182">
        <f t="shared" si="115"/>
        <v>0.45249240278878688</v>
      </c>
      <c r="L79" s="271">
        <f>H79/H73</f>
        <v>0.2</v>
      </c>
      <c r="T79" s="5"/>
      <c r="U79" s="5"/>
      <c r="V79" s="6"/>
      <c r="Y79" s="14">
        <f t="shared" si="106"/>
        <v>18</v>
      </c>
      <c r="Z79" s="252">
        <f t="shared" si="112"/>
        <v>1.3574772083663607</v>
      </c>
      <c r="AA79" s="252">
        <f t="shared" si="113"/>
        <v>7.5415400464797777E-2</v>
      </c>
      <c r="AB79" s="253">
        <f t="shared" si="114"/>
        <v>1.4328926088311584</v>
      </c>
      <c r="AC79" s="71">
        <f t="shared" si="116"/>
        <v>11.991538564255547</v>
      </c>
      <c r="AD79" s="2"/>
      <c r="AE79" s="2"/>
      <c r="AF79" s="2"/>
      <c r="AG79" s="2"/>
      <c r="AH79" s="2"/>
      <c r="AI79" s="2"/>
      <c r="AJ79" s="2"/>
      <c r="AK79" s="2"/>
      <c r="AL79" s="2"/>
      <c r="AM79" s="2"/>
      <c r="AN79" s="2"/>
      <c r="AO79" s="2"/>
      <c r="AP79" s="2"/>
      <c r="AQ79" s="2"/>
      <c r="AR79" s="2"/>
      <c r="AS79" s="2"/>
      <c r="AT79" s="2"/>
      <c r="AU79" s="2"/>
      <c r="AV79" s="2"/>
      <c r="AW79" s="2"/>
      <c r="AX79" s="2"/>
      <c r="AY79" s="2"/>
      <c r="AZ79" s="2"/>
    </row>
    <row r="80" spans="1:52" x14ac:dyDescent="0.3">
      <c r="A80" s="122">
        <v>128</v>
      </c>
      <c r="B80" s="18">
        <f t="shared" si="107"/>
        <v>190</v>
      </c>
      <c r="C80" s="64">
        <f t="shared" si="108"/>
        <v>18</v>
      </c>
      <c r="D80" s="42">
        <v>21</v>
      </c>
      <c r="E80" s="12">
        <v>72</v>
      </c>
      <c r="F80" s="84">
        <f t="shared" si="104"/>
        <v>9</v>
      </c>
      <c r="G80" s="123">
        <f t="shared" si="109"/>
        <v>21</v>
      </c>
      <c r="H80" s="73">
        <f t="shared" si="105"/>
        <v>42</v>
      </c>
      <c r="I80" s="13">
        <f t="shared" si="110"/>
        <v>0.125</v>
      </c>
      <c r="J80" s="175">
        <f t="shared" si="111"/>
        <v>0.875</v>
      </c>
      <c r="K80" s="176">
        <f t="shared" si="115"/>
        <v>0.39593085244018855</v>
      </c>
      <c r="L80" s="271">
        <f>H80/H73</f>
        <v>0.11666666666666667</v>
      </c>
      <c r="T80" s="5"/>
      <c r="U80" s="5"/>
      <c r="V80" s="6"/>
      <c r="Y80" s="14">
        <f t="shared" si="106"/>
        <v>21</v>
      </c>
      <c r="Z80" s="252">
        <f t="shared" si="112"/>
        <v>1.1877925573205657</v>
      </c>
      <c r="AA80" s="252">
        <f t="shared" si="113"/>
        <v>8.4842325522897499E-2</v>
      </c>
      <c r="AB80" s="253">
        <f t="shared" si="114"/>
        <v>1.2726348828434633</v>
      </c>
      <c r="AC80" s="71">
        <f t="shared" si="116"/>
        <v>13.264173447099012</v>
      </c>
      <c r="AD80" s="2"/>
      <c r="AE80" s="2"/>
      <c r="AF80" s="2"/>
      <c r="AG80" s="2"/>
      <c r="AH80" s="2"/>
      <c r="AI80" s="2"/>
      <c r="AJ80" s="2"/>
      <c r="AK80" s="2"/>
      <c r="AL80" s="2"/>
      <c r="AM80" s="2"/>
      <c r="AN80" s="2"/>
      <c r="AO80" s="2"/>
      <c r="AP80" s="2"/>
      <c r="AQ80" s="2"/>
      <c r="AR80" s="2"/>
      <c r="AS80" s="2"/>
      <c r="AT80" s="2"/>
      <c r="AU80" s="2"/>
      <c r="AV80" s="2"/>
      <c r="AW80" s="2"/>
      <c r="AX80" s="2"/>
      <c r="AY80" s="2"/>
      <c r="AZ80" s="2"/>
    </row>
    <row r="81" spans="1:52" x14ac:dyDescent="0.3">
      <c r="A81" s="122">
        <v>153</v>
      </c>
      <c r="B81" s="18">
        <f t="shared" si="107"/>
        <v>191</v>
      </c>
      <c r="C81" s="64">
        <f t="shared" si="108"/>
        <v>21</v>
      </c>
      <c r="D81" s="42">
        <v>24</v>
      </c>
      <c r="E81" s="12">
        <v>42</v>
      </c>
      <c r="F81" s="84">
        <f t="shared" si="104"/>
        <v>1</v>
      </c>
      <c r="G81" s="123">
        <f t="shared" si="109"/>
        <v>25</v>
      </c>
      <c r="H81" s="12">
        <v>16</v>
      </c>
      <c r="I81" s="13">
        <f t="shared" si="110"/>
        <v>2.3809523809523808E-2</v>
      </c>
      <c r="J81" s="175">
        <f t="shared" si="111"/>
        <v>0.97619047619047616</v>
      </c>
      <c r="K81" s="176">
        <f t="shared" si="115"/>
        <v>0.38650392738208883</v>
      </c>
      <c r="L81" s="271">
        <f>H81/H73</f>
        <v>4.4444444444444446E-2</v>
      </c>
      <c r="T81" s="5"/>
      <c r="U81" s="5"/>
      <c r="V81" s="6"/>
      <c r="Y81" s="14">
        <f t="shared" si="106"/>
        <v>24</v>
      </c>
      <c r="Z81" s="252">
        <f t="shared" si="112"/>
        <v>1.1595117821462666</v>
      </c>
      <c r="AA81" s="252">
        <f t="shared" si="113"/>
        <v>1.4140387587149583E-2</v>
      </c>
      <c r="AB81" s="253">
        <f t="shared" si="114"/>
        <v>1.1736521697334161</v>
      </c>
      <c r="AC81" s="71">
        <f t="shared" si="116"/>
        <v>14.437825616832427</v>
      </c>
      <c r="AD81" s="2"/>
      <c r="AE81" s="2"/>
      <c r="AF81" s="2"/>
      <c r="AG81" s="2"/>
      <c r="AH81" s="2"/>
      <c r="AI81" s="2"/>
      <c r="AJ81" s="2"/>
      <c r="AK81" s="2"/>
      <c r="AL81" s="2"/>
      <c r="AM81" s="2"/>
      <c r="AN81" s="2"/>
      <c r="AO81" s="2"/>
      <c r="AP81" s="2"/>
      <c r="AQ81" s="2"/>
      <c r="AR81" s="2"/>
      <c r="AS81" s="2"/>
      <c r="AT81" s="2"/>
      <c r="AU81" s="2"/>
      <c r="AV81" s="2"/>
      <c r="AW81" s="2"/>
      <c r="AX81" s="2"/>
      <c r="AY81" s="2"/>
      <c r="AZ81" s="2"/>
    </row>
    <row r="82" spans="1:52" ht="5.25" customHeight="1" x14ac:dyDescent="0.3">
      <c r="D82" s="18"/>
      <c r="E82" s="18"/>
      <c r="F82" s="19"/>
      <c r="G82" s="19"/>
      <c r="H82" s="18"/>
      <c r="I82" s="20"/>
      <c r="J82" s="21"/>
      <c r="K82" s="21"/>
      <c r="L82" s="21"/>
      <c r="M82" s="22"/>
      <c r="N82" s="22"/>
      <c r="O82" s="22"/>
      <c r="P82" s="22"/>
      <c r="Q82" s="21"/>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1:52" x14ac:dyDescent="0.3">
      <c r="D83" s="23"/>
      <c r="E83" s="24" t="s">
        <v>8</v>
      </c>
      <c r="F83" s="43">
        <f>SUM(F73:F81)</f>
        <v>191</v>
      </c>
      <c r="G83" s="43">
        <f>SUM(G73:G81)</f>
        <v>153</v>
      </c>
      <c r="H83" s="43">
        <f>H81</f>
        <v>16</v>
      </c>
      <c r="I83" s="20"/>
      <c r="J83" s="21"/>
      <c r="K83" s="21"/>
      <c r="L83" s="21"/>
      <c r="M83" s="18"/>
      <c r="N83" s="18"/>
      <c r="O83" s="18"/>
      <c r="P83" s="18"/>
      <c r="Q83" s="21"/>
      <c r="R83" s="1"/>
      <c r="S83" s="1"/>
      <c r="T83" s="1"/>
      <c r="U83" s="1"/>
      <c r="V83" s="1"/>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1:52" x14ac:dyDescent="0.3">
      <c r="D84" s="23"/>
      <c r="F84" s="272">
        <f>F83/E73</f>
        <v>0.53055555555555556</v>
      </c>
      <c r="G84" s="273">
        <f>G83/E73</f>
        <v>0.42499999999999999</v>
      </c>
      <c r="H84" s="274">
        <f>H83/E73</f>
        <v>4.4444444444444446E-2</v>
      </c>
      <c r="I84" s="20"/>
      <c r="J84" s="21"/>
      <c r="K84" s="21"/>
      <c r="L84" s="21"/>
      <c r="M84" s="21"/>
      <c r="N84" s="21"/>
      <c r="O84" s="18"/>
      <c r="P84" s="18"/>
      <c r="Q84" s="21"/>
      <c r="R84" s="1"/>
      <c r="S84" s="1"/>
      <c r="T84" s="1"/>
      <c r="U84" s="1"/>
      <c r="V84" s="1"/>
      <c r="W84" s="29"/>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1:52" x14ac:dyDescent="0.3">
      <c r="D85" s="23"/>
      <c r="I85" s="20"/>
      <c r="K85" s="275" t="s">
        <v>136</v>
      </c>
      <c r="L85" s="148">
        <f>R89</f>
        <v>15.165244948208572</v>
      </c>
      <c r="M85" s="20" t="s">
        <v>67</v>
      </c>
      <c r="N85" s="20"/>
      <c r="O85" s="276">
        <f>R91</f>
        <v>117.35608082866283</v>
      </c>
      <c r="P85" s="1" t="s">
        <v>137</v>
      </c>
      <c r="R85" s="306"/>
      <c r="T85" s="277">
        <f>R92</f>
        <v>0.32598911341295228</v>
      </c>
      <c r="U85" s="1" t="s">
        <v>147</v>
      </c>
      <c r="V85" s="1"/>
      <c r="W85" s="29"/>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1:52" s="40" customFormat="1" ht="14" thickBot="1" x14ac:dyDescent="0.4">
      <c r="D86" s="102">
        <v>0</v>
      </c>
      <c r="E86" s="136" t="s">
        <v>59</v>
      </c>
      <c r="F86" s="265" t="s">
        <v>60</v>
      </c>
      <c r="G86" s="137" t="s">
        <v>77</v>
      </c>
      <c r="H86" s="104"/>
      <c r="I86" s="20"/>
      <c r="J86" s="20"/>
      <c r="K86" s="20"/>
      <c r="L86" s="20"/>
      <c r="M86" s="20"/>
      <c r="N86" s="20"/>
      <c r="O86" s="20"/>
      <c r="P86" s="20"/>
      <c r="Q86" s="20"/>
      <c r="R86" s="20"/>
      <c r="S86" s="20"/>
      <c r="T86" s="20"/>
      <c r="U86" s="1"/>
      <c r="V86" s="1"/>
      <c r="W86" s="29"/>
      <c r="X86" s="77"/>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1:52" s="40" customFormat="1" x14ac:dyDescent="0.3">
      <c r="D87" s="42">
        <v>3</v>
      </c>
      <c r="E87" s="128">
        <f>AVERAGE(H73:H74)</f>
        <v>322.5</v>
      </c>
      <c r="F87" s="128">
        <f>E87*(D87-D86)</f>
        <v>967.5</v>
      </c>
      <c r="G87" s="110">
        <f>F87/E73</f>
        <v>2.6875</v>
      </c>
      <c r="I87" s="1"/>
      <c r="J87" s="1"/>
      <c r="K87" s="278" t="s">
        <v>71</v>
      </c>
      <c r="L87" s="279"/>
      <c r="M87" s="279"/>
      <c r="N87" s="279"/>
      <c r="O87" s="279"/>
      <c r="P87" s="279"/>
      <c r="Q87" s="280"/>
      <c r="R87" s="280"/>
      <c r="S87" s="281"/>
      <c r="T87" s="2"/>
      <c r="U87" s="1"/>
      <c r="V87" s="1"/>
      <c r="W87" s="29"/>
      <c r="X87" s="77"/>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1:52" s="40" customFormat="1" x14ac:dyDescent="0.3">
      <c r="D88" s="42">
        <v>6</v>
      </c>
      <c r="E88" s="105">
        <f t="shared" ref="E88:E94" si="117">AVERAGE(H74:H75)</f>
        <v>265</v>
      </c>
      <c r="F88" s="128">
        <f t="shared" ref="F88:F94" si="118">E88*(D88-D87)</f>
        <v>795</v>
      </c>
      <c r="G88" s="110">
        <f>F88/E73</f>
        <v>2.2083333333333335</v>
      </c>
      <c r="H88" s="104"/>
      <c r="I88" s="1"/>
      <c r="J88" s="1"/>
      <c r="K88" s="282" t="s">
        <v>138</v>
      </c>
      <c r="L88" s="283">
        <f>K78</f>
        <v>0.5027693364319854</v>
      </c>
      <c r="M88" s="283">
        <f>K79</f>
        <v>0.45249240278878688</v>
      </c>
      <c r="N88" s="298">
        <f>L88-M88</f>
        <v>5.0276933643198518E-2</v>
      </c>
      <c r="O88" s="303">
        <f>C79-C78</f>
        <v>3</v>
      </c>
      <c r="P88" s="301"/>
      <c r="Q88" s="301" t="s">
        <v>139</v>
      </c>
      <c r="R88" s="285">
        <f>D78</f>
        <v>15</v>
      </c>
      <c r="S88" s="286"/>
      <c r="T88" s="2"/>
      <c r="U88" s="1"/>
      <c r="V88" s="1"/>
      <c r="W88" s="29"/>
      <c r="X88" s="77"/>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1:52" s="40" customFormat="1" x14ac:dyDescent="0.3">
      <c r="D89" s="42">
        <v>9</v>
      </c>
      <c r="E89" s="105">
        <f t="shared" si="117"/>
        <v>230.5</v>
      </c>
      <c r="F89" s="128">
        <f t="shared" si="118"/>
        <v>691.5</v>
      </c>
      <c r="G89" s="110">
        <f>F89/E73</f>
        <v>1.9208333333333334</v>
      </c>
      <c r="H89" s="104"/>
      <c r="I89" s="1"/>
      <c r="J89" s="1"/>
      <c r="K89" s="287"/>
      <c r="L89" s="284">
        <f>L88</f>
        <v>0.5027693364319854</v>
      </c>
      <c r="M89" s="288">
        <v>0.5</v>
      </c>
      <c r="N89" s="298">
        <f>L89-M89</f>
        <v>2.769336431985403E-3</v>
      </c>
      <c r="O89" s="304">
        <f>N89*O88/N88</f>
        <v>0.16524494820857316</v>
      </c>
      <c r="P89" s="301"/>
      <c r="Q89" s="301" t="s">
        <v>140</v>
      </c>
      <c r="R89" s="289">
        <f>R88+O89</f>
        <v>15.165244948208572</v>
      </c>
      <c r="S89" s="286" t="s">
        <v>141</v>
      </c>
      <c r="T89" s="2"/>
      <c r="U89" s="1"/>
      <c r="V89" s="1"/>
      <c r="W89" s="29"/>
      <c r="X89" s="77"/>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s="40" customFormat="1" x14ac:dyDescent="0.3">
      <c r="D90" s="42">
        <v>12</v>
      </c>
      <c r="E90" s="105">
        <f t="shared" si="117"/>
        <v>194.5</v>
      </c>
      <c r="F90" s="128">
        <f t="shared" si="118"/>
        <v>583.5</v>
      </c>
      <c r="G90" s="110">
        <f>F90/E73</f>
        <v>1.6208333333333333</v>
      </c>
      <c r="H90" s="104"/>
      <c r="I90" s="1"/>
      <c r="J90" s="1"/>
      <c r="K90" s="287"/>
      <c r="L90" s="290"/>
      <c r="M90" s="290"/>
      <c r="N90" s="299"/>
      <c r="O90" s="305"/>
      <c r="P90" s="301"/>
      <c r="Q90" s="301"/>
      <c r="R90" s="301"/>
      <c r="S90" s="286"/>
      <c r="T90" s="2"/>
      <c r="U90" s="1"/>
      <c r="V90" s="1"/>
      <c r="W90" s="29"/>
      <c r="X90" s="77"/>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s="40" customFormat="1" x14ac:dyDescent="0.3">
      <c r="D91" s="100">
        <v>15</v>
      </c>
      <c r="E91" s="105">
        <f t="shared" si="117"/>
        <v>146.5</v>
      </c>
      <c r="F91" s="128">
        <f t="shared" si="118"/>
        <v>439.5</v>
      </c>
      <c r="G91" s="110">
        <f>F91/E73</f>
        <v>1.2208333333333334</v>
      </c>
      <c r="H91" s="104"/>
      <c r="I91" s="1"/>
      <c r="J91" s="1"/>
      <c r="K91" s="287" t="s">
        <v>142</v>
      </c>
      <c r="L91" s="291">
        <f>H78</f>
        <v>120</v>
      </c>
      <c r="M91" s="291">
        <f>H79</f>
        <v>72</v>
      </c>
      <c r="N91" s="300">
        <f>L91-M91</f>
        <v>48</v>
      </c>
      <c r="O91" s="303">
        <f>O88</f>
        <v>3</v>
      </c>
      <c r="P91" s="301"/>
      <c r="Q91" s="302" t="s">
        <v>143</v>
      </c>
      <c r="R91" s="292">
        <f>L91-N92</f>
        <v>117.35608082866283</v>
      </c>
      <c r="S91" s="293"/>
      <c r="T91" s="2"/>
      <c r="U91" s="1"/>
      <c r="V91" s="1"/>
      <c r="W91" s="29"/>
      <c r="X91" s="77"/>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1:52" s="40" customFormat="1" x14ac:dyDescent="0.3">
      <c r="D92" s="100">
        <v>18</v>
      </c>
      <c r="E92" s="105">
        <f t="shared" si="117"/>
        <v>96</v>
      </c>
      <c r="F92" s="128">
        <f t="shared" si="118"/>
        <v>288</v>
      </c>
      <c r="G92" s="110">
        <f>F92/E73</f>
        <v>0.8</v>
      </c>
      <c r="H92" s="104"/>
      <c r="I92" s="1"/>
      <c r="J92" s="1"/>
      <c r="K92" s="287"/>
      <c r="L92" s="290"/>
      <c r="M92" s="290"/>
      <c r="N92" s="300">
        <f>N91*O92/O91</f>
        <v>2.6439191713371706</v>
      </c>
      <c r="O92" s="304">
        <f>O89</f>
        <v>0.16524494820857316</v>
      </c>
      <c r="P92" s="301"/>
      <c r="Q92" s="302" t="s">
        <v>144</v>
      </c>
      <c r="R92" s="294">
        <f>R91/E73</f>
        <v>0.32598911341295228</v>
      </c>
      <c r="S92" s="286"/>
      <c r="T92" s="2"/>
      <c r="U92" s="1"/>
      <c r="V92" s="1"/>
      <c r="W92" s="29"/>
      <c r="X92" s="77"/>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1:52" s="40" customFormat="1" ht="13.5" thickBot="1" x14ac:dyDescent="0.35">
      <c r="D93" s="42">
        <v>21</v>
      </c>
      <c r="E93" s="105">
        <f t="shared" si="117"/>
        <v>57</v>
      </c>
      <c r="F93" s="128">
        <f t="shared" si="118"/>
        <v>171</v>
      </c>
      <c r="G93" s="110">
        <f>F93/E73</f>
        <v>0.47499999999999998</v>
      </c>
      <c r="H93" s="104"/>
      <c r="I93" s="1"/>
      <c r="J93" s="1"/>
      <c r="K93" s="295"/>
      <c r="L93" s="296"/>
      <c r="M93" s="296"/>
      <c r="N93" s="296"/>
      <c r="O93" s="296"/>
      <c r="P93" s="296"/>
      <c r="Q93" s="296"/>
      <c r="R93" s="296"/>
      <c r="S93" s="297"/>
      <c r="T93" s="2"/>
      <c r="U93" s="1"/>
      <c r="V93" s="1"/>
      <c r="W93" s="29"/>
      <c r="X93" s="77"/>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 s="40" customFormat="1" x14ac:dyDescent="0.3">
      <c r="D94" s="42">
        <v>24</v>
      </c>
      <c r="E94" s="105">
        <f t="shared" si="117"/>
        <v>29</v>
      </c>
      <c r="F94" s="128">
        <f t="shared" si="118"/>
        <v>87</v>
      </c>
      <c r="G94" s="110">
        <f>F94/E73</f>
        <v>0.24166666666666667</v>
      </c>
      <c r="H94" s="104"/>
      <c r="J94" s="1"/>
      <c r="K94" s="1"/>
      <c r="L94" s="104"/>
      <c r="M94" s="104"/>
      <c r="N94" s="104"/>
      <c r="O94" s="1"/>
      <c r="P94" s="1"/>
      <c r="Q94" s="1"/>
      <c r="R94" s="1"/>
      <c r="S94" s="1"/>
      <c r="T94" s="1"/>
      <c r="U94" s="1"/>
      <c r="V94" s="77"/>
      <c r="W94" s="77"/>
      <c r="X94" s="77"/>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1:52" s="40" customFormat="1" x14ac:dyDescent="0.3">
      <c r="D95" s="102"/>
      <c r="F95" s="106">
        <f>SUM(F87:F94)</f>
        <v>4023</v>
      </c>
      <c r="G95" s="107">
        <f>SUM(G87:G94)</f>
        <v>11.175000000000001</v>
      </c>
      <c r="H95" s="104" t="s">
        <v>76</v>
      </c>
      <c r="J95" s="1"/>
      <c r="K95" s="1"/>
      <c r="L95" s="104"/>
      <c r="M95" s="104"/>
      <c r="N95" s="104"/>
      <c r="O95" s="104"/>
      <c r="P95" s="104"/>
      <c r="Q95" s="104"/>
      <c r="R95" s="1"/>
      <c r="S95" s="1"/>
      <c r="T95" s="1"/>
      <c r="U95" s="1"/>
      <c r="V95" s="77"/>
      <c r="W95" s="77"/>
      <c r="X95" s="77"/>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1:52" s="40" customFormat="1" x14ac:dyDescent="0.3">
      <c r="D96" s="102"/>
      <c r="F96" s="103"/>
      <c r="G96" s="103"/>
      <c r="I96" s="104"/>
      <c r="J96" s="104"/>
      <c r="K96" s="104"/>
      <c r="L96" s="104"/>
      <c r="M96" s="104"/>
      <c r="N96" s="104"/>
      <c r="O96" s="104"/>
      <c r="P96" s="104"/>
      <c r="Q96" s="104"/>
      <c r="R96" s="77"/>
      <c r="S96" s="77"/>
      <c r="T96" s="77"/>
      <c r="U96" s="77"/>
      <c r="V96" s="77"/>
      <c r="W96" s="77"/>
      <c r="X96" s="77"/>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1:52" s="40" customFormat="1" x14ac:dyDescent="0.3">
      <c r="D97" s="102"/>
      <c r="F97" s="103"/>
      <c r="G97" s="103"/>
      <c r="I97" s="104"/>
      <c r="J97" s="104"/>
      <c r="K97" s="104"/>
      <c r="L97" s="104"/>
      <c r="M97" s="104"/>
      <c r="N97" s="104"/>
      <c r="O97" s="104"/>
      <c r="P97" s="104"/>
      <c r="Q97" s="104"/>
      <c r="R97" s="77"/>
      <c r="S97" s="77"/>
      <c r="T97" s="77"/>
      <c r="U97" s="77"/>
      <c r="V97" s="77"/>
      <c r="W97" s="77"/>
      <c r="X97" s="77"/>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 s="40" customFormat="1" x14ac:dyDescent="0.3">
      <c r="D98" s="102"/>
      <c r="F98" s="103"/>
      <c r="G98" s="103"/>
      <c r="I98" s="104"/>
      <c r="J98" s="104"/>
      <c r="K98" s="104"/>
      <c r="L98" s="104"/>
      <c r="M98" s="104"/>
      <c r="N98" s="104"/>
      <c r="O98" s="104"/>
      <c r="P98" s="104"/>
      <c r="Q98" s="104"/>
      <c r="R98" s="77"/>
      <c r="S98" s="77"/>
      <c r="T98" s="77"/>
      <c r="U98" s="77"/>
      <c r="V98" s="77"/>
      <c r="W98" s="77"/>
      <c r="X98" s="77"/>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1:52" s="40" customFormat="1" x14ac:dyDescent="0.3">
      <c r="D99" s="102"/>
      <c r="F99" s="103"/>
      <c r="G99" s="103"/>
      <c r="I99" s="104"/>
      <c r="J99" s="104"/>
      <c r="K99" s="104"/>
      <c r="L99" s="104"/>
      <c r="M99" s="104"/>
      <c r="N99" s="104"/>
      <c r="O99" s="104"/>
      <c r="P99" s="104"/>
      <c r="Q99" s="104"/>
      <c r="R99" s="77"/>
      <c r="S99" s="77"/>
      <c r="T99" s="77"/>
      <c r="U99" s="77"/>
      <c r="V99" s="77"/>
      <c r="W99" s="77"/>
      <c r="X99" s="77"/>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1:52" s="40" customFormat="1" x14ac:dyDescent="0.3">
      <c r="D100" s="102"/>
      <c r="F100" s="103"/>
      <c r="G100" s="103"/>
      <c r="I100" s="104"/>
      <c r="J100" s="104"/>
      <c r="K100" s="104"/>
      <c r="L100" s="104"/>
      <c r="M100" s="104"/>
      <c r="N100" s="104"/>
      <c r="O100" s="104"/>
      <c r="P100" s="104"/>
      <c r="Q100" s="104"/>
      <c r="R100" s="77"/>
      <c r="S100" s="77"/>
      <c r="T100" s="77"/>
      <c r="U100" s="77"/>
      <c r="V100" s="77"/>
      <c r="W100" s="77"/>
      <c r="X100" s="77"/>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1:52" s="40" customFormat="1" x14ac:dyDescent="0.3">
      <c r="D101" s="102"/>
      <c r="F101" s="103"/>
      <c r="G101" s="103"/>
      <c r="I101" s="104"/>
      <c r="J101" s="104"/>
      <c r="K101" s="104"/>
      <c r="L101" s="104"/>
      <c r="M101" s="104"/>
      <c r="N101" s="104"/>
      <c r="O101" s="104"/>
      <c r="P101" s="104"/>
      <c r="Q101" s="104"/>
      <c r="R101" s="77"/>
      <c r="S101" s="77"/>
      <c r="T101" s="77"/>
      <c r="U101" s="77"/>
      <c r="V101" s="77"/>
      <c r="W101" s="77"/>
      <c r="X101" s="77"/>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1:52" s="40" customFormat="1" x14ac:dyDescent="0.3">
      <c r="D102" s="102"/>
      <c r="F102" s="103"/>
      <c r="G102" s="103"/>
      <c r="I102" s="104"/>
      <c r="J102" s="104"/>
      <c r="K102" s="104"/>
      <c r="L102" s="104"/>
      <c r="M102" s="104"/>
      <c r="N102" s="104"/>
      <c r="O102" s="104"/>
      <c r="P102" s="104"/>
      <c r="Q102" s="104"/>
      <c r="R102" s="77"/>
      <c r="S102" s="77"/>
      <c r="T102" s="77"/>
      <c r="U102" s="77"/>
      <c r="V102" s="77"/>
      <c r="W102" s="77"/>
      <c r="X102" s="77"/>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1:52" s="40" customFormat="1" x14ac:dyDescent="0.3">
      <c r="D103" s="102"/>
      <c r="F103" s="103"/>
      <c r="G103" s="103"/>
      <c r="I103" s="104"/>
      <c r="J103" s="104"/>
      <c r="K103" s="104"/>
      <c r="L103" s="104"/>
      <c r="M103" s="104"/>
      <c r="N103" s="104"/>
      <c r="O103" s="104"/>
      <c r="P103" s="104"/>
      <c r="Q103" s="104"/>
      <c r="R103" s="77"/>
      <c r="S103" s="77"/>
      <c r="T103" s="77"/>
      <c r="U103" s="77"/>
      <c r="V103" s="77"/>
      <c r="W103" s="77"/>
      <c r="X103" s="77"/>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1:52" s="40" customFormat="1" x14ac:dyDescent="0.3">
      <c r="D104" s="102"/>
      <c r="F104" s="103"/>
      <c r="G104" s="103"/>
      <c r="I104" s="104"/>
      <c r="J104" s="104"/>
      <c r="K104" s="104"/>
      <c r="L104" s="104"/>
      <c r="M104" s="104"/>
      <c r="N104" s="104"/>
      <c r="O104" s="104"/>
      <c r="P104" s="104"/>
      <c r="Q104" s="104"/>
      <c r="R104" s="77"/>
      <c r="S104" s="77"/>
      <c r="T104" s="77"/>
      <c r="U104" s="77"/>
      <c r="V104" s="77"/>
      <c r="W104" s="77"/>
      <c r="X104" s="77"/>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1:52" s="40" customFormat="1" x14ac:dyDescent="0.3">
      <c r="A105" s="3" t="s">
        <v>73</v>
      </c>
      <c r="B105" s="3"/>
      <c r="C105" s="1"/>
      <c r="D105" s="1"/>
      <c r="E105" s="1"/>
      <c r="F105" s="4"/>
      <c r="G105" s="1"/>
      <c r="H105" s="1"/>
      <c r="I105" s="1"/>
      <c r="J105" s="1"/>
      <c r="K105" s="1"/>
      <c r="L105" s="1"/>
      <c r="M105" s="1"/>
      <c r="N105" s="104"/>
      <c r="O105" s="104"/>
      <c r="P105" s="104"/>
      <c r="Q105" s="104"/>
      <c r="R105" s="77"/>
      <c r="S105" s="77"/>
      <c r="T105" s="77"/>
      <c r="U105" s="77"/>
      <c r="V105" s="77"/>
      <c r="W105" s="77"/>
      <c r="X105" s="77"/>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1:52" x14ac:dyDescent="0.3">
      <c r="C106" s="114" t="s">
        <v>9</v>
      </c>
      <c r="E106" s="7"/>
      <c r="F106" s="4"/>
      <c r="Q106" s="27"/>
      <c r="Y106" s="146" t="s">
        <v>78</v>
      </c>
      <c r="Z106" s="146"/>
      <c r="AA106" s="3"/>
      <c r="AB106" s="3"/>
      <c r="AC106" s="3"/>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1:52" ht="54" x14ac:dyDescent="0.3">
      <c r="A107" s="86" t="s">
        <v>149</v>
      </c>
      <c r="B107" s="86" t="s">
        <v>65</v>
      </c>
      <c r="C107" s="8" t="s">
        <v>46</v>
      </c>
      <c r="D107" s="8" t="s">
        <v>45</v>
      </c>
      <c r="E107" s="8" t="s">
        <v>30</v>
      </c>
      <c r="F107" s="33" t="s">
        <v>31</v>
      </c>
      <c r="G107" s="33" t="s">
        <v>33</v>
      </c>
      <c r="H107" s="10" t="s">
        <v>32</v>
      </c>
      <c r="I107" s="10" t="s">
        <v>18</v>
      </c>
      <c r="J107" s="264" t="s">
        <v>126</v>
      </c>
      <c r="K107" s="174" t="s">
        <v>87</v>
      </c>
      <c r="L107" s="270" t="s">
        <v>135</v>
      </c>
      <c r="O107" s="316" t="s">
        <v>145</v>
      </c>
      <c r="P107" s="317" t="s">
        <v>146</v>
      </c>
      <c r="Y107" s="8" t="s">
        <v>45</v>
      </c>
      <c r="Z107" s="245" t="s">
        <v>40</v>
      </c>
      <c r="AA107" s="245" t="s">
        <v>41</v>
      </c>
      <c r="AB107" s="245" t="s">
        <v>42</v>
      </c>
      <c r="AC107" s="33" t="s">
        <v>43</v>
      </c>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1:52" x14ac:dyDescent="0.3">
      <c r="A108" s="122">
        <v>0</v>
      </c>
      <c r="B108" s="39">
        <v>0</v>
      </c>
      <c r="D108" s="8">
        <v>0</v>
      </c>
      <c r="E108" s="8">
        <v>359</v>
      </c>
      <c r="F108" s="8">
        <v>0</v>
      </c>
      <c r="G108" s="8">
        <v>0</v>
      </c>
      <c r="H108" s="73">
        <v>359</v>
      </c>
      <c r="I108" s="32">
        <f>F108/E108</f>
        <v>0</v>
      </c>
      <c r="J108" s="175">
        <f>1-I108</f>
        <v>1</v>
      </c>
      <c r="K108" s="175">
        <f>J108</f>
        <v>1</v>
      </c>
      <c r="L108" s="271">
        <f>H108/H108</f>
        <v>1</v>
      </c>
      <c r="N108" s="302" t="s">
        <v>140</v>
      </c>
      <c r="O108" s="310">
        <v>13.828419925899555</v>
      </c>
      <c r="P108" s="289">
        <v>11.022727272727273</v>
      </c>
      <c r="Y108" s="70"/>
      <c r="Z108" s="248"/>
      <c r="AA108" s="248"/>
      <c r="AB108" s="248"/>
      <c r="AC108" s="70"/>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1:52" x14ac:dyDescent="0.3">
      <c r="A109" s="122">
        <v>13</v>
      </c>
      <c r="B109" s="18">
        <v>24</v>
      </c>
      <c r="C109" s="64">
        <v>0</v>
      </c>
      <c r="D109" s="42">
        <v>3</v>
      </c>
      <c r="E109" s="12">
        <v>359</v>
      </c>
      <c r="F109" s="84">
        <v>24</v>
      </c>
      <c r="G109" s="123">
        <v>13</v>
      </c>
      <c r="H109" s="73">
        <v>322</v>
      </c>
      <c r="I109" s="13">
        <f>F109/E109</f>
        <v>6.6852367688022288E-2</v>
      </c>
      <c r="J109" s="175">
        <f>1-I109</f>
        <v>0.93314763231197773</v>
      </c>
      <c r="K109" s="176">
        <f>J109*K108</f>
        <v>0.93314763231197773</v>
      </c>
      <c r="L109" s="271">
        <f>H109/H108</f>
        <v>0.89693593314763231</v>
      </c>
      <c r="N109" s="302"/>
      <c r="O109" s="309"/>
      <c r="P109" s="303"/>
      <c r="Y109" s="14">
        <f t="shared" ref="Y109:Y116" si="119">D109</f>
        <v>3</v>
      </c>
      <c r="Z109" s="252">
        <f>K109*(D109-D108)</f>
        <v>2.7994428969359331</v>
      </c>
      <c r="AA109" s="252">
        <f>(K108-K109)*(D109-D108)/2</f>
        <v>0.10027855153203341</v>
      </c>
      <c r="AB109" s="253">
        <f>SUM(Z109:AA109)</f>
        <v>2.8997214484679663</v>
      </c>
      <c r="AC109" s="71">
        <f>AB109</f>
        <v>2.8997214484679663</v>
      </c>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1:52" x14ac:dyDescent="0.3">
      <c r="A110" s="122">
        <v>19</v>
      </c>
      <c r="B110" s="18">
        <v>66</v>
      </c>
      <c r="C110" s="64">
        <v>3</v>
      </c>
      <c r="D110" s="42">
        <v>6</v>
      </c>
      <c r="E110" s="12">
        <v>322</v>
      </c>
      <c r="F110" s="84">
        <v>42</v>
      </c>
      <c r="G110" s="123">
        <v>6</v>
      </c>
      <c r="H110" s="73">
        <v>274</v>
      </c>
      <c r="I110" s="13">
        <f t="shared" ref="I110:I116" si="120">F110/E110</f>
        <v>0.13043478260869565</v>
      </c>
      <c r="J110" s="175">
        <f t="shared" ref="J110:J116" si="121">1-I110</f>
        <v>0.86956521739130432</v>
      </c>
      <c r="K110" s="176">
        <f>J110*K109</f>
        <v>0.81143272374954578</v>
      </c>
      <c r="L110" s="271">
        <f>H110/H108</f>
        <v>0.76323119777158777</v>
      </c>
      <c r="N110" s="302" t="s">
        <v>143</v>
      </c>
      <c r="O110" s="308">
        <v>124.47896802517482</v>
      </c>
      <c r="P110" s="307">
        <v>179.5</v>
      </c>
      <c r="Y110" s="14">
        <f t="shared" si="119"/>
        <v>6</v>
      </c>
      <c r="Z110" s="252">
        <f t="shared" ref="Z110:Z116" si="122">K110*(D110-D109)</f>
        <v>2.4342981712486376</v>
      </c>
      <c r="AA110" s="252">
        <f t="shared" ref="AA110:AA116" si="123">(K109-K110)*(D110-D109)/2</f>
        <v>0.18257236284364792</v>
      </c>
      <c r="AB110" s="253">
        <f t="shared" ref="AB110:AB116" si="124">SUM(Z110:AA110)</f>
        <v>2.6168705340922855</v>
      </c>
      <c r="AC110" s="71">
        <f>AB110+AC109</f>
        <v>5.5165919825602519</v>
      </c>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1:52" x14ac:dyDescent="0.3">
      <c r="A111" s="122">
        <v>24</v>
      </c>
      <c r="B111" s="18">
        <v>111</v>
      </c>
      <c r="C111" s="64">
        <v>6</v>
      </c>
      <c r="D111" s="42">
        <v>9</v>
      </c>
      <c r="E111" s="12">
        <v>274</v>
      </c>
      <c r="F111" s="84">
        <v>45</v>
      </c>
      <c r="G111" s="123">
        <v>5</v>
      </c>
      <c r="H111" s="73">
        <v>224</v>
      </c>
      <c r="I111" s="13">
        <f t="shared" si="120"/>
        <v>0.16423357664233576</v>
      </c>
      <c r="J111" s="175">
        <f t="shared" si="121"/>
        <v>0.83576642335766427</v>
      </c>
      <c r="K111" s="176">
        <f t="shared" ref="K111:K116" si="125">J111*K110</f>
        <v>0.6781682253235255</v>
      </c>
      <c r="L111" s="271">
        <f>H111/H108</f>
        <v>0.62395543175487467</v>
      </c>
      <c r="N111" s="302" t="s">
        <v>144</v>
      </c>
      <c r="O111" s="313">
        <v>0.34673807249352318</v>
      </c>
      <c r="P111" s="314">
        <v>0.5</v>
      </c>
      <c r="Y111" s="14">
        <f t="shared" si="119"/>
        <v>9</v>
      </c>
      <c r="Z111" s="252">
        <f t="shared" si="122"/>
        <v>2.0345046759705765</v>
      </c>
      <c r="AA111" s="252">
        <f t="shared" si="123"/>
        <v>0.19989674763903043</v>
      </c>
      <c r="AB111" s="253">
        <f t="shared" si="124"/>
        <v>2.234401423609607</v>
      </c>
      <c r="AC111" s="71">
        <f t="shared" ref="AC111:AC116" si="126">AB111+AC110</f>
        <v>7.7509934061698589</v>
      </c>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1:52" x14ac:dyDescent="0.3">
      <c r="A112" s="122">
        <v>48</v>
      </c>
      <c r="B112" s="18">
        <v>153</v>
      </c>
      <c r="C112" s="64">
        <v>9</v>
      </c>
      <c r="D112" s="100">
        <v>12</v>
      </c>
      <c r="E112" s="12">
        <v>224</v>
      </c>
      <c r="F112" s="84">
        <v>42</v>
      </c>
      <c r="G112" s="123">
        <v>24</v>
      </c>
      <c r="H112" s="101">
        <v>158</v>
      </c>
      <c r="I112" s="13">
        <f t="shared" si="120"/>
        <v>0.1875</v>
      </c>
      <c r="J112" s="175">
        <f t="shared" si="121"/>
        <v>0.8125</v>
      </c>
      <c r="K112" s="182">
        <f t="shared" si="125"/>
        <v>0.55101168307536441</v>
      </c>
      <c r="L112" s="271">
        <f>H112/H108</f>
        <v>0.44011142061281339</v>
      </c>
      <c r="Y112" s="14">
        <f t="shared" si="119"/>
        <v>12</v>
      </c>
      <c r="Z112" s="252">
        <f t="shared" si="122"/>
        <v>1.6530350492260932</v>
      </c>
      <c r="AA112" s="252">
        <f t="shared" si="123"/>
        <v>0.19073481337224163</v>
      </c>
      <c r="AB112" s="253">
        <f t="shared" si="124"/>
        <v>1.843769862598335</v>
      </c>
      <c r="AC112" s="71">
        <f t="shared" si="126"/>
        <v>9.5947632687681939</v>
      </c>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1:52" x14ac:dyDescent="0.3">
      <c r="A113" s="122">
        <v>79</v>
      </c>
      <c r="B113" s="18">
        <v>177</v>
      </c>
      <c r="C113" s="64">
        <v>12</v>
      </c>
      <c r="D113" s="100">
        <v>15</v>
      </c>
      <c r="E113" s="12">
        <v>158</v>
      </c>
      <c r="F113" s="84">
        <v>24</v>
      </c>
      <c r="G113" s="123">
        <v>31</v>
      </c>
      <c r="H113" s="101">
        <v>103</v>
      </c>
      <c r="I113" s="13">
        <f t="shared" si="120"/>
        <v>0.15189873417721519</v>
      </c>
      <c r="J113" s="175">
        <f t="shared" si="121"/>
        <v>0.84810126582278478</v>
      </c>
      <c r="K113" s="182">
        <f t="shared" si="125"/>
        <v>0.46731370589935967</v>
      </c>
      <c r="L113" s="271">
        <f>H113/H108</f>
        <v>0.28690807799442897</v>
      </c>
      <c r="Y113" s="14">
        <f t="shared" si="119"/>
        <v>15</v>
      </c>
      <c r="Z113" s="252">
        <f t="shared" si="122"/>
        <v>1.4019411176980789</v>
      </c>
      <c r="AA113" s="252">
        <f t="shared" si="123"/>
        <v>0.12554696576400712</v>
      </c>
      <c r="AB113" s="253">
        <f t="shared" si="124"/>
        <v>1.5274880834620861</v>
      </c>
      <c r="AC113" s="71">
        <f t="shared" si="126"/>
        <v>11.122251352230279</v>
      </c>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1:52" x14ac:dyDescent="0.3">
      <c r="A114" s="122">
        <v>107</v>
      </c>
      <c r="B114" s="18">
        <v>190</v>
      </c>
      <c r="C114" s="64">
        <v>15</v>
      </c>
      <c r="D114" s="42">
        <v>18</v>
      </c>
      <c r="E114" s="12">
        <v>103</v>
      </c>
      <c r="F114" s="84">
        <v>13</v>
      </c>
      <c r="G114" s="123">
        <v>28</v>
      </c>
      <c r="H114" s="73">
        <v>62</v>
      </c>
      <c r="I114" s="13">
        <f t="shared" si="120"/>
        <v>0.12621359223300971</v>
      </c>
      <c r="J114" s="175">
        <f t="shared" si="121"/>
        <v>0.87378640776699035</v>
      </c>
      <c r="K114" s="176">
        <f t="shared" si="125"/>
        <v>0.40833236437808129</v>
      </c>
      <c r="L114" s="271">
        <f>H114/H108</f>
        <v>0.17270194986072424</v>
      </c>
      <c r="Y114" s="14">
        <f t="shared" si="119"/>
        <v>18</v>
      </c>
      <c r="Z114" s="252">
        <f t="shared" si="122"/>
        <v>1.224997093134244</v>
      </c>
      <c r="AA114" s="252">
        <f t="shared" si="123"/>
        <v>8.8472012281917561E-2</v>
      </c>
      <c r="AB114" s="253">
        <f t="shared" si="124"/>
        <v>1.3134691054161616</v>
      </c>
      <c r="AC114" s="71">
        <f t="shared" si="126"/>
        <v>12.43572045764644</v>
      </c>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1:52" x14ac:dyDescent="0.3">
      <c r="A115" s="122">
        <v>128</v>
      </c>
      <c r="B115" s="18">
        <v>196</v>
      </c>
      <c r="C115" s="64">
        <v>18</v>
      </c>
      <c r="D115" s="42">
        <v>21</v>
      </c>
      <c r="E115" s="12">
        <v>62</v>
      </c>
      <c r="F115" s="84">
        <v>6</v>
      </c>
      <c r="G115" s="123">
        <v>21</v>
      </c>
      <c r="H115" s="73">
        <v>35</v>
      </c>
      <c r="I115" s="13">
        <f t="shared" si="120"/>
        <v>9.6774193548387094E-2</v>
      </c>
      <c r="J115" s="175">
        <f t="shared" si="121"/>
        <v>0.90322580645161288</v>
      </c>
      <c r="K115" s="176">
        <f t="shared" si="125"/>
        <v>0.36881632911568629</v>
      </c>
      <c r="L115" s="271">
        <f>H115/H108</f>
        <v>9.7493036211699163E-2</v>
      </c>
      <c r="Y115" s="14">
        <f t="shared" si="119"/>
        <v>21</v>
      </c>
      <c r="Z115" s="252">
        <f t="shared" si="122"/>
        <v>1.1064489873470589</v>
      </c>
      <c r="AA115" s="252">
        <f t="shared" si="123"/>
        <v>5.9274052893592499E-2</v>
      </c>
      <c r="AB115" s="253">
        <f t="shared" si="124"/>
        <v>1.1657230402406513</v>
      </c>
      <c r="AC115" s="71">
        <f t="shared" si="126"/>
        <v>13.601443497887091</v>
      </c>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1:52" x14ac:dyDescent="0.3">
      <c r="A116" s="122">
        <v>147</v>
      </c>
      <c r="B116" s="18">
        <v>197</v>
      </c>
      <c r="C116" s="64">
        <v>21</v>
      </c>
      <c r="D116" s="42">
        <v>24</v>
      </c>
      <c r="E116" s="12">
        <v>35</v>
      </c>
      <c r="F116" s="84">
        <v>1</v>
      </c>
      <c r="G116" s="123">
        <v>19</v>
      </c>
      <c r="H116" s="12">
        <v>15</v>
      </c>
      <c r="I116" s="13">
        <f t="shared" si="120"/>
        <v>2.8571428571428571E-2</v>
      </c>
      <c r="J116" s="175">
        <f t="shared" si="121"/>
        <v>0.97142857142857142</v>
      </c>
      <c r="K116" s="176">
        <f t="shared" si="125"/>
        <v>0.35827871971238096</v>
      </c>
      <c r="L116" s="271">
        <f>H116/H108</f>
        <v>4.1782729805013928E-2</v>
      </c>
      <c r="Y116" s="14">
        <f t="shared" si="119"/>
        <v>24</v>
      </c>
      <c r="Z116" s="252">
        <f t="shared" si="122"/>
        <v>1.0748361591371429</v>
      </c>
      <c r="AA116" s="252">
        <f t="shared" si="123"/>
        <v>1.5806414104958005E-2</v>
      </c>
      <c r="AB116" s="253">
        <f t="shared" si="124"/>
        <v>1.090642573242101</v>
      </c>
      <c r="AC116" s="71">
        <f t="shared" si="126"/>
        <v>14.692086071129193</v>
      </c>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1:52" ht="6.5" customHeight="1" x14ac:dyDescent="0.3">
      <c r="D117" s="18"/>
      <c r="E117" s="18"/>
      <c r="F117" s="19"/>
      <c r="G117" s="19"/>
      <c r="H117" s="18"/>
      <c r="I117" s="20"/>
      <c r="J117" s="21"/>
      <c r="K117" s="21"/>
      <c r="M117" s="22"/>
      <c r="N117" s="22"/>
      <c r="O117" s="22"/>
      <c r="P117" s="22"/>
      <c r="Q117" s="21"/>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1:52" x14ac:dyDescent="0.3">
      <c r="D118" s="23"/>
      <c r="E118" s="24" t="s">
        <v>8</v>
      </c>
      <c r="F118" s="43">
        <f>SUM(F108:F116)</f>
        <v>197</v>
      </c>
      <c r="G118" s="43">
        <f>SUM(G108:G116)</f>
        <v>147</v>
      </c>
      <c r="H118" s="43">
        <f>H116</f>
        <v>15</v>
      </c>
      <c r="I118" s="20"/>
      <c r="J118" s="21"/>
      <c r="K118" s="21"/>
      <c r="L118" s="21"/>
      <c r="M118" s="18"/>
      <c r="N118" s="18"/>
      <c r="O118" s="18"/>
      <c r="P118" s="18"/>
      <c r="Q118" s="21"/>
      <c r="R118" s="1"/>
      <c r="S118" s="1"/>
      <c r="T118" s="1"/>
      <c r="U118" s="1"/>
      <c r="V118" s="20"/>
      <c r="W118" s="20"/>
      <c r="X118" s="20"/>
      <c r="Y118" s="20"/>
      <c r="Z118" s="20"/>
      <c r="AA118" s="20"/>
      <c r="AB118" s="20"/>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1:52" x14ac:dyDescent="0.3">
      <c r="D119" s="23"/>
      <c r="E119" s="108"/>
      <c r="F119" s="272">
        <f>F118/E108</f>
        <v>0.54874651810584962</v>
      </c>
      <c r="G119" s="273">
        <f>G118/E108</f>
        <v>0.40947075208913647</v>
      </c>
      <c r="H119" s="274">
        <f>H118/E108</f>
        <v>4.1782729805013928E-2</v>
      </c>
      <c r="I119" s="20"/>
      <c r="J119" s="21"/>
      <c r="K119" s="21"/>
      <c r="L119" s="21"/>
      <c r="M119" s="21"/>
      <c r="N119" s="21"/>
      <c r="O119" s="18"/>
      <c r="P119" s="18"/>
      <c r="Q119" s="21"/>
      <c r="R119" s="1"/>
      <c r="S119" s="1"/>
      <c r="T119" s="1"/>
      <c r="U119" s="1"/>
      <c r="V119" s="20"/>
      <c r="W119" s="20"/>
      <c r="X119" s="20"/>
      <c r="Y119" s="20"/>
      <c r="Z119" s="20"/>
      <c r="AA119" s="20"/>
      <c r="AB119" s="20"/>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1:52" s="40" customFormat="1" x14ac:dyDescent="0.3">
      <c r="D120" s="102"/>
      <c r="E120" s="111"/>
      <c r="F120" s="103"/>
      <c r="G120" s="103"/>
      <c r="H120" s="112"/>
      <c r="I120" s="20"/>
      <c r="J120" s="1"/>
      <c r="K120" s="275" t="s">
        <v>136</v>
      </c>
      <c r="L120" s="148">
        <f>R124</f>
        <v>13.828419925899555</v>
      </c>
      <c r="M120" s="20" t="s">
        <v>67</v>
      </c>
      <c r="N120" s="20"/>
      <c r="O120" s="276">
        <f>R126</f>
        <v>124.47896802517482</v>
      </c>
      <c r="P120" s="1" t="s">
        <v>137</v>
      </c>
      <c r="Q120" s="1"/>
      <c r="R120" s="306"/>
      <c r="S120" s="2"/>
      <c r="T120" s="277">
        <f>R127</f>
        <v>0.34673807249352318</v>
      </c>
      <c r="U120" s="1" t="s">
        <v>147</v>
      </c>
      <c r="V120" s="20"/>
      <c r="W120" s="20"/>
      <c r="X120" s="20"/>
      <c r="Y120" s="20"/>
      <c r="Z120" s="20"/>
      <c r="AA120" s="20"/>
      <c r="AB120" s="20"/>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row>
    <row r="121" spans="1:52" ht="14" thickBot="1" x14ac:dyDescent="0.4">
      <c r="D121" s="102">
        <v>0</v>
      </c>
      <c r="E121" s="136" t="s">
        <v>59</v>
      </c>
      <c r="F121" s="265" t="s">
        <v>60</v>
      </c>
      <c r="G121" s="137" t="s">
        <v>77</v>
      </c>
      <c r="H121" s="104"/>
      <c r="I121" s="20"/>
      <c r="J121" s="20"/>
      <c r="K121" s="20"/>
      <c r="L121" s="20"/>
      <c r="M121" s="20"/>
      <c r="N121" s="20"/>
      <c r="O121" s="20"/>
      <c r="P121" s="20"/>
      <c r="Q121" s="20"/>
      <c r="R121" s="20"/>
      <c r="S121" s="20"/>
      <c r="T121" s="20"/>
      <c r="U121" s="1"/>
      <c r="V121" s="20"/>
      <c r="W121" s="20"/>
      <c r="X121" s="20"/>
      <c r="Y121" s="20"/>
      <c r="Z121" s="20"/>
      <c r="AA121" s="20"/>
      <c r="AB121" s="20"/>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1:52" x14ac:dyDescent="0.3">
      <c r="D122" s="42">
        <v>3</v>
      </c>
      <c r="E122" s="128">
        <f>AVERAGE(H108:H109)</f>
        <v>340.5</v>
      </c>
      <c r="F122" s="128">
        <f>E122*(D122-D121)</f>
        <v>1021.5</v>
      </c>
      <c r="G122" s="110">
        <f>F122/E108</f>
        <v>2.8454038997214486</v>
      </c>
      <c r="K122" s="278" t="s">
        <v>71</v>
      </c>
      <c r="L122" s="279"/>
      <c r="M122" s="279"/>
      <c r="N122" s="279"/>
      <c r="O122" s="279"/>
      <c r="P122" s="279"/>
      <c r="Q122" s="280"/>
      <c r="R122" s="280"/>
      <c r="S122" s="281"/>
      <c r="U122" s="1"/>
      <c r="V122" s="20"/>
      <c r="W122" s="20"/>
      <c r="X122" s="20"/>
      <c r="Y122" s="20"/>
      <c r="Z122" s="20"/>
      <c r="AA122" s="20"/>
      <c r="AB122" s="20"/>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1:52" x14ac:dyDescent="0.3">
      <c r="D123" s="42">
        <v>6</v>
      </c>
      <c r="E123" s="105">
        <f t="shared" ref="E123:E129" si="127">AVERAGE(H109:H110)</f>
        <v>298</v>
      </c>
      <c r="F123" s="128">
        <f t="shared" ref="F123:F129" si="128">E123*(D123-D122)</f>
        <v>894</v>
      </c>
      <c r="G123" s="110">
        <f>F123/E108</f>
        <v>2.4902506963788302</v>
      </c>
      <c r="H123" s="104"/>
      <c r="K123" s="282" t="s">
        <v>138</v>
      </c>
      <c r="L123" s="283">
        <f>K112</f>
        <v>0.55101168307536441</v>
      </c>
      <c r="M123" s="283">
        <f>K113</f>
        <v>0.46731370589935967</v>
      </c>
      <c r="N123" s="298">
        <f>L123-M123</f>
        <v>8.3697977176004745E-2</v>
      </c>
      <c r="O123" s="303">
        <f>C114-C113</f>
        <v>3</v>
      </c>
      <c r="P123" s="301"/>
      <c r="Q123" s="301" t="s">
        <v>139</v>
      </c>
      <c r="R123" s="285">
        <f>D112</f>
        <v>12</v>
      </c>
      <c r="S123" s="286"/>
      <c r="U123" s="1"/>
      <c r="V123" s="20"/>
      <c r="W123" s="20"/>
      <c r="X123" s="20"/>
      <c r="Y123" s="20"/>
      <c r="Z123" s="20"/>
      <c r="AA123" s="20"/>
      <c r="AB123" s="20"/>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1:52" x14ac:dyDescent="0.3">
      <c r="D124" s="42">
        <v>9</v>
      </c>
      <c r="E124" s="105">
        <f t="shared" si="127"/>
        <v>249</v>
      </c>
      <c r="F124" s="128">
        <f t="shared" si="128"/>
        <v>747</v>
      </c>
      <c r="G124" s="110">
        <f>F124/E108</f>
        <v>2.0807799442896937</v>
      </c>
      <c r="H124" s="104"/>
      <c r="K124" s="287"/>
      <c r="L124" s="284">
        <f>L123</f>
        <v>0.55101168307536441</v>
      </c>
      <c r="M124" s="288">
        <v>0.5</v>
      </c>
      <c r="N124" s="298">
        <f>L124-M124</f>
        <v>5.1011683075364411E-2</v>
      </c>
      <c r="O124" s="304">
        <f>N124*O123/N123</f>
        <v>1.8284199258995548</v>
      </c>
      <c r="P124" s="301"/>
      <c r="Q124" s="301" t="s">
        <v>140</v>
      </c>
      <c r="R124" s="289">
        <f>R123+O124</f>
        <v>13.828419925899555</v>
      </c>
      <c r="S124" s="286" t="s">
        <v>141</v>
      </c>
      <c r="U124" s="1"/>
      <c r="V124" s="20"/>
      <c r="W124" s="20"/>
      <c r="X124" s="20"/>
      <c r="Y124" s="20"/>
      <c r="Z124" s="20"/>
      <c r="AA124" s="20"/>
      <c r="AB124" s="20"/>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1:52" x14ac:dyDescent="0.3">
      <c r="D125" s="100">
        <v>12</v>
      </c>
      <c r="E125" s="105">
        <f t="shared" si="127"/>
        <v>191</v>
      </c>
      <c r="F125" s="128">
        <f t="shared" si="128"/>
        <v>573</v>
      </c>
      <c r="G125" s="110">
        <f>F125/E108</f>
        <v>1.5961002785515321</v>
      </c>
      <c r="H125" s="104"/>
      <c r="K125" s="287"/>
      <c r="L125" s="290"/>
      <c r="M125" s="290"/>
      <c r="N125" s="299"/>
      <c r="O125" s="305"/>
      <c r="P125" s="301"/>
      <c r="Q125" s="301"/>
      <c r="R125" s="301"/>
      <c r="S125" s="286"/>
      <c r="U125" s="1"/>
      <c r="V125" s="20"/>
      <c r="W125" s="20"/>
      <c r="X125" s="20"/>
      <c r="Y125" s="20"/>
      <c r="Z125" s="20"/>
      <c r="AA125" s="20"/>
      <c r="AB125" s="20"/>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1:52" x14ac:dyDescent="0.3">
      <c r="D126" s="100">
        <v>15</v>
      </c>
      <c r="E126" s="105">
        <f t="shared" si="127"/>
        <v>130.5</v>
      </c>
      <c r="F126" s="128">
        <f t="shared" si="128"/>
        <v>391.5</v>
      </c>
      <c r="G126" s="110">
        <f>F126/E108</f>
        <v>1.0905292479108635</v>
      </c>
      <c r="H126" s="104"/>
      <c r="K126" s="287" t="s">
        <v>142</v>
      </c>
      <c r="L126" s="291">
        <f>H112</f>
        <v>158</v>
      </c>
      <c r="M126" s="291">
        <f>H113</f>
        <v>103</v>
      </c>
      <c r="N126" s="300">
        <f>L126-M126</f>
        <v>55</v>
      </c>
      <c r="O126" s="303">
        <f>O123</f>
        <v>3</v>
      </c>
      <c r="P126" s="301"/>
      <c r="Q126" s="302" t="s">
        <v>143</v>
      </c>
      <c r="R126" s="292">
        <f>L126-N127</f>
        <v>124.47896802517482</v>
      </c>
      <c r="S126" s="293"/>
      <c r="U126" s="1"/>
      <c r="V126" s="20"/>
      <c r="W126" s="20"/>
      <c r="X126" s="20"/>
      <c r="Y126" s="20"/>
      <c r="Z126" s="20"/>
      <c r="AA126" s="20"/>
      <c r="AB126" s="20"/>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1:52" x14ac:dyDescent="0.3">
      <c r="D127" s="42">
        <v>18</v>
      </c>
      <c r="E127" s="105">
        <f t="shared" si="127"/>
        <v>82.5</v>
      </c>
      <c r="F127" s="128">
        <f t="shared" si="128"/>
        <v>247.5</v>
      </c>
      <c r="G127" s="110">
        <f>F127/E108</f>
        <v>0.68941504178272983</v>
      </c>
      <c r="H127" s="104"/>
      <c r="K127" s="287"/>
      <c r="L127" s="290"/>
      <c r="M127" s="290"/>
      <c r="N127" s="300">
        <f>N126*O127/O126</f>
        <v>33.521031974825171</v>
      </c>
      <c r="O127" s="304">
        <f>O124</f>
        <v>1.8284199258995548</v>
      </c>
      <c r="P127" s="301"/>
      <c r="Q127" s="302" t="s">
        <v>144</v>
      </c>
      <c r="R127" s="294">
        <f>R126/E108</f>
        <v>0.34673807249352318</v>
      </c>
      <c r="S127" s="286"/>
      <c r="U127" s="1"/>
      <c r="V127" s="20"/>
      <c r="W127" s="20"/>
      <c r="X127" s="20"/>
      <c r="Y127" s="20"/>
      <c r="Z127" s="20"/>
      <c r="AA127" s="20"/>
      <c r="AB127" s="20"/>
    </row>
    <row r="128" spans="1:52" ht="13.5" thickBot="1" x14ac:dyDescent="0.35">
      <c r="D128" s="42">
        <v>21</v>
      </c>
      <c r="E128" s="105">
        <f t="shared" si="127"/>
        <v>48.5</v>
      </c>
      <c r="F128" s="128">
        <f t="shared" si="128"/>
        <v>145.5</v>
      </c>
      <c r="G128" s="110">
        <f>F128/E108</f>
        <v>0.40529247910863508</v>
      </c>
      <c r="H128" s="104"/>
      <c r="K128" s="295"/>
      <c r="L128" s="296"/>
      <c r="M128" s="296"/>
      <c r="N128" s="296"/>
      <c r="O128" s="296"/>
      <c r="P128" s="296"/>
      <c r="Q128" s="296"/>
      <c r="R128" s="296"/>
      <c r="S128" s="297"/>
      <c r="U128" s="1"/>
      <c r="V128" s="20"/>
      <c r="W128" s="20"/>
      <c r="X128" s="20"/>
      <c r="Y128" s="20"/>
      <c r="Z128" s="20"/>
      <c r="AA128" s="20"/>
      <c r="AB128" s="20"/>
    </row>
    <row r="129" spans="1:29" x14ac:dyDescent="0.3">
      <c r="D129" s="42">
        <v>24</v>
      </c>
      <c r="E129" s="105">
        <f t="shared" si="127"/>
        <v>25</v>
      </c>
      <c r="F129" s="128">
        <f t="shared" si="128"/>
        <v>75</v>
      </c>
      <c r="G129" s="110">
        <f>F129/E108</f>
        <v>0.20891364902506965</v>
      </c>
      <c r="H129" s="104"/>
      <c r="I129" s="20"/>
      <c r="L129" s="104"/>
      <c r="M129" s="104"/>
      <c r="N129" s="104"/>
      <c r="R129" s="1"/>
      <c r="S129" s="1"/>
      <c r="T129" s="1"/>
      <c r="U129" s="1"/>
      <c r="V129" s="20"/>
      <c r="W129" s="20"/>
      <c r="X129" s="20"/>
      <c r="Y129" s="20"/>
      <c r="Z129" s="20"/>
      <c r="AA129" s="20"/>
      <c r="AB129" s="20"/>
    </row>
    <row r="130" spans="1:29" x14ac:dyDescent="0.3">
      <c r="D130" s="102"/>
      <c r="E130" s="40"/>
      <c r="F130" s="106">
        <f>SUM(F122:F129)</f>
        <v>4095</v>
      </c>
      <c r="G130" s="107">
        <f>SUM(G122:G129)</f>
        <v>11.406685236768801</v>
      </c>
      <c r="H130" s="104" t="s">
        <v>76</v>
      </c>
      <c r="I130" s="20"/>
      <c r="L130" s="104"/>
      <c r="M130" s="104"/>
      <c r="N130" s="104"/>
      <c r="O130" s="104"/>
      <c r="P130" s="104"/>
      <c r="Q130" s="104"/>
      <c r="R130" s="1"/>
      <c r="S130" s="1"/>
      <c r="T130" s="1"/>
      <c r="U130" s="1"/>
      <c r="V130" s="20"/>
      <c r="W130" s="20"/>
      <c r="X130" s="20"/>
      <c r="Y130" s="20"/>
      <c r="Z130" s="20"/>
      <c r="AA130" s="20"/>
      <c r="AB130" s="20"/>
    </row>
    <row r="131" spans="1:29" x14ac:dyDescent="0.3">
      <c r="J131" s="104"/>
      <c r="K131" s="104"/>
      <c r="L131" s="104"/>
      <c r="M131" s="104"/>
      <c r="N131" s="104"/>
      <c r="O131" s="104"/>
      <c r="P131" s="104"/>
      <c r="Q131" s="104"/>
      <c r="R131" s="77"/>
      <c r="S131" s="77"/>
      <c r="T131" s="77"/>
      <c r="U131" s="77"/>
    </row>
    <row r="135" spans="1:29" x14ac:dyDescent="0.3">
      <c r="D135" s="23"/>
      <c r="E135" s="130"/>
      <c r="F135" s="109"/>
      <c r="G135" s="127"/>
      <c r="H135" s="25"/>
      <c r="I135" s="20"/>
      <c r="J135" s="21"/>
      <c r="K135" s="21"/>
      <c r="L135" s="21"/>
      <c r="M135" s="18"/>
      <c r="N135" s="18"/>
      <c r="O135" s="18"/>
      <c r="P135" s="26"/>
      <c r="Q135" s="26"/>
      <c r="R135" s="26"/>
      <c r="S135" s="26"/>
      <c r="T135" s="26"/>
      <c r="U135" s="26"/>
      <c r="V135" s="26"/>
      <c r="W135" s="26"/>
      <c r="X135" s="26"/>
      <c r="Y135" s="26"/>
      <c r="Z135" s="26"/>
      <c r="AA135" s="26"/>
      <c r="AB135" s="26"/>
      <c r="AC135" s="26"/>
    </row>
    <row r="136" spans="1:29" x14ac:dyDescent="0.3">
      <c r="R136" s="1"/>
      <c r="S136" s="1"/>
      <c r="T136" s="1"/>
      <c r="U136" s="1"/>
      <c r="V136" s="1"/>
      <c r="W136" s="1"/>
      <c r="X136" s="1"/>
      <c r="Y136" s="1"/>
      <c r="Z136" s="1"/>
    </row>
    <row r="137" spans="1:29" x14ac:dyDescent="0.3">
      <c r="A137" s="3" t="s">
        <v>70</v>
      </c>
      <c r="C137" s="3"/>
      <c r="E137" s="7"/>
      <c r="F137" s="4"/>
      <c r="R137" s="1"/>
      <c r="S137" s="1"/>
      <c r="T137" s="1"/>
      <c r="U137" s="1"/>
      <c r="V137" s="1"/>
      <c r="W137" s="1"/>
      <c r="X137" s="1"/>
      <c r="Y137" s="146" t="s">
        <v>78</v>
      </c>
      <c r="Z137" s="146"/>
      <c r="AA137" s="3"/>
      <c r="AB137" s="3"/>
      <c r="AC137" s="3"/>
    </row>
    <row r="138" spans="1:29" ht="54" x14ac:dyDescent="0.3">
      <c r="A138" s="86" t="s">
        <v>149</v>
      </c>
      <c r="B138" s="86" t="s">
        <v>65</v>
      </c>
      <c r="C138" s="8" t="s">
        <v>46</v>
      </c>
      <c r="D138" s="8" t="s">
        <v>45</v>
      </c>
      <c r="E138" s="8" t="s">
        <v>30</v>
      </c>
      <c r="F138" s="33" t="s">
        <v>31</v>
      </c>
      <c r="G138" s="33" t="s">
        <v>33</v>
      </c>
      <c r="H138" s="10" t="s">
        <v>32</v>
      </c>
      <c r="I138" s="10" t="s">
        <v>18</v>
      </c>
      <c r="J138" s="10" t="s">
        <v>1</v>
      </c>
      <c r="K138" s="174" t="s">
        <v>87</v>
      </c>
      <c r="L138" s="270" t="s">
        <v>135</v>
      </c>
      <c r="O138" s="316" t="s">
        <v>145</v>
      </c>
      <c r="P138" s="317" t="s">
        <v>146</v>
      </c>
      <c r="R138" s="1"/>
      <c r="S138" s="1"/>
      <c r="T138" s="1"/>
      <c r="U138" s="1"/>
      <c r="V138" s="1"/>
      <c r="W138" s="1"/>
      <c r="X138" s="1"/>
      <c r="Y138" s="8" t="s">
        <v>45</v>
      </c>
      <c r="Z138" s="245" t="s">
        <v>40</v>
      </c>
      <c r="AA138" s="245" t="s">
        <v>41</v>
      </c>
      <c r="AB138" s="245" t="s">
        <v>42</v>
      </c>
      <c r="AC138" s="33" t="s">
        <v>43</v>
      </c>
    </row>
    <row r="139" spans="1:29" x14ac:dyDescent="0.3">
      <c r="A139" s="122">
        <f t="shared" ref="A139:A147" si="129">A73+A108</f>
        <v>0</v>
      </c>
      <c r="B139" s="39">
        <f>F139</f>
        <v>0</v>
      </c>
      <c r="D139" s="8">
        <v>0</v>
      </c>
      <c r="E139" s="8">
        <f t="shared" ref="E139:E147" si="130">E73+E108</f>
        <v>719</v>
      </c>
      <c r="F139" s="8">
        <v>0</v>
      </c>
      <c r="G139" s="8">
        <v>0</v>
      </c>
      <c r="H139" s="14">
        <f>E140</f>
        <v>719</v>
      </c>
      <c r="I139" s="32">
        <f>F139/E139</f>
        <v>0</v>
      </c>
      <c r="J139" s="34">
        <f>1-I139</f>
        <v>1</v>
      </c>
      <c r="K139" s="181">
        <f>J139</f>
        <v>1</v>
      </c>
      <c r="L139" s="271">
        <f>H139/H139</f>
        <v>1</v>
      </c>
      <c r="N139" s="302" t="s">
        <v>140</v>
      </c>
      <c r="O139" s="310">
        <v>14.509577714640933</v>
      </c>
      <c r="P139" s="289">
        <v>11.215596330275229</v>
      </c>
      <c r="R139" s="1"/>
      <c r="S139" s="1"/>
      <c r="T139" s="1"/>
      <c r="U139" s="1"/>
      <c r="V139" s="1"/>
      <c r="W139" s="1"/>
      <c r="X139" s="1"/>
      <c r="Y139" s="70"/>
      <c r="Z139" s="248"/>
      <c r="AA139" s="248"/>
      <c r="AB139" s="248"/>
      <c r="AC139" s="70"/>
    </row>
    <row r="140" spans="1:29" x14ac:dyDescent="0.3">
      <c r="A140" s="122">
        <f t="shared" si="129"/>
        <v>23</v>
      </c>
      <c r="B140" s="18">
        <f>B139+F140</f>
        <v>89</v>
      </c>
      <c r="C140" s="64">
        <f>D139</f>
        <v>0</v>
      </c>
      <c r="D140" s="42">
        <v>3</v>
      </c>
      <c r="E140" s="12">
        <f t="shared" si="130"/>
        <v>719</v>
      </c>
      <c r="F140" s="84">
        <f t="shared" ref="F140:F147" si="131">E140-H140-G140</f>
        <v>89</v>
      </c>
      <c r="G140" s="123">
        <f>A140-A139</f>
        <v>23</v>
      </c>
      <c r="H140" s="14">
        <f t="shared" ref="H140:H146" si="132">E141</f>
        <v>607</v>
      </c>
      <c r="I140" s="13">
        <f>F140/E140</f>
        <v>0.12378303198887343</v>
      </c>
      <c r="J140" s="34">
        <f>1-I140</f>
        <v>0.87621696801112658</v>
      </c>
      <c r="K140" s="176">
        <f>J140*K139</f>
        <v>0.87621696801112658</v>
      </c>
      <c r="L140" s="271">
        <f>H140/H139</f>
        <v>0.84422809457579973</v>
      </c>
      <c r="N140" s="302"/>
      <c r="O140" s="309"/>
      <c r="P140" s="303"/>
      <c r="R140" s="1"/>
      <c r="S140" s="1"/>
      <c r="T140" s="1"/>
      <c r="U140" s="1"/>
      <c r="V140" s="1"/>
      <c r="W140" s="1"/>
      <c r="X140" s="125"/>
      <c r="Y140" s="14">
        <f t="shared" ref="Y140:Y147" si="133">D140</f>
        <v>3</v>
      </c>
      <c r="Z140" s="252">
        <f>K140*(D140-D139)</f>
        <v>2.6286509040333796</v>
      </c>
      <c r="AA140" s="252">
        <f>(K139-K140)*(D140-D139)/2</f>
        <v>0.18567454798331012</v>
      </c>
      <c r="AB140" s="253">
        <f>SUM(Z140:AA140)</f>
        <v>2.8143254520166896</v>
      </c>
      <c r="AC140" s="71">
        <f>AB140</f>
        <v>2.8143254520166896</v>
      </c>
    </row>
    <row r="141" spans="1:29" x14ac:dyDescent="0.3">
      <c r="A141" s="122">
        <f t="shared" si="129"/>
        <v>33</v>
      </c>
      <c r="B141" s="18">
        <f t="shared" ref="B141:B147" si="134">B140+F141</f>
        <v>167</v>
      </c>
      <c r="C141" s="64">
        <f t="shared" ref="C141:C147" si="135">D140</f>
        <v>3</v>
      </c>
      <c r="D141" s="42">
        <v>6</v>
      </c>
      <c r="E141" s="12">
        <f t="shared" si="130"/>
        <v>607</v>
      </c>
      <c r="F141" s="84">
        <f t="shared" si="131"/>
        <v>78</v>
      </c>
      <c r="G141" s="123">
        <f t="shared" ref="G141:G147" si="136">A141-A140</f>
        <v>10</v>
      </c>
      <c r="H141" s="14">
        <f t="shared" si="132"/>
        <v>519</v>
      </c>
      <c r="I141" s="13">
        <f t="shared" ref="I141:I147" si="137">F141/E141</f>
        <v>0.12850082372322899</v>
      </c>
      <c r="J141" s="34">
        <f t="shared" ref="J141:J147" si="138">1-I141</f>
        <v>0.87149917627677098</v>
      </c>
      <c r="K141" s="176">
        <f>J141*K140</f>
        <v>0.76362236586142662</v>
      </c>
      <c r="L141" s="271">
        <f>H141/H139</f>
        <v>0.72183588317107095</v>
      </c>
      <c r="N141" s="302" t="s">
        <v>143</v>
      </c>
      <c r="O141" s="308">
        <v>240.65520227292637</v>
      </c>
      <c r="P141" s="307">
        <v>359.5</v>
      </c>
      <c r="R141" s="1"/>
      <c r="S141" s="1"/>
      <c r="T141" s="1"/>
      <c r="U141" s="1"/>
      <c r="V141" s="1"/>
      <c r="W141" s="1"/>
      <c r="X141" s="1"/>
      <c r="Y141" s="14">
        <f t="shared" si="133"/>
        <v>6</v>
      </c>
      <c r="Z141" s="252">
        <f t="shared" ref="Z141:Z147" si="139">K141*(D141-D140)</f>
        <v>2.2908670975842798</v>
      </c>
      <c r="AA141" s="252">
        <f t="shared" ref="AA141:AA147" si="140">(K140-K141)*(D141-D140)/2</f>
        <v>0.16889190322454994</v>
      </c>
      <c r="AB141" s="253">
        <f t="shared" ref="AB141:AB147" si="141">SUM(Z141:AA141)</f>
        <v>2.4597590008088295</v>
      </c>
      <c r="AC141" s="71">
        <f>AB141+AC140</f>
        <v>5.2740844528255195</v>
      </c>
    </row>
    <row r="142" spans="1:29" x14ac:dyDescent="0.3">
      <c r="A142" s="122">
        <f t="shared" si="129"/>
        <v>40</v>
      </c>
      <c r="B142" s="18">
        <f t="shared" si="134"/>
        <v>239</v>
      </c>
      <c r="C142" s="64">
        <f t="shared" si="135"/>
        <v>6</v>
      </c>
      <c r="D142" s="42">
        <v>9</v>
      </c>
      <c r="E142" s="12">
        <f t="shared" si="130"/>
        <v>519</v>
      </c>
      <c r="F142" s="84">
        <f t="shared" si="131"/>
        <v>72</v>
      </c>
      <c r="G142" s="123">
        <f t="shared" si="136"/>
        <v>7</v>
      </c>
      <c r="H142" s="14">
        <f t="shared" si="132"/>
        <v>440</v>
      </c>
      <c r="I142" s="13">
        <f t="shared" si="137"/>
        <v>0.13872832369942195</v>
      </c>
      <c r="J142" s="34">
        <f t="shared" si="138"/>
        <v>0.8612716763005781</v>
      </c>
      <c r="K142" s="176">
        <f t="shared" ref="K142:K147" si="142">J142*K141</f>
        <v>0.65768631510608422</v>
      </c>
      <c r="L142" s="271">
        <f>H142/H139</f>
        <v>0.6119610570236439</v>
      </c>
      <c r="N142" s="302" t="s">
        <v>144</v>
      </c>
      <c r="O142" s="311">
        <v>0.33470820900267922</v>
      </c>
      <c r="P142" s="312">
        <v>0.5</v>
      </c>
      <c r="R142" s="1"/>
      <c r="S142" s="1"/>
      <c r="T142" s="1"/>
      <c r="U142" s="1"/>
      <c r="V142" s="1"/>
      <c r="W142" s="1"/>
      <c r="X142" s="1"/>
      <c r="Y142" s="14">
        <f t="shared" si="133"/>
        <v>9</v>
      </c>
      <c r="Z142" s="252">
        <f t="shared" si="139"/>
        <v>1.9730589453182525</v>
      </c>
      <c r="AA142" s="252">
        <f t="shared" si="140"/>
        <v>0.15890407613301361</v>
      </c>
      <c r="AB142" s="253">
        <f t="shared" si="141"/>
        <v>2.1319630214512664</v>
      </c>
      <c r="AC142" s="71">
        <f t="shared" ref="AC142:AC147" si="143">AB142+AC141</f>
        <v>7.4060474742767859</v>
      </c>
    </row>
    <row r="143" spans="1:29" x14ac:dyDescent="0.3">
      <c r="A143" s="122">
        <f t="shared" si="129"/>
        <v>93</v>
      </c>
      <c r="B143" s="18">
        <f t="shared" si="134"/>
        <v>295</v>
      </c>
      <c r="C143" s="64">
        <f t="shared" si="135"/>
        <v>9</v>
      </c>
      <c r="D143" s="100">
        <v>12</v>
      </c>
      <c r="E143" s="12">
        <f t="shared" si="130"/>
        <v>440</v>
      </c>
      <c r="F143" s="84">
        <f t="shared" si="131"/>
        <v>56</v>
      </c>
      <c r="G143" s="123">
        <f t="shared" si="136"/>
        <v>53</v>
      </c>
      <c r="H143" s="126">
        <f t="shared" si="132"/>
        <v>331</v>
      </c>
      <c r="I143" s="13">
        <f t="shared" si="137"/>
        <v>0.12727272727272726</v>
      </c>
      <c r="J143" s="34">
        <f t="shared" si="138"/>
        <v>0.8727272727272728</v>
      </c>
      <c r="K143" s="182">
        <f t="shared" si="142"/>
        <v>0.57398078409258269</v>
      </c>
      <c r="L143" s="271">
        <f>H143/H139</f>
        <v>0.46036161335187759</v>
      </c>
      <c r="R143" s="1"/>
      <c r="S143" s="1"/>
      <c r="T143" s="1"/>
      <c r="U143" s="1"/>
      <c r="V143" s="1"/>
      <c r="W143" s="1"/>
      <c r="X143" s="1"/>
      <c r="Y143" s="14">
        <f t="shared" si="133"/>
        <v>12</v>
      </c>
      <c r="Z143" s="252">
        <f t="shared" si="139"/>
        <v>1.7219423522777482</v>
      </c>
      <c r="AA143" s="252">
        <f t="shared" si="140"/>
        <v>0.1255582965202523</v>
      </c>
      <c r="AB143" s="253">
        <f t="shared" si="141"/>
        <v>1.8475006487980004</v>
      </c>
      <c r="AC143" s="71">
        <f t="shared" si="143"/>
        <v>9.2535481230747862</v>
      </c>
    </row>
    <row r="144" spans="1:29" x14ac:dyDescent="0.3">
      <c r="A144" s="122">
        <f t="shared" si="129"/>
        <v>150</v>
      </c>
      <c r="B144" s="18">
        <f t="shared" si="134"/>
        <v>346</v>
      </c>
      <c r="C144" s="64">
        <f t="shared" si="135"/>
        <v>12</v>
      </c>
      <c r="D144" s="100">
        <v>15</v>
      </c>
      <c r="E144" s="12">
        <f t="shared" si="130"/>
        <v>331</v>
      </c>
      <c r="F144" s="84">
        <f t="shared" si="131"/>
        <v>51</v>
      </c>
      <c r="G144" s="123">
        <f t="shared" si="136"/>
        <v>57</v>
      </c>
      <c r="H144" s="126">
        <f t="shared" si="132"/>
        <v>223</v>
      </c>
      <c r="I144" s="13">
        <f t="shared" si="137"/>
        <v>0.15407854984894259</v>
      </c>
      <c r="J144" s="34">
        <f t="shared" si="138"/>
        <v>0.84592145015105746</v>
      </c>
      <c r="K144" s="182">
        <f t="shared" si="142"/>
        <v>0.48554265723843854</v>
      </c>
      <c r="L144" s="271">
        <f>H144/H139</f>
        <v>0.31015299026425591</v>
      </c>
      <c r="R144" s="1"/>
      <c r="S144" s="1"/>
      <c r="T144" s="1"/>
      <c r="U144" s="1"/>
      <c r="V144" s="1"/>
      <c r="W144" s="1"/>
      <c r="X144" s="1"/>
      <c r="Y144" s="14">
        <f t="shared" si="133"/>
        <v>15</v>
      </c>
      <c r="Z144" s="252">
        <f t="shared" si="139"/>
        <v>1.4566279717153157</v>
      </c>
      <c r="AA144" s="252">
        <f t="shared" si="140"/>
        <v>0.13265719028121623</v>
      </c>
      <c r="AB144" s="253">
        <f t="shared" si="141"/>
        <v>1.5892851619965318</v>
      </c>
      <c r="AC144" s="71">
        <f t="shared" si="143"/>
        <v>10.842833285071318</v>
      </c>
    </row>
    <row r="145" spans="1:29" x14ac:dyDescent="0.3">
      <c r="A145" s="122">
        <f t="shared" si="129"/>
        <v>214</v>
      </c>
      <c r="B145" s="18">
        <f t="shared" si="134"/>
        <v>371</v>
      </c>
      <c r="C145" s="64">
        <f t="shared" si="135"/>
        <v>15</v>
      </c>
      <c r="D145" s="42">
        <v>18</v>
      </c>
      <c r="E145" s="12">
        <f t="shared" si="130"/>
        <v>223</v>
      </c>
      <c r="F145" s="84">
        <f t="shared" si="131"/>
        <v>25</v>
      </c>
      <c r="G145" s="123">
        <f t="shared" si="136"/>
        <v>64</v>
      </c>
      <c r="H145" s="14">
        <f t="shared" si="132"/>
        <v>134</v>
      </c>
      <c r="I145" s="13">
        <f t="shared" si="137"/>
        <v>0.11210762331838565</v>
      </c>
      <c r="J145" s="34">
        <f t="shared" si="138"/>
        <v>0.88789237668161436</v>
      </c>
      <c r="K145" s="176">
        <f t="shared" si="142"/>
        <v>0.43110962391574364</v>
      </c>
      <c r="L145" s="271">
        <f>H145/H139</f>
        <v>0.18636995827538247</v>
      </c>
      <c r="R145" s="1"/>
      <c r="S145" s="1"/>
      <c r="T145" s="1"/>
      <c r="U145" s="1"/>
      <c r="V145" s="1"/>
      <c r="W145" s="1"/>
      <c r="X145" s="1"/>
      <c r="Y145" s="14">
        <f t="shared" si="133"/>
        <v>18</v>
      </c>
      <c r="Z145" s="252">
        <f t="shared" si="139"/>
        <v>1.2933288717472309</v>
      </c>
      <c r="AA145" s="252">
        <f t="shared" si="140"/>
        <v>8.1649549984042336E-2</v>
      </c>
      <c r="AB145" s="253">
        <f t="shared" si="141"/>
        <v>1.3749784217312733</v>
      </c>
      <c r="AC145" s="71">
        <f t="shared" si="143"/>
        <v>12.217811706802591</v>
      </c>
    </row>
    <row r="146" spans="1:29" x14ac:dyDescent="0.3">
      <c r="A146" s="122">
        <f t="shared" si="129"/>
        <v>256</v>
      </c>
      <c r="B146" s="18">
        <f t="shared" si="134"/>
        <v>386</v>
      </c>
      <c r="C146" s="64">
        <f t="shared" si="135"/>
        <v>18</v>
      </c>
      <c r="D146" s="42">
        <v>21</v>
      </c>
      <c r="E146" s="12">
        <f t="shared" si="130"/>
        <v>134</v>
      </c>
      <c r="F146" s="117">
        <f t="shared" si="131"/>
        <v>15</v>
      </c>
      <c r="G146" s="131">
        <f t="shared" si="136"/>
        <v>42</v>
      </c>
      <c r="H146" s="14">
        <f t="shared" si="132"/>
        <v>77</v>
      </c>
      <c r="I146" s="13">
        <f t="shared" si="137"/>
        <v>0.11194029850746269</v>
      </c>
      <c r="J146" s="34">
        <f t="shared" si="138"/>
        <v>0.88805970149253732</v>
      </c>
      <c r="K146" s="176">
        <f t="shared" si="142"/>
        <v>0.38285108392517531</v>
      </c>
      <c r="L146" s="271">
        <f>H146/H139</f>
        <v>0.1070931849791377</v>
      </c>
      <c r="R146" s="1"/>
      <c r="S146" s="1"/>
      <c r="T146" s="1"/>
      <c r="U146" s="1"/>
      <c r="V146" s="1"/>
      <c r="W146" s="1"/>
      <c r="X146" s="1"/>
      <c r="Y146" s="14">
        <f t="shared" si="133"/>
        <v>21</v>
      </c>
      <c r="Z146" s="252">
        <f t="shared" si="139"/>
        <v>1.1485532517755259</v>
      </c>
      <c r="AA146" s="252">
        <f t="shared" si="140"/>
        <v>7.2387809985852508E-2</v>
      </c>
      <c r="AB146" s="253">
        <f t="shared" si="141"/>
        <v>1.2209410617613785</v>
      </c>
      <c r="AC146" s="71">
        <f t="shared" si="143"/>
        <v>13.438752768563969</v>
      </c>
    </row>
    <row r="147" spans="1:29" x14ac:dyDescent="0.3">
      <c r="A147" s="122">
        <f t="shared" si="129"/>
        <v>300</v>
      </c>
      <c r="B147" s="18">
        <f t="shared" si="134"/>
        <v>388</v>
      </c>
      <c r="C147" s="64">
        <f t="shared" si="135"/>
        <v>21</v>
      </c>
      <c r="D147" s="42">
        <v>24</v>
      </c>
      <c r="E147" s="12">
        <f t="shared" si="130"/>
        <v>77</v>
      </c>
      <c r="F147" s="117">
        <f t="shared" si="131"/>
        <v>2</v>
      </c>
      <c r="G147" s="131">
        <f t="shared" si="136"/>
        <v>44</v>
      </c>
      <c r="H147" s="85">
        <f>H81+H116</f>
        <v>31</v>
      </c>
      <c r="I147" s="13">
        <f t="shared" si="137"/>
        <v>2.5974025974025976E-2</v>
      </c>
      <c r="J147" s="34">
        <f t="shared" si="138"/>
        <v>0.97402597402597402</v>
      </c>
      <c r="K147" s="176">
        <f t="shared" si="142"/>
        <v>0.37290689992711878</v>
      </c>
      <c r="L147" s="271">
        <f>H147/H139</f>
        <v>4.3115438108484005E-2</v>
      </c>
      <c r="R147" s="1"/>
      <c r="S147" s="1"/>
      <c r="T147" s="1"/>
      <c r="U147" s="1"/>
      <c r="V147" s="1"/>
      <c r="W147" s="1"/>
      <c r="X147" s="1"/>
      <c r="Y147" s="14">
        <f t="shared" si="133"/>
        <v>24</v>
      </c>
      <c r="Z147" s="252">
        <f t="shared" si="139"/>
        <v>1.1187206997813564</v>
      </c>
      <c r="AA147" s="252">
        <f t="shared" si="140"/>
        <v>1.4916275997084782E-2</v>
      </c>
      <c r="AB147" s="253">
        <f t="shared" si="141"/>
        <v>1.1336369757784412</v>
      </c>
      <c r="AC147" s="71">
        <f t="shared" si="143"/>
        <v>14.572389744342409</v>
      </c>
    </row>
    <row r="148" spans="1:29" x14ac:dyDescent="0.3">
      <c r="D148" s="18"/>
      <c r="E148" s="18"/>
      <c r="F148" s="19"/>
      <c r="G148" s="19"/>
      <c r="H148" s="18"/>
      <c r="I148" s="20"/>
      <c r="J148" s="21"/>
      <c r="K148" s="21"/>
      <c r="L148" s="21"/>
      <c r="M148" s="18"/>
      <c r="N148" s="18"/>
      <c r="O148" s="18"/>
      <c r="P148" s="18"/>
      <c r="Q148" s="21"/>
      <c r="R148" s="1"/>
      <c r="S148" s="1"/>
      <c r="T148" s="1"/>
      <c r="U148" s="1"/>
      <c r="V148" s="1"/>
      <c r="W148" s="1"/>
      <c r="X148" s="1"/>
      <c r="Y148" s="1"/>
      <c r="Z148" s="1"/>
    </row>
    <row r="149" spans="1:29" x14ac:dyDescent="0.3">
      <c r="D149" s="23"/>
      <c r="E149" s="24" t="s">
        <v>8</v>
      </c>
      <c r="F149" s="43">
        <f>SUM(F140:F147)</f>
        <v>388</v>
      </c>
      <c r="G149" s="43">
        <f>SUM(G140:G147)</f>
        <v>300</v>
      </c>
      <c r="H149" s="43">
        <f>H147</f>
        <v>31</v>
      </c>
      <c r="I149" s="20"/>
      <c r="J149" s="21"/>
      <c r="K149" s="21"/>
      <c r="L149" s="21"/>
      <c r="M149" s="21"/>
      <c r="N149" s="21"/>
      <c r="O149" s="18"/>
      <c r="P149" s="18"/>
      <c r="Q149" s="21"/>
      <c r="R149" s="1"/>
      <c r="S149" s="1"/>
      <c r="T149" s="1"/>
      <c r="U149" s="1"/>
      <c r="V149" s="1"/>
      <c r="W149" s="1"/>
      <c r="X149" s="1"/>
      <c r="Y149" s="1"/>
      <c r="Z149" s="1"/>
    </row>
    <row r="150" spans="1:29" x14ac:dyDescent="0.3">
      <c r="D150" s="23"/>
      <c r="F150" s="272">
        <f>F149/E139</f>
        <v>0.53963838664812236</v>
      </c>
      <c r="G150" s="273">
        <f>G149/E139</f>
        <v>0.41724617524339358</v>
      </c>
      <c r="H150" s="274">
        <f>H149/E139</f>
        <v>4.3115438108484005E-2</v>
      </c>
      <c r="I150" s="20"/>
      <c r="K150" s="275" t="s">
        <v>136</v>
      </c>
      <c r="L150" s="148">
        <f>R154</f>
        <v>14.509577714640933</v>
      </c>
      <c r="M150" s="20" t="s">
        <v>67</v>
      </c>
      <c r="N150" s="20"/>
      <c r="O150" s="276">
        <f>R156</f>
        <v>240.65520227292637</v>
      </c>
      <c r="P150" s="1" t="s">
        <v>137</v>
      </c>
      <c r="R150" s="306"/>
      <c r="T150" s="277">
        <f>R157</f>
        <v>0.33470820900267922</v>
      </c>
      <c r="U150" s="1" t="s">
        <v>147</v>
      </c>
      <c r="V150" s="1"/>
      <c r="W150" s="1"/>
      <c r="X150" s="1"/>
      <c r="Y150" s="1"/>
      <c r="Z150" s="1"/>
    </row>
    <row r="151" spans="1:29" ht="13.5" thickBot="1" x14ac:dyDescent="0.35">
      <c r="D151" s="23"/>
      <c r="I151" s="20"/>
      <c r="J151" s="20"/>
      <c r="K151" s="20"/>
      <c r="L151" s="20"/>
      <c r="M151" s="20"/>
      <c r="N151" s="20"/>
      <c r="O151" s="20"/>
      <c r="P151" s="20"/>
      <c r="Q151" s="20"/>
      <c r="R151" s="20"/>
      <c r="S151" s="20"/>
      <c r="T151" s="20"/>
      <c r="U151" s="1"/>
      <c r="V151" s="1"/>
      <c r="W151" s="1"/>
      <c r="X151" s="1"/>
      <c r="Y151" s="1"/>
      <c r="Z151" s="1"/>
    </row>
    <row r="152" spans="1:29" ht="13.5" x14ac:dyDescent="0.35">
      <c r="D152" s="102">
        <v>0</v>
      </c>
      <c r="E152" s="136" t="s">
        <v>59</v>
      </c>
      <c r="F152" s="265" t="s">
        <v>60</v>
      </c>
      <c r="G152" s="137" t="s">
        <v>77</v>
      </c>
      <c r="H152" s="104"/>
      <c r="K152" s="278" t="s">
        <v>71</v>
      </c>
      <c r="L152" s="279"/>
      <c r="M152" s="279"/>
      <c r="N152" s="279"/>
      <c r="O152" s="279"/>
      <c r="P152" s="279"/>
      <c r="Q152" s="280"/>
      <c r="R152" s="280"/>
      <c r="S152" s="281"/>
      <c r="U152" s="1"/>
      <c r="V152" s="1"/>
      <c r="W152" s="1"/>
      <c r="X152" s="1"/>
      <c r="Y152" s="1"/>
      <c r="Z152" s="1"/>
    </row>
    <row r="153" spans="1:29" x14ac:dyDescent="0.3">
      <c r="D153" s="42">
        <v>3</v>
      </c>
      <c r="E153" s="128">
        <f>AVERAGE(H139:H140)</f>
        <v>663</v>
      </c>
      <c r="F153" s="128">
        <f>E153*(D153-D152)</f>
        <v>1989</v>
      </c>
      <c r="G153" s="110">
        <f>F153/E139</f>
        <v>2.7663421418636998</v>
      </c>
      <c r="K153" s="282" t="s">
        <v>138</v>
      </c>
      <c r="L153" s="283">
        <f>K143</f>
        <v>0.57398078409258269</v>
      </c>
      <c r="M153" s="283">
        <f>K144</f>
        <v>0.48554265723843854</v>
      </c>
      <c r="N153" s="298">
        <f>L153-M153</f>
        <v>8.843812685414415E-2</v>
      </c>
      <c r="O153" s="303">
        <f>C144-C143</f>
        <v>3</v>
      </c>
      <c r="P153" s="301"/>
      <c r="Q153" s="301" t="s">
        <v>139</v>
      </c>
      <c r="R153" s="285">
        <f>D143</f>
        <v>12</v>
      </c>
      <c r="S153" s="286"/>
      <c r="U153" s="1"/>
      <c r="V153" s="1"/>
      <c r="W153" s="1"/>
      <c r="X153" s="1"/>
      <c r="Y153" s="1"/>
      <c r="Z153" s="1"/>
    </row>
    <row r="154" spans="1:29" x14ac:dyDescent="0.3">
      <c r="D154" s="42">
        <v>6</v>
      </c>
      <c r="E154" s="128">
        <f t="shared" ref="E154:E160" si="144">AVERAGE(H140:H141)</f>
        <v>563</v>
      </c>
      <c r="F154" s="128">
        <f t="shared" ref="F154:F160" si="145">E154*(D154-D153)</f>
        <v>1689</v>
      </c>
      <c r="G154" s="110">
        <f>F154/E139</f>
        <v>2.3490959666203062</v>
      </c>
      <c r="H154" s="104"/>
      <c r="K154" s="287"/>
      <c r="L154" s="284">
        <f>L153</f>
        <v>0.57398078409258269</v>
      </c>
      <c r="M154" s="288">
        <v>0.5</v>
      </c>
      <c r="N154" s="298">
        <f>L154-M154</f>
        <v>7.3980784092582685E-2</v>
      </c>
      <c r="O154" s="304">
        <f>N154*O153/N153</f>
        <v>2.5095777146409337</v>
      </c>
      <c r="P154" s="301"/>
      <c r="Q154" s="301" t="s">
        <v>140</v>
      </c>
      <c r="R154" s="289">
        <f>R153+O154</f>
        <v>14.509577714640933</v>
      </c>
      <c r="S154" s="286" t="s">
        <v>141</v>
      </c>
      <c r="U154" s="1"/>
      <c r="V154" s="1"/>
      <c r="W154" s="1"/>
      <c r="X154" s="1"/>
      <c r="Y154" s="1"/>
      <c r="Z154" s="1"/>
    </row>
    <row r="155" spans="1:29" x14ac:dyDescent="0.3">
      <c r="D155" s="42">
        <v>9</v>
      </c>
      <c r="E155" s="128">
        <f t="shared" si="144"/>
        <v>479.5</v>
      </c>
      <c r="F155" s="128">
        <f t="shared" si="145"/>
        <v>1438.5</v>
      </c>
      <c r="G155" s="110">
        <f>F155/E139</f>
        <v>2.0006954102920722</v>
      </c>
      <c r="H155" s="104"/>
      <c r="K155" s="287"/>
      <c r="L155" s="290"/>
      <c r="M155" s="290"/>
      <c r="N155" s="299"/>
      <c r="O155" s="305"/>
      <c r="P155" s="301"/>
      <c r="Q155" s="301"/>
      <c r="R155" s="301"/>
      <c r="S155" s="286"/>
      <c r="U155" s="1"/>
      <c r="V155" s="1"/>
      <c r="W155" s="1"/>
      <c r="X155" s="1"/>
      <c r="Y155" s="1"/>
      <c r="Z155" s="1"/>
    </row>
    <row r="156" spans="1:29" x14ac:dyDescent="0.3">
      <c r="D156" s="100">
        <v>12</v>
      </c>
      <c r="E156" s="128">
        <f t="shared" si="144"/>
        <v>385.5</v>
      </c>
      <c r="F156" s="128">
        <f t="shared" si="145"/>
        <v>1156.5</v>
      </c>
      <c r="G156" s="110">
        <f>F156/E139</f>
        <v>1.6084840055632823</v>
      </c>
      <c r="H156" s="104"/>
      <c r="K156" s="287" t="s">
        <v>142</v>
      </c>
      <c r="L156" s="291">
        <f>H143</f>
        <v>331</v>
      </c>
      <c r="M156" s="291">
        <f>H144</f>
        <v>223</v>
      </c>
      <c r="N156" s="300">
        <f>L156-M156</f>
        <v>108</v>
      </c>
      <c r="O156" s="303">
        <f>O153</f>
        <v>3</v>
      </c>
      <c r="P156" s="301"/>
      <c r="Q156" s="302" t="s">
        <v>143</v>
      </c>
      <c r="R156" s="292">
        <f>L156-N157</f>
        <v>240.65520227292637</v>
      </c>
      <c r="S156" s="293"/>
      <c r="U156" s="1"/>
      <c r="V156" s="1"/>
      <c r="W156" s="1"/>
      <c r="X156" s="1"/>
      <c r="Y156" s="1"/>
      <c r="Z156" s="1"/>
    </row>
    <row r="157" spans="1:29" x14ac:dyDescent="0.3">
      <c r="D157" s="100">
        <v>15</v>
      </c>
      <c r="E157" s="128">
        <f t="shared" si="144"/>
        <v>277</v>
      </c>
      <c r="F157" s="128">
        <f t="shared" si="145"/>
        <v>831</v>
      </c>
      <c r="G157" s="110">
        <f>F157/E139</f>
        <v>1.1557719054242004</v>
      </c>
      <c r="H157" s="104"/>
      <c r="K157" s="287"/>
      <c r="L157" s="290"/>
      <c r="M157" s="290"/>
      <c r="N157" s="300">
        <f>N156*O157/O156</f>
        <v>90.344797727073612</v>
      </c>
      <c r="O157" s="304">
        <f>O154</f>
        <v>2.5095777146409337</v>
      </c>
      <c r="P157" s="301"/>
      <c r="Q157" s="302" t="s">
        <v>144</v>
      </c>
      <c r="R157" s="294">
        <f>R156/E139</f>
        <v>0.33470820900267922</v>
      </c>
      <c r="S157" s="286"/>
      <c r="U157" s="1"/>
      <c r="V157" s="1"/>
      <c r="W157" s="1"/>
      <c r="X157" s="1"/>
      <c r="Y157" s="1"/>
      <c r="Z157" s="1"/>
    </row>
    <row r="158" spans="1:29" ht="13.5" thickBot="1" x14ac:dyDescent="0.35">
      <c r="D158" s="42">
        <v>18</v>
      </c>
      <c r="E158" s="128">
        <f t="shared" si="144"/>
        <v>178.5</v>
      </c>
      <c r="F158" s="128">
        <f t="shared" si="145"/>
        <v>535.5</v>
      </c>
      <c r="G158" s="110">
        <f>F158/E139</f>
        <v>0.74478442280945756</v>
      </c>
      <c r="H158" s="104"/>
      <c r="K158" s="295"/>
      <c r="L158" s="296"/>
      <c r="M158" s="296"/>
      <c r="N158" s="296"/>
      <c r="O158" s="296"/>
      <c r="P158" s="296"/>
      <c r="Q158" s="296"/>
      <c r="R158" s="296"/>
      <c r="S158" s="297"/>
      <c r="U158" s="1"/>
      <c r="V158" s="1"/>
      <c r="W158" s="1"/>
      <c r="X158" s="1"/>
      <c r="Y158" s="1"/>
      <c r="Z158" s="1"/>
    </row>
    <row r="159" spans="1:29" x14ac:dyDescent="0.3">
      <c r="D159" s="42">
        <v>21</v>
      </c>
      <c r="E159" s="128">
        <f t="shared" si="144"/>
        <v>105.5</v>
      </c>
      <c r="F159" s="128">
        <f t="shared" si="145"/>
        <v>316.5</v>
      </c>
      <c r="G159" s="110">
        <f>F159/E139</f>
        <v>0.44019471488178025</v>
      </c>
      <c r="H159" s="104"/>
      <c r="L159" s="104"/>
      <c r="M159" s="104"/>
      <c r="N159" s="104"/>
      <c r="R159" s="1"/>
      <c r="S159" s="1"/>
      <c r="T159" s="1"/>
      <c r="U159" s="1"/>
      <c r="V159" s="1"/>
      <c r="W159" s="1"/>
      <c r="X159" s="1"/>
      <c r="Y159" s="1"/>
      <c r="Z159" s="1"/>
    </row>
    <row r="160" spans="1:29" x14ac:dyDescent="0.3">
      <c r="D160" s="42">
        <v>24</v>
      </c>
      <c r="E160" s="128">
        <f t="shared" si="144"/>
        <v>54</v>
      </c>
      <c r="F160" s="128">
        <f t="shared" si="145"/>
        <v>162</v>
      </c>
      <c r="G160" s="110">
        <f>F160/E139</f>
        <v>0.22531293463143254</v>
      </c>
      <c r="H160" s="104"/>
      <c r="L160" s="104"/>
      <c r="M160" s="104"/>
      <c r="N160" s="104"/>
      <c r="O160" s="104"/>
      <c r="P160" s="104"/>
      <c r="Q160" s="104"/>
      <c r="R160" s="1"/>
      <c r="S160" s="1"/>
      <c r="T160" s="1"/>
      <c r="U160" s="1"/>
      <c r="V160" s="1"/>
      <c r="W160" s="1"/>
      <c r="X160" s="1"/>
      <c r="Y160" s="1"/>
      <c r="Z160" s="1"/>
    </row>
    <row r="161" spans="4:26" x14ac:dyDescent="0.3">
      <c r="D161" s="102"/>
      <c r="F161" s="129">
        <f>SUM(F153:F160)</f>
        <v>8118</v>
      </c>
      <c r="G161" s="107">
        <f>SUM(G153:G160)</f>
        <v>11.290681502086231</v>
      </c>
      <c r="H161" s="104" t="s">
        <v>76</v>
      </c>
      <c r="J161" s="104"/>
      <c r="K161" s="104"/>
      <c r="L161" s="104"/>
      <c r="M161" s="104"/>
      <c r="N161" s="104"/>
      <c r="O161" s="104"/>
      <c r="P161" s="104"/>
      <c r="Q161" s="104"/>
      <c r="R161" s="77"/>
      <c r="S161" s="77"/>
      <c r="T161" s="77"/>
      <c r="U161" s="77"/>
      <c r="V161" s="1"/>
      <c r="W161" s="1"/>
      <c r="X161" s="1"/>
      <c r="Y161" s="1"/>
      <c r="Z161" s="1"/>
    </row>
  </sheetData>
  <mergeCells count="12">
    <mergeCell ref="E41:F41"/>
    <mergeCell ref="H41:I41"/>
    <mergeCell ref="K41:L41"/>
    <mergeCell ref="D39:M39"/>
    <mergeCell ref="E40:G40"/>
    <mergeCell ref="H40:J40"/>
    <mergeCell ref="K40:M40"/>
    <mergeCell ref="P40:Q40"/>
    <mergeCell ref="C2:N2"/>
    <mergeCell ref="C3:N3"/>
    <mergeCell ref="C4:N4"/>
    <mergeCell ref="C5:N5"/>
  </mergeCells>
  <pageMargins left="0.7" right="0.7" top="0.75" bottom="0.75" header="0.3" footer="0.3"/>
  <ignoredErrors>
    <ignoredError sqref="E122:E129"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161"/>
  <sheetViews>
    <sheetView zoomScale="70" zoomScaleNormal="70" workbookViewId="0"/>
  </sheetViews>
  <sheetFormatPr baseColWidth="10" defaultColWidth="11.453125" defaultRowHeight="13" x14ac:dyDescent="0.3"/>
  <cols>
    <col min="1" max="1" width="6.453125" style="1" customWidth="1"/>
    <col min="2" max="2" width="6.1796875" style="1" customWidth="1"/>
    <col min="3" max="3" width="8.08984375" style="1" customWidth="1"/>
    <col min="4" max="4" width="9.54296875" style="1" customWidth="1"/>
    <col min="5" max="5" width="12.54296875" style="1" customWidth="1"/>
    <col min="6" max="6" width="9.26953125" style="1" customWidth="1"/>
    <col min="7" max="7" width="10.54296875" style="1" customWidth="1"/>
    <col min="8" max="8" width="13" style="1" customWidth="1"/>
    <col min="9" max="9" width="13.26953125" style="1" customWidth="1"/>
    <col min="10" max="10" width="12.7265625" style="1" customWidth="1"/>
    <col min="11" max="11" width="13.453125" style="1" customWidth="1"/>
    <col min="12" max="12" width="13.7265625" style="1" customWidth="1"/>
    <col min="13" max="13" width="10.36328125" style="1" customWidth="1"/>
    <col min="14" max="14" width="8.54296875" style="1" customWidth="1"/>
    <col min="15" max="15" width="12.36328125" style="1" customWidth="1"/>
    <col min="16" max="16" width="12.81640625" style="1" customWidth="1"/>
    <col min="17" max="17" width="12.1796875" style="1" customWidth="1"/>
    <col min="18" max="18" width="8.7265625" style="2" customWidth="1"/>
    <col min="19" max="19" width="13.90625" style="2" customWidth="1"/>
    <col min="20" max="20" width="11.26953125" style="2" customWidth="1"/>
    <col min="21" max="21" width="10.1796875" style="2" customWidth="1"/>
    <col min="22" max="22" width="13" style="2" customWidth="1"/>
    <col min="23" max="23" width="12.81640625" style="2" customWidth="1"/>
    <col min="24" max="24" width="11.81640625" style="2" customWidth="1"/>
    <col min="25" max="25" width="12.1796875" style="2" customWidth="1"/>
    <col min="26" max="26" width="11.453125" style="2"/>
    <col min="27" max="41" width="11.453125" style="1"/>
    <col min="42" max="42" width="11.453125" style="40"/>
    <col min="43" max="44" width="11.453125" style="1"/>
    <col min="45" max="45" width="10" style="1" hidden="1" customWidth="1"/>
    <col min="46" max="46" width="9.7265625" style="1" hidden="1" customWidth="1"/>
    <col min="47" max="16384" width="11.453125" style="1"/>
  </cols>
  <sheetData>
    <row r="1" spans="1:47" ht="18.75" customHeight="1" x14ac:dyDescent="0.3">
      <c r="C1" s="41" t="s">
        <v>16</v>
      </c>
    </row>
    <row r="2" spans="1:47" ht="27.75" customHeight="1" x14ac:dyDescent="0.3">
      <c r="C2" s="321" t="s">
        <v>29</v>
      </c>
      <c r="D2" s="322"/>
      <c r="E2" s="322"/>
      <c r="F2" s="322"/>
      <c r="G2" s="322"/>
      <c r="H2" s="322"/>
      <c r="I2" s="322"/>
      <c r="J2" s="322"/>
      <c r="K2" s="322"/>
      <c r="L2" s="322"/>
      <c r="M2" s="322"/>
      <c r="N2" s="323"/>
    </row>
    <row r="3" spans="1:47" ht="54" customHeight="1" x14ac:dyDescent="0.3">
      <c r="C3" s="321" t="s">
        <v>19</v>
      </c>
      <c r="D3" s="322"/>
      <c r="E3" s="322"/>
      <c r="F3" s="322"/>
      <c r="G3" s="322"/>
      <c r="H3" s="322"/>
      <c r="I3" s="322"/>
      <c r="J3" s="322"/>
      <c r="K3" s="322"/>
      <c r="L3" s="322"/>
      <c r="M3" s="322"/>
      <c r="N3" s="323"/>
    </row>
    <row r="4" spans="1:47" ht="34.5" customHeight="1" x14ac:dyDescent="0.3">
      <c r="C4" s="321" t="s">
        <v>38</v>
      </c>
      <c r="D4" s="322"/>
      <c r="E4" s="322"/>
      <c r="F4" s="322"/>
      <c r="G4" s="322"/>
      <c r="H4" s="322"/>
      <c r="I4" s="322"/>
      <c r="J4" s="322"/>
      <c r="K4" s="322"/>
      <c r="L4" s="322"/>
      <c r="M4" s="322"/>
      <c r="N4" s="323"/>
    </row>
    <row r="5" spans="1:47" ht="29.25" customHeight="1" x14ac:dyDescent="0.3">
      <c r="C5" s="321" t="s">
        <v>20</v>
      </c>
      <c r="D5" s="322"/>
      <c r="E5" s="322"/>
      <c r="F5" s="322"/>
      <c r="G5" s="322"/>
      <c r="H5" s="322"/>
      <c r="I5" s="322"/>
      <c r="J5" s="322"/>
      <c r="K5" s="322"/>
      <c r="L5" s="322"/>
      <c r="M5" s="322"/>
      <c r="N5" s="323"/>
    </row>
    <row r="6" spans="1:47" x14ac:dyDescent="0.3">
      <c r="B6" s="3"/>
      <c r="F6" s="4"/>
    </row>
    <row r="7" spans="1:47" ht="14.5" x14ac:dyDescent="0.35">
      <c r="A7" s="113" t="s">
        <v>123</v>
      </c>
      <c r="D7" s="36"/>
      <c r="F7" s="4"/>
      <c r="N7" s="35"/>
      <c r="O7" s="2"/>
      <c r="P7" s="2"/>
      <c r="Q7" s="2"/>
    </row>
    <row r="8" spans="1:47" x14ac:dyDescent="0.3">
      <c r="A8" s="37" t="s">
        <v>51</v>
      </c>
      <c r="D8" s="37"/>
      <c r="F8" s="4"/>
      <c r="N8" s="35"/>
      <c r="O8" s="2"/>
      <c r="P8" s="2"/>
      <c r="Q8" s="2"/>
      <c r="AD8" s="40"/>
      <c r="AE8" s="40"/>
      <c r="AF8" s="40"/>
      <c r="AG8" s="40"/>
      <c r="AH8" s="40"/>
      <c r="AI8" s="40"/>
      <c r="AJ8" s="40"/>
      <c r="AK8" s="40"/>
      <c r="AL8" s="40"/>
      <c r="AM8" s="40"/>
      <c r="AN8" s="40"/>
      <c r="AO8" s="40"/>
    </row>
    <row r="9" spans="1:47" x14ac:dyDescent="0.3">
      <c r="A9" s="3" t="s">
        <v>130</v>
      </c>
      <c r="C9" s="37"/>
      <c r="D9" s="37"/>
      <c r="F9" s="4"/>
      <c r="N9" s="35"/>
      <c r="O9" s="2"/>
      <c r="P9" s="2"/>
      <c r="Q9" s="2"/>
      <c r="AD9" s="40"/>
      <c r="AE9" s="40"/>
      <c r="AF9" s="40"/>
      <c r="AG9" s="40"/>
      <c r="AH9" s="40"/>
      <c r="AI9" s="40"/>
      <c r="AJ9" s="40"/>
      <c r="AK9" s="40"/>
      <c r="AL9" s="40"/>
      <c r="AM9" s="40"/>
      <c r="AN9" s="40"/>
      <c r="AO9" s="40"/>
    </row>
    <row r="10" spans="1:47" ht="26" x14ac:dyDescent="0.3">
      <c r="C10" s="3" t="s">
        <v>131</v>
      </c>
      <c r="E10" s="7"/>
      <c r="F10" s="4"/>
      <c r="T10" s="5"/>
      <c r="U10" s="5"/>
      <c r="V10" s="6"/>
      <c r="Y10" s="146" t="s">
        <v>78</v>
      </c>
      <c r="Z10" s="146"/>
      <c r="AA10" s="3"/>
      <c r="AB10" s="3"/>
      <c r="AC10" s="3"/>
      <c r="AD10" s="147"/>
      <c r="AE10" s="146" t="s">
        <v>79</v>
      </c>
      <c r="AF10" s="146"/>
      <c r="AG10" s="3"/>
      <c r="AH10" s="3"/>
      <c r="AI10" s="3"/>
      <c r="AJ10" s="147"/>
      <c r="AK10" s="146" t="s">
        <v>80</v>
      </c>
      <c r="AL10" s="146"/>
      <c r="AM10" s="3"/>
      <c r="AQ10" s="171" t="s">
        <v>85</v>
      </c>
      <c r="AR10" s="171" t="s">
        <v>86</v>
      </c>
      <c r="AS10" s="171" t="s">
        <v>81</v>
      </c>
      <c r="AT10" s="171" t="s">
        <v>82</v>
      </c>
    </row>
    <row r="11" spans="1:47" ht="59.25" customHeight="1" x14ac:dyDescent="0.3">
      <c r="A11" s="86" t="s">
        <v>149</v>
      </c>
      <c r="B11" s="86" t="s">
        <v>65</v>
      </c>
      <c r="C11" s="8" t="s">
        <v>46</v>
      </c>
      <c r="D11" s="8" t="s">
        <v>45</v>
      </c>
      <c r="E11" s="8" t="s">
        <v>30</v>
      </c>
      <c r="F11" s="33" t="s">
        <v>31</v>
      </c>
      <c r="G11" s="33" t="s">
        <v>33</v>
      </c>
      <c r="H11" s="10" t="s">
        <v>32</v>
      </c>
      <c r="I11" s="10" t="s">
        <v>18</v>
      </c>
      <c r="J11" s="264" t="s">
        <v>126</v>
      </c>
      <c r="K11" s="174" t="s">
        <v>87</v>
      </c>
      <c r="L11" s="233" t="s">
        <v>102</v>
      </c>
      <c r="M11" s="233" t="s">
        <v>103</v>
      </c>
      <c r="N11" s="233" t="s">
        <v>104</v>
      </c>
      <c r="O11" s="233" t="s">
        <v>105</v>
      </c>
      <c r="P11" s="233" t="s">
        <v>106</v>
      </c>
      <c r="Q11" s="234" t="s">
        <v>107</v>
      </c>
      <c r="R11" s="234" t="s">
        <v>108</v>
      </c>
      <c r="S11" s="235" t="s">
        <v>109</v>
      </c>
      <c r="T11" s="235" t="s">
        <v>110</v>
      </c>
      <c r="U11" s="236" t="s">
        <v>111</v>
      </c>
      <c r="V11" s="184" t="s">
        <v>88</v>
      </c>
      <c r="W11" s="184" t="s">
        <v>89</v>
      </c>
      <c r="Y11" s="8" t="s">
        <v>45</v>
      </c>
      <c r="Z11" s="245" t="s">
        <v>40</v>
      </c>
      <c r="AA11" s="245" t="s">
        <v>41</v>
      </c>
      <c r="AB11" s="245" t="s">
        <v>42</v>
      </c>
      <c r="AC11" s="33" t="s">
        <v>43</v>
      </c>
      <c r="AD11" s="76"/>
      <c r="AE11" s="245" t="s">
        <v>45</v>
      </c>
      <c r="AF11" s="245" t="s">
        <v>40</v>
      </c>
      <c r="AG11" s="245" t="s">
        <v>41</v>
      </c>
      <c r="AH11" s="245" t="s">
        <v>42</v>
      </c>
      <c r="AI11" s="246" t="s">
        <v>43</v>
      </c>
      <c r="AJ11" s="247"/>
      <c r="AK11" s="246" t="s">
        <v>45</v>
      </c>
      <c r="AL11" s="246" t="s">
        <v>40</v>
      </c>
      <c r="AM11" s="246" t="s">
        <v>41</v>
      </c>
      <c r="AN11" s="246" t="s">
        <v>42</v>
      </c>
      <c r="AO11" s="246" t="s">
        <v>43</v>
      </c>
      <c r="AP11" s="76"/>
      <c r="AQ11" s="8" t="s">
        <v>45</v>
      </c>
      <c r="AR11" s="33" t="s">
        <v>44</v>
      </c>
      <c r="AS11" s="75" t="s">
        <v>44</v>
      </c>
      <c r="AT11" s="75" t="s">
        <v>44</v>
      </c>
    </row>
    <row r="12" spans="1:47" x14ac:dyDescent="0.3">
      <c r="A12" s="122">
        <v>0</v>
      </c>
      <c r="B12" s="39">
        <f>F12</f>
        <v>0</v>
      </c>
      <c r="D12" s="8">
        <v>0</v>
      </c>
      <c r="E12" s="8">
        <v>272</v>
      </c>
      <c r="F12" s="8">
        <v>0</v>
      </c>
      <c r="G12" s="8">
        <v>0</v>
      </c>
      <c r="H12" s="73">
        <f>E13</f>
        <v>272</v>
      </c>
      <c r="I12" s="32">
        <f>F12/E12</f>
        <v>0</v>
      </c>
      <c r="J12" s="175">
        <f>1-I12</f>
        <v>1</v>
      </c>
      <c r="K12" s="232">
        <f>J12</f>
        <v>1</v>
      </c>
      <c r="L12" s="237">
        <f>(LN(K12))^2</f>
        <v>0</v>
      </c>
      <c r="M12" s="238">
        <f>E12-H12</f>
        <v>0</v>
      </c>
      <c r="N12" s="238">
        <f>E12*H12</f>
        <v>73984</v>
      </c>
      <c r="O12" s="239">
        <f>M12/N12</f>
        <v>0</v>
      </c>
      <c r="P12" s="239">
        <f>O12</f>
        <v>0</v>
      </c>
      <c r="Q12" s="240">
        <v>0</v>
      </c>
      <c r="R12" s="241">
        <f>-NORMSINV(2.5/100)</f>
        <v>1.9599639845400538</v>
      </c>
      <c r="S12" s="237">
        <f>R12*Q12</f>
        <v>0</v>
      </c>
      <c r="T12" s="242">
        <f>EXP(S12)</f>
        <v>1</v>
      </c>
      <c r="U12" s="197">
        <f>EXP(-S12)</f>
        <v>1</v>
      </c>
      <c r="V12" s="185">
        <f>K12^T12</f>
        <v>1</v>
      </c>
      <c r="W12" s="185">
        <f>K12^U12</f>
        <v>1</v>
      </c>
      <c r="Y12" s="70"/>
      <c r="Z12" s="248"/>
      <c r="AA12" s="248"/>
      <c r="AB12" s="248"/>
      <c r="AC12" s="70"/>
      <c r="AD12" s="77"/>
      <c r="AE12" s="248"/>
      <c r="AF12" s="248"/>
      <c r="AG12" s="248"/>
      <c r="AH12" s="248"/>
      <c r="AI12" s="249"/>
      <c r="AJ12" s="250"/>
      <c r="AK12" s="249"/>
      <c r="AL12" s="249"/>
      <c r="AM12" s="249"/>
      <c r="AN12" s="249"/>
      <c r="AO12" s="249"/>
      <c r="AP12" s="77"/>
      <c r="AQ12" s="151"/>
      <c r="AR12" s="70"/>
    </row>
    <row r="13" spans="1:47" x14ac:dyDescent="0.3">
      <c r="A13" s="122">
        <v>7</v>
      </c>
      <c r="B13" s="18">
        <f>B12+F13</f>
        <v>55</v>
      </c>
      <c r="C13" s="64">
        <f>D12</f>
        <v>0</v>
      </c>
      <c r="D13" s="42">
        <v>3</v>
      </c>
      <c r="E13" s="12">
        <v>272</v>
      </c>
      <c r="F13" s="84">
        <f t="shared" ref="F13:F20" si="0">E13-H13-G13</f>
        <v>55</v>
      </c>
      <c r="G13" s="123">
        <f>A13-A12</f>
        <v>7</v>
      </c>
      <c r="H13" s="73">
        <f t="shared" ref="H13:H19" si="1">E14</f>
        <v>210</v>
      </c>
      <c r="I13" s="13">
        <f>F13/E13</f>
        <v>0.20220588235294118</v>
      </c>
      <c r="J13" s="175">
        <f>1-I13</f>
        <v>0.79779411764705888</v>
      </c>
      <c r="K13" s="176">
        <f>J13*K12</f>
        <v>0.79779411764705888</v>
      </c>
      <c r="L13" s="237">
        <f>(LN(K13))^2</f>
        <v>5.1032939245161994E-2</v>
      </c>
      <c r="M13" s="238">
        <f>E13-H13</f>
        <v>62</v>
      </c>
      <c r="N13" s="238">
        <f>E13*H13</f>
        <v>57120</v>
      </c>
      <c r="O13" s="239">
        <f>M13/N13</f>
        <v>1.0854341736694678E-3</v>
      </c>
      <c r="P13" s="239">
        <f>O13</f>
        <v>1.0854341736694678E-3</v>
      </c>
      <c r="Q13" s="240">
        <f>SQRT((1/L13)*P13)</f>
        <v>0.14583993236258724</v>
      </c>
      <c r="R13" s="241">
        <f>-NORMSINV(2.5/100)</f>
        <v>1.9599639845400538</v>
      </c>
      <c r="S13" s="237">
        <f>R13*Q13</f>
        <v>0.28584101493842845</v>
      </c>
      <c r="T13" s="242">
        <f>EXP(S13)</f>
        <v>1.3308808482579573</v>
      </c>
      <c r="U13" s="197">
        <f>EXP(-S13)</f>
        <v>0.75138206497519267</v>
      </c>
      <c r="V13" s="186">
        <f>K13^T13</f>
        <v>0.74033517529847592</v>
      </c>
      <c r="W13" s="186">
        <f>K13^U13</f>
        <v>0.84388356542722465</v>
      </c>
      <c r="X13" s="17"/>
      <c r="Y13" s="14">
        <f t="shared" ref="Y13:Y20" si="2">D13</f>
        <v>3</v>
      </c>
      <c r="Z13" s="252">
        <f>K13*(D13-D12)</f>
        <v>2.3933823529411766</v>
      </c>
      <c r="AA13" s="252">
        <f>(K12-K13)*(D13-D12)/2</f>
        <v>0.30330882352941169</v>
      </c>
      <c r="AB13" s="253">
        <f>SUM(Z13:AA13)</f>
        <v>2.6966911764705883</v>
      </c>
      <c r="AC13" s="71">
        <f>AB13</f>
        <v>2.6966911764705883</v>
      </c>
      <c r="AD13" s="78"/>
      <c r="AE13" s="251">
        <f>D13</f>
        <v>3</v>
      </c>
      <c r="AF13" s="252">
        <f>V13*(D13-D12)</f>
        <v>2.2210055258954275</v>
      </c>
      <c r="AG13" s="252">
        <f>(V12-V13)*(D13-D12)/2</f>
        <v>0.38949723705228612</v>
      </c>
      <c r="AH13" s="253">
        <f>SUM(AF13:AG13)</f>
        <v>2.6105027629477138</v>
      </c>
      <c r="AI13" s="254">
        <f>AH13</f>
        <v>2.6105027629477138</v>
      </c>
      <c r="AJ13" s="255"/>
      <c r="AK13" s="256">
        <f>D13</f>
        <v>3</v>
      </c>
      <c r="AL13" s="257">
        <f>W13*(D13-D12)</f>
        <v>2.5316506962816741</v>
      </c>
      <c r="AM13" s="257">
        <f>(W12-W13)*(D13-D12)/2</f>
        <v>0.23417465185916303</v>
      </c>
      <c r="AN13" s="258">
        <f>SUM(AL13:AM13)</f>
        <v>2.765825348140837</v>
      </c>
      <c r="AO13" s="254">
        <f>AN13</f>
        <v>2.765825348140837</v>
      </c>
      <c r="AP13" s="78"/>
      <c r="AQ13" s="154">
        <f>D13</f>
        <v>3</v>
      </c>
      <c r="AR13" s="164">
        <f>AC13-AC27</f>
        <v>-0.20476867754401029</v>
      </c>
      <c r="AS13" s="74">
        <f>AO13-AI27</f>
        <v>-6.1468523517791862E-2</v>
      </c>
      <c r="AT13" s="74">
        <f>AI13-AO27</f>
        <v>-0.33393240867747753</v>
      </c>
      <c r="AU13" s="163" t="s">
        <v>83</v>
      </c>
    </row>
    <row r="14" spans="1:47" x14ac:dyDescent="0.3">
      <c r="A14" s="122">
        <v>10</v>
      </c>
      <c r="B14" s="18">
        <f t="shared" ref="B14:B20" si="3">B13+F14</f>
        <v>87</v>
      </c>
      <c r="C14" s="64">
        <f t="shared" ref="C14:C20" si="4">D13</f>
        <v>3</v>
      </c>
      <c r="D14" s="42">
        <v>6</v>
      </c>
      <c r="E14" s="12">
        <v>210</v>
      </c>
      <c r="F14" s="84">
        <f t="shared" si="0"/>
        <v>32</v>
      </c>
      <c r="G14" s="123">
        <f t="shared" ref="G14:G20" si="5">A14-A13</f>
        <v>3</v>
      </c>
      <c r="H14" s="73">
        <f t="shared" si="1"/>
        <v>175</v>
      </c>
      <c r="I14" s="13">
        <f t="shared" ref="I14:I20" si="6">F14/E14</f>
        <v>0.15238095238095239</v>
      </c>
      <c r="J14" s="175">
        <f t="shared" ref="J14:J20" si="7">1-I14</f>
        <v>0.84761904761904761</v>
      </c>
      <c r="K14" s="176">
        <f>J14*K13</f>
        <v>0.67622549019607847</v>
      </c>
      <c r="L14" s="237">
        <f t="shared" ref="L14" si="8">(LN(K14))^2</f>
        <v>0.1530598903680514</v>
      </c>
      <c r="M14" s="238">
        <f t="shared" ref="M14" si="9">E14-H14</f>
        <v>35</v>
      </c>
      <c r="N14" s="238">
        <f t="shared" ref="N14" si="10">E14*H14</f>
        <v>36750</v>
      </c>
      <c r="O14" s="239">
        <f t="shared" ref="O14" si="11">M14/N14</f>
        <v>9.5238095238095238E-4</v>
      </c>
      <c r="P14" s="239">
        <f>P13+O14</f>
        <v>2.0378151260504202E-3</v>
      </c>
      <c r="Q14" s="240">
        <f>SQRT((1/L14)*P14)</f>
        <v>0.11538562101548008</v>
      </c>
      <c r="R14" s="241">
        <f t="shared" ref="R14" si="12">-NORMSINV(2.5/100)</f>
        <v>1.9599639845400538</v>
      </c>
      <c r="S14" s="237">
        <f t="shared" ref="S14" si="13">R14*Q14</f>
        <v>0.22615166152412891</v>
      </c>
      <c r="T14" s="242">
        <f t="shared" ref="T14" si="14">EXP(S14)</f>
        <v>1.2537657988918063</v>
      </c>
      <c r="U14" s="242">
        <f>EXP(-S14)</f>
        <v>0.79759712769633062</v>
      </c>
      <c r="V14" s="186">
        <f t="shared" ref="V14:V20" si="15">K14^T14</f>
        <v>0.61231455175357274</v>
      </c>
      <c r="W14" s="186">
        <f>K14^U14</f>
        <v>0.73195014010345916</v>
      </c>
      <c r="Y14" s="14">
        <f t="shared" si="2"/>
        <v>6</v>
      </c>
      <c r="Z14" s="252">
        <f t="shared" ref="Z14:Z20" si="16">K14*(D14-D13)</f>
        <v>2.0286764705882354</v>
      </c>
      <c r="AA14" s="252">
        <f t="shared" ref="AA14:AA20" si="17">(K13-K14)*(D14-D13)/2</f>
        <v>0.18235294117647061</v>
      </c>
      <c r="AB14" s="253">
        <f t="shared" ref="AB14:AB20" si="18">SUM(Z14:AA14)</f>
        <v>2.2110294117647058</v>
      </c>
      <c r="AC14" s="71">
        <f>AB14+AC13</f>
        <v>4.9077205882352946</v>
      </c>
      <c r="AE14" s="251">
        <f t="shared" ref="AE14:AE20" si="19">D14</f>
        <v>6</v>
      </c>
      <c r="AF14" s="252">
        <f t="shared" ref="AF14:AF20" si="20">V14*(D14-D13)</f>
        <v>1.8369436552607183</v>
      </c>
      <c r="AG14" s="252">
        <f t="shared" ref="AG14:AG20" si="21">(V13-V14)*(D14-D13)/2</f>
        <v>0.19203093531735477</v>
      </c>
      <c r="AH14" s="253">
        <f t="shared" ref="AH14:AH20" si="22">SUM(AF14:AG14)</f>
        <v>2.0289745905780729</v>
      </c>
      <c r="AI14" s="254">
        <f>AH14+AI13</f>
        <v>4.6394773535257867</v>
      </c>
      <c r="AJ14" s="259"/>
      <c r="AK14" s="256">
        <f t="shared" ref="AK14:AK20" si="23">D14</f>
        <v>6</v>
      </c>
      <c r="AL14" s="257">
        <f t="shared" ref="AL14:AL20" si="24">W14*(D14-D13)</f>
        <v>2.1958504203103777</v>
      </c>
      <c r="AM14" s="257">
        <f t="shared" ref="AM14:AM20" si="25">(W13-W14)*(D14-D13)/2</f>
        <v>0.16790013798564823</v>
      </c>
      <c r="AN14" s="258">
        <f t="shared" ref="AN14:AN20" si="26">SUM(AL14:AM14)</f>
        <v>2.3637505582960259</v>
      </c>
      <c r="AO14" s="254">
        <f>AN14+AO13</f>
        <v>5.1295759064368625</v>
      </c>
      <c r="AP14" s="78"/>
      <c r="AQ14" s="154">
        <f t="shared" ref="AQ14:AQ20" si="27">D14</f>
        <v>6</v>
      </c>
      <c r="AR14" s="164">
        <f t="shared" ref="AR14:AR18" si="28">AC14-AC28</f>
        <v>-0.63714321806700269</v>
      </c>
      <c r="AS14" s="74">
        <f t="shared" ref="AS14:AS18" si="29">AO14-AI28</f>
        <v>-0.17579978134834739</v>
      </c>
      <c r="AT14" s="74">
        <f t="shared" ref="AT14:AT18" si="30">AI14-AO28</f>
        <v>-1.0606439283687665</v>
      </c>
      <c r="AU14" s="163" t="s">
        <v>83</v>
      </c>
    </row>
    <row r="15" spans="1:47" x14ac:dyDescent="0.3">
      <c r="A15" s="122">
        <v>12</v>
      </c>
      <c r="B15" s="18">
        <f t="shared" si="3"/>
        <v>108</v>
      </c>
      <c r="C15" s="64">
        <f t="shared" si="4"/>
        <v>6</v>
      </c>
      <c r="D15" s="42">
        <v>9</v>
      </c>
      <c r="E15" s="12">
        <v>175</v>
      </c>
      <c r="F15" s="84">
        <f t="shared" si="0"/>
        <v>21</v>
      </c>
      <c r="G15" s="123">
        <f t="shared" si="5"/>
        <v>2</v>
      </c>
      <c r="H15" s="73">
        <f t="shared" si="1"/>
        <v>152</v>
      </c>
      <c r="I15" s="13">
        <f t="shared" si="6"/>
        <v>0.12</v>
      </c>
      <c r="J15" s="175">
        <f t="shared" si="7"/>
        <v>0.88</v>
      </c>
      <c r="K15" s="176">
        <f t="shared" ref="K15:K20" si="31">J15*K14</f>
        <v>0.59507843137254901</v>
      </c>
      <c r="L15" s="237">
        <f t="shared" ref="L14:L20" si="32">(LN(K15))^2</f>
        <v>0.26942542700108268</v>
      </c>
      <c r="M15" s="238">
        <f t="shared" ref="M14:M20" si="33">E15-H15</f>
        <v>23</v>
      </c>
      <c r="N15" s="238">
        <f t="shared" ref="N14:N20" si="34">E15*H15</f>
        <v>26600</v>
      </c>
      <c r="O15" s="239">
        <f t="shared" ref="O14:O20" si="35">M15/N15</f>
        <v>8.6466165413533831E-4</v>
      </c>
      <c r="P15" s="239">
        <f t="shared" ref="P15:P20" si="36">P14+O15</f>
        <v>2.9024767801857586E-3</v>
      </c>
      <c r="Q15" s="240">
        <f t="shared" ref="Q15:Q20" si="37">SQRT((1/L15)*P15)</f>
        <v>0.10379228835027442</v>
      </c>
      <c r="R15" s="241">
        <f t="shared" ref="R14:R20" si="38">-NORMSINV(2.5/100)</f>
        <v>1.9599639845400538</v>
      </c>
      <c r="S15" s="237">
        <f t="shared" ref="S14:S20" si="39">R15*Q15</f>
        <v>0.20342914703953405</v>
      </c>
      <c r="T15" s="242">
        <f t="shared" ref="T14:T20" si="40">EXP(S15)</f>
        <v>1.225598317295673</v>
      </c>
      <c r="U15" s="242">
        <f t="shared" ref="U15:U20" si="41">EXP(-S15)</f>
        <v>0.81592801318994634</v>
      </c>
      <c r="V15" s="186">
        <f t="shared" si="15"/>
        <v>0.52932027631581413</v>
      </c>
      <c r="W15" s="186">
        <f t="shared" ref="W15:W20" si="42">K15^U15</f>
        <v>0.65473986221029057</v>
      </c>
      <c r="Y15" s="14">
        <f t="shared" si="2"/>
        <v>9</v>
      </c>
      <c r="Z15" s="252">
        <f t="shared" si="16"/>
        <v>1.785235294117647</v>
      </c>
      <c r="AA15" s="252">
        <f t="shared" si="17"/>
        <v>0.12172058823529419</v>
      </c>
      <c r="AB15" s="253">
        <f t="shared" si="18"/>
        <v>1.9069558823529413</v>
      </c>
      <c r="AC15" s="71">
        <f t="shared" ref="AC15:AC20" si="43">AB15+AC14</f>
        <v>6.8146764705882354</v>
      </c>
      <c r="AE15" s="251">
        <f t="shared" si="19"/>
        <v>9</v>
      </c>
      <c r="AF15" s="252">
        <f t="shared" si="20"/>
        <v>1.5879608289474425</v>
      </c>
      <c r="AG15" s="252">
        <f t="shared" si="21"/>
        <v>0.12449141315663792</v>
      </c>
      <c r="AH15" s="253">
        <f t="shared" si="22"/>
        <v>1.7124522421040804</v>
      </c>
      <c r="AI15" s="254">
        <f t="shared" ref="AI15:AI20" si="44">AH15+AI14</f>
        <v>6.3519295956298674</v>
      </c>
      <c r="AJ15" s="259"/>
      <c r="AK15" s="256">
        <f t="shared" si="23"/>
        <v>9</v>
      </c>
      <c r="AL15" s="257">
        <f t="shared" si="24"/>
        <v>1.9642195866308718</v>
      </c>
      <c r="AM15" s="257">
        <f t="shared" si="25"/>
        <v>0.11581541683975288</v>
      </c>
      <c r="AN15" s="258">
        <f t="shared" si="26"/>
        <v>2.0800350034706248</v>
      </c>
      <c r="AO15" s="254">
        <f t="shared" ref="AO15:AO20" si="45">AN15+AO14</f>
        <v>7.2096109099074877</v>
      </c>
      <c r="AP15" s="78"/>
      <c r="AQ15" s="154">
        <f t="shared" si="27"/>
        <v>9</v>
      </c>
      <c r="AR15" s="164">
        <f t="shared" si="28"/>
        <v>-1.0090375915076262</v>
      </c>
      <c r="AS15" s="74">
        <f t="shared" si="29"/>
        <v>-0.18242382748416119</v>
      </c>
      <c r="AT15" s="74">
        <f t="shared" si="30"/>
        <v>-1.7829787854191181</v>
      </c>
      <c r="AU15" s="163" t="s">
        <v>83</v>
      </c>
    </row>
    <row r="16" spans="1:47" x14ac:dyDescent="0.3">
      <c r="A16" s="122">
        <v>27</v>
      </c>
      <c r="B16" s="18">
        <f t="shared" si="3"/>
        <v>121</v>
      </c>
      <c r="C16" s="64">
        <f t="shared" si="4"/>
        <v>9</v>
      </c>
      <c r="D16" s="42">
        <v>12</v>
      </c>
      <c r="E16" s="12">
        <v>152</v>
      </c>
      <c r="F16" s="84">
        <f t="shared" si="0"/>
        <v>13</v>
      </c>
      <c r="G16" s="123">
        <f t="shared" si="5"/>
        <v>15</v>
      </c>
      <c r="H16" s="73">
        <f t="shared" si="1"/>
        <v>124</v>
      </c>
      <c r="I16" s="13">
        <f t="shared" si="6"/>
        <v>8.5526315789473686E-2</v>
      </c>
      <c r="J16" s="175">
        <f t="shared" si="7"/>
        <v>0.91447368421052633</v>
      </c>
      <c r="K16" s="176">
        <f t="shared" si="31"/>
        <v>0.54418356553147573</v>
      </c>
      <c r="L16" s="237">
        <f t="shared" si="32"/>
        <v>0.37023410096124926</v>
      </c>
      <c r="M16" s="238">
        <f t="shared" si="33"/>
        <v>28</v>
      </c>
      <c r="N16" s="238">
        <f t="shared" si="34"/>
        <v>18848</v>
      </c>
      <c r="O16" s="239">
        <f t="shared" si="35"/>
        <v>1.4855687606112054E-3</v>
      </c>
      <c r="P16" s="239">
        <f t="shared" si="36"/>
        <v>4.3880455407969638E-3</v>
      </c>
      <c r="Q16" s="240">
        <f t="shared" si="37"/>
        <v>0.10886727546207194</v>
      </c>
      <c r="R16" s="241">
        <f t="shared" si="38"/>
        <v>1.9599639845400538</v>
      </c>
      <c r="S16" s="237">
        <f t="shared" si="39"/>
        <v>0.21337593900066215</v>
      </c>
      <c r="T16" s="242">
        <f t="shared" si="40"/>
        <v>1.2378499198436506</v>
      </c>
      <c r="U16" s="242">
        <f t="shared" si="41"/>
        <v>0.80785237690713529</v>
      </c>
      <c r="V16" s="186">
        <f t="shared" si="15"/>
        <v>0.47086075170820563</v>
      </c>
      <c r="W16" s="186">
        <f t="shared" si="42"/>
        <v>0.61167581729388698</v>
      </c>
      <c r="Y16" s="14">
        <f t="shared" si="2"/>
        <v>12</v>
      </c>
      <c r="Z16" s="252">
        <f t="shared" si="16"/>
        <v>1.6325506965944272</v>
      </c>
      <c r="AA16" s="252">
        <f t="shared" si="17"/>
        <v>7.6342298761609917E-2</v>
      </c>
      <c r="AB16" s="253">
        <f t="shared" si="18"/>
        <v>1.7088929953560372</v>
      </c>
      <c r="AC16" s="71">
        <f t="shared" si="43"/>
        <v>8.5235694659442736</v>
      </c>
      <c r="AE16" s="251">
        <f t="shared" si="19"/>
        <v>12</v>
      </c>
      <c r="AF16" s="252">
        <f t="shared" si="20"/>
        <v>1.412582255124617</v>
      </c>
      <c r="AG16" s="252">
        <f t="shared" si="21"/>
        <v>8.7689286911412756E-2</v>
      </c>
      <c r="AH16" s="253">
        <f t="shared" si="22"/>
        <v>1.5002715420360297</v>
      </c>
      <c r="AI16" s="254">
        <f t="shared" si="44"/>
        <v>7.8522011376658973</v>
      </c>
      <c r="AJ16" s="259"/>
      <c r="AK16" s="256">
        <f t="shared" si="23"/>
        <v>12</v>
      </c>
      <c r="AL16" s="257">
        <f t="shared" si="24"/>
        <v>1.8350274518816609</v>
      </c>
      <c r="AM16" s="257">
        <f t="shared" si="25"/>
        <v>6.4596067374605382E-2</v>
      </c>
      <c r="AN16" s="258">
        <f t="shared" si="26"/>
        <v>1.8996235192562663</v>
      </c>
      <c r="AO16" s="254">
        <f t="shared" si="45"/>
        <v>9.1092344291637541</v>
      </c>
      <c r="AP16" s="78"/>
      <c r="AQ16" s="154">
        <f t="shared" si="27"/>
        <v>12</v>
      </c>
      <c r="AR16" s="71">
        <f t="shared" si="28"/>
        <v>-1.1521908543817823</v>
      </c>
      <c r="AS16" s="74">
        <f t="shared" si="29"/>
        <v>8.3298239197164392E-2</v>
      </c>
      <c r="AT16" s="74">
        <f t="shared" si="30"/>
        <v>-2.3286729214220099</v>
      </c>
    </row>
    <row r="17" spans="1:46" x14ac:dyDescent="0.3">
      <c r="A17" s="122">
        <v>49</v>
      </c>
      <c r="B17" s="18">
        <f t="shared" si="3"/>
        <v>138</v>
      </c>
      <c r="C17" s="64">
        <f t="shared" si="4"/>
        <v>12</v>
      </c>
      <c r="D17" s="42">
        <v>15</v>
      </c>
      <c r="E17" s="116">
        <v>124</v>
      </c>
      <c r="F17" s="84">
        <f t="shared" si="0"/>
        <v>17</v>
      </c>
      <c r="G17" s="123">
        <f t="shared" si="5"/>
        <v>22</v>
      </c>
      <c r="H17" s="73">
        <f t="shared" si="1"/>
        <v>85</v>
      </c>
      <c r="I17" s="13">
        <f t="shared" si="6"/>
        <v>0.13709677419354838</v>
      </c>
      <c r="J17" s="175">
        <f t="shared" si="7"/>
        <v>0.86290322580645162</v>
      </c>
      <c r="K17" s="176">
        <f t="shared" si="31"/>
        <v>0.46957775412796698</v>
      </c>
      <c r="L17" s="237">
        <f t="shared" si="32"/>
        <v>0.5714171381074229</v>
      </c>
      <c r="M17" s="238">
        <f t="shared" si="33"/>
        <v>39</v>
      </c>
      <c r="N17" s="238">
        <f t="shared" si="34"/>
        <v>10540</v>
      </c>
      <c r="O17" s="239">
        <f t="shared" si="35"/>
        <v>3.7001897533206832E-3</v>
      </c>
      <c r="P17" s="239">
        <f t="shared" si="36"/>
        <v>8.0882352941176461E-3</v>
      </c>
      <c r="Q17" s="240">
        <f t="shared" si="37"/>
        <v>0.11897350535417274</v>
      </c>
      <c r="R17" s="241">
        <f t="shared" si="38"/>
        <v>1.9599639845400538</v>
      </c>
      <c r="S17" s="237">
        <f t="shared" si="39"/>
        <v>0.23318378560866182</v>
      </c>
      <c r="T17" s="242">
        <f t="shared" si="40"/>
        <v>1.2626135081969334</v>
      </c>
      <c r="U17" s="242">
        <f t="shared" si="41"/>
        <v>0.79200800047517572</v>
      </c>
      <c r="V17" s="186">
        <f t="shared" si="15"/>
        <v>0.38502902804984418</v>
      </c>
      <c r="W17" s="186">
        <f t="shared" si="42"/>
        <v>0.54952787224637534</v>
      </c>
      <c r="Y17" s="14">
        <f t="shared" si="2"/>
        <v>15</v>
      </c>
      <c r="Z17" s="252">
        <f t="shared" si="16"/>
        <v>1.4087332623839011</v>
      </c>
      <c r="AA17" s="252">
        <f t="shared" si="17"/>
        <v>0.11190871710526312</v>
      </c>
      <c r="AB17" s="253">
        <f t="shared" si="18"/>
        <v>1.5206419794891641</v>
      </c>
      <c r="AC17" s="71">
        <f t="shared" si="43"/>
        <v>10.044211445433438</v>
      </c>
      <c r="AE17" s="251">
        <f t="shared" si="19"/>
        <v>15</v>
      </c>
      <c r="AF17" s="252">
        <f t="shared" si="20"/>
        <v>1.1550870841495327</v>
      </c>
      <c r="AG17" s="252">
        <f t="shared" si="21"/>
        <v>0.12874758548754217</v>
      </c>
      <c r="AH17" s="253">
        <f t="shared" si="22"/>
        <v>1.2838346696370748</v>
      </c>
      <c r="AI17" s="254">
        <f t="shared" si="44"/>
        <v>9.1360358073029726</v>
      </c>
      <c r="AJ17" s="259"/>
      <c r="AK17" s="256">
        <f t="shared" si="23"/>
        <v>15</v>
      </c>
      <c r="AL17" s="257">
        <f t="shared" si="24"/>
        <v>1.6485836167391259</v>
      </c>
      <c r="AM17" s="257">
        <f t="shared" si="25"/>
        <v>9.3221917571267465E-2</v>
      </c>
      <c r="AN17" s="258">
        <f t="shared" si="26"/>
        <v>1.7418055343103933</v>
      </c>
      <c r="AO17" s="254">
        <f t="shared" si="45"/>
        <v>10.851039963474147</v>
      </c>
      <c r="AP17" s="78"/>
      <c r="AQ17" s="154">
        <f t="shared" si="27"/>
        <v>15</v>
      </c>
      <c r="AR17" s="71">
        <f t="shared" si="28"/>
        <v>-1.1142606098042815</v>
      </c>
      <c r="AS17" s="74">
        <f t="shared" si="29"/>
        <v>0.5926023183424789</v>
      </c>
      <c r="AT17" s="74">
        <f t="shared" si="30"/>
        <v>-2.7620740045181922</v>
      </c>
    </row>
    <row r="18" spans="1:46" x14ac:dyDescent="0.3">
      <c r="A18" s="122">
        <v>74</v>
      </c>
      <c r="B18" s="18">
        <f t="shared" si="3"/>
        <v>150</v>
      </c>
      <c r="C18" s="64">
        <f t="shared" si="4"/>
        <v>15</v>
      </c>
      <c r="D18" s="42">
        <v>18</v>
      </c>
      <c r="E18" s="116">
        <v>85</v>
      </c>
      <c r="F18" s="84">
        <f t="shared" si="0"/>
        <v>12</v>
      </c>
      <c r="G18" s="123">
        <f t="shared" si="5"/>
        <v>25</v>
      </c>
      <c r="H18" s="73">
        <f t="shared" si="1"/>
        <v>48</v>
      </c>
      <c r="I18" s="13">
        <f t="shared" si="6"/>
        <v>0.14117647058823529</v>
      </c>
      <c r="J18" s="175">
        <f t="shared" si="7"/>
        <v>0.85882352941176476</v>
      </c>
      <c r="K18" s="176">
        <f t="shared" si="31"/>
        <v>0.40328442413343052</v>
      </c>
      <c r="L18" s="237">
        <f t="shared" si="32"/>
        <v>0.82466958200085627</v>
      </c>
      <c r="M18" s="238">
        <f t="shared" si="33"/>
        <v>37</v>
      </c>
      <c r="N18" s="238">
        <f t="shared" si="34"/>
        <v>4080</v>
      </c>
      <c r="O18" s="239">
        <f t="shared" si="35"/>
        <v>9.0686274509803929E-3</v>
      </c>
      <c r="P18" s="239">
        <f t="shared" si="36"/>
        <v>1.7156862745098041E-2</v>
      </c>
      <c r="Q18" s="240">
        <f t="shared" si="37"/>
        <v>0.14423775379412082</v>
      </c>
      <c r="R18" s="241">
        <f t="shared" si="38"/>
        <v>1.9599639845400538</v>
      </c>
      <c r="S18" s="237">
        <f t="shared" si="39"/>
        <v>0.2827008026474323</v>
      </c>
      <c r="T18" s="242">
        <f t="shared" si="40"/>
        <v>1.3267081548608393</v>
      </c>
      <c r="U18" s="242">
        <f t="shared" si="41"/>
        <v>0.75374527271590619</v>
      </c>
      <c r="V18" s="186">
        <f t="shared" si="15"/>
        <v>0.299751588250106</v>
      </c>
      <c r="W18" s="186">
        <f t="shared" si="42"/>
        <v>0.50434938304210786</v>
      </c>
      <c r="Y18" s="14">
        <f t="shared" si="2"/>
        <v>18</v>
      </c>
      <c r="Z18" s="252">
        <f t="shared" si="16"/>
        <v>1.2098532724002915</v>
      </c>
      <c r="AA18" s="252">
        <f t="shared" si="17"/>
        <v>9.9439994991804698E-2</v>
      </c>
      <c r="AB18" s="253">
        <f t="shared" si="18"/>
        <v>1.3092932673920963</v>
      </c>
      <c r="AC18" s="71">
        <f t="shared" si="43"/>
        <v>11.353504712825535</v>
      </c>
      <c r="AE18" s="251">
        <f t="shared" si="19"/>
        <v>18</v>
      </c>
      <c r="AF18" s="252">
        <f t="shared" si="20"/>
        <v>0.89925476475031796</v>
      </c>
      <c r="AG18" s="252">
        <f t="shared" si="21"/>
        <v>0.12791615969960726</v>
      </c>
      <c r="AH18" s="253">
        <f t="shared" si="22"/>
        <v>1.0271709244499252</v>
      </c>
      <c r="AI18" s="254">
        <f t="shared" si="44"/>
        <v>10.163206731752897</v>
      </c>
      <c r="AJ18" s="259"/>
      <c r="AK18" s="256">
        <f t="shared" si="23"/>
        <v>18</v>
      </c>
      <c r="AL18" s="257">
        <f t="shared" si="24"/>
        <v>1.5130481491263237</v>
      </c>
      <c r="AM18" s="257">
        <f t="shared" si="25"/>
        <v>6.776773380640122E-2</v>
      </c>
      <c r="AN18" s="258">
        <f t="shared" si="26"/>
        <v>1.580815882932725</v>
      </c>
      <c r="AO18" s="254">
        <f t="shared" si="45"/>
        <v>12.431855846406872</v>
      </c>
      <c r="AP18" s="78"/>
      <c r="AQ18" s="154">
        <f t="shared" si="27"/>
        <v>18</v>
      </c>
      <c r="AR18" s="71">
        <f t="shared" si="28"/>
        <v>-1.0395176248404194</v>
      </c>
      <c r="AS18" s="74">
        <f t="shared" si="29"/>
        <v>1.2303032506792029</v>
      </c>
      <c r="AT18" s="74">
        <f t="shared" si="30"/>
        <v>-3.2540991089340139</v>
      </c>
    </row>
    <row r="19" spans="1:46" x14ac:dyDescent="0.3">
      <c r="A19" s="122">
        <v>87</v>
      </c>
      <c r="B19" s="18">
        <f t="shared" si="3"/>
        <v>157</v>
      </c>
      <c r="C19" s="64">
        <f t="shared" si="4"/>
        <v>18</v>
      </c>
      <c r="D19" s="42">
        <v>21</v>
      </c>
      <c r="E19" s="12">
        <v>48</v>
      </c>
      <c r="F19" s="84">
        <f t="shared" si="0"/>
        <v>7</v>
      </c>
      <c r="G19" s="123">
        <f t="shared" si="5"/>
        <v>13</v>
      </c>
      <c r="H19" s="73">
        <f t="shared" si="1"/>
        <v>28</v>
      </c>
      <c r="I19" s="13">
        <f t="shared" si="6"/>
        <v>0.14583333333333334</v>
      </c>
      <c r="J19" s="175">
        <f t="shared" si="7"/>
        <v>0.85416666666666663</v>
      </c>
      <c r="K19" s="176">
        <f t="shared" si="31"/>
        <v>0.34447211228063856</v>
      </c>
      <c r="L19" s="237">
        <f t="shared" si="32"/>
        <v>1.135806315568787</v>
      </c>
      <c r="M19" s="238">
        <f t="shared" si="33"/>
        <v>20</v>
      </c>
      <c r="N19" s="238">
        <f t="shared" si="34"/>
        <v>1344</v>
      </c>
      <c r="O19" s="239">
        <f t="shared" si="35"/>
        <v>1.488095238095238E-2</v>
      </c>
      <c r="P19" s="239">
        <f t="shared" si="36"/>
        <v>3.2037815126050417E-2</v>
      </c>
      <c r="Q19" s="240">
        <f t="shared" si="37"/>
        <v>0.16794972840537034</v>
      </c>
      <c r="R19" s="241">
        <f t="shared" si="38"/>
        <v>1.9599639845400538</v>
      </c>
      <c r="S19" s="237">
        <f t="shared" si="39"/>
        <v>0.32917541888780949</v>
      </c>
      <c r="T19" s="242">
        <f t="shared" si="40"/>
        <v>1.3898216351707091</v>
      </c>
      <c r="U19" s="242">
        <f t="shared" si="41"/>
        <v>0.71951678884116088</v>
      </c>
      <c r="V19" s="186">
        <f t="shared" si="15"/>
        <v>0.22736662233083102</v>
      </c>
      <c r="W19" s="186">
        <f t="shared" si="42"/>
        <v>0.46448808860568158</v>
      </c>
      <c r="Y19" s="14">
        <f t="shared" si="2"/>
        <v>21</v>
      </c>
      <c r="Z19" s="252">
        <f t="shared" si="16"/>
        <v>1.0334163368419156</v>
      </c>
      <c r="AA19" s="252">
        <f t="shared" si="17"/>
        <v>8.8218467779187931E-2</v>
      </c>
      <c r="AB19" s="253">
        <f t="shared" si="18"/>
        <v>1.1216348046211035</v>
      </c>
      <c r="AC19" s="71">
        <f t="shared" si="43"/>
        <v>12.475139517446639</v>
      </c>
      <c r="AE19" s="251">
        <f t="shared" si="19"/>
        <v>21</v>
      </c>
      <c r="AF19" s="252">
        <f t="shared" si="20"/>
        <v>0.68209986699249303</v>
      </c>
      <c r="AG19" s="252">
        <f t="shared" si="21"/>
        <v>0.10857744887891248</v>
      </c>
      <c r="AH19" s="253">
        <f t="shared" si="22"/>
        <v>0.79067731587140555</v>
      </c>
      <c r="AI19" s="254">
        <f t="shared" si="44"/>
        <v>10.953884047624303</v>
      </c>
      <c r="AJ19" s="259"/>
      <c r="AK19" s="256">
        <f t="shared" si="23"/>
        <v>21</v>
      </c>
      <c r="AL19" s="257">
        <f t="shared" si="24"/>
        <v>1.3934642658170446</v>
      </c>
      <c r="AM19" s="257">
        <f t="shared" si="25"/>
        <v>5.9791941654639413E-2</v>
      </c>
      <c r="AN19" s="258">
        <f t="shared" si="26"/>
        <v>1.4532562074716839</v>
      </c>
      <c r="AO19" s="254">
        <f t="shared" si="45"/>
        <v>13.885112053878556</v>
      </c>
      <c r="AP19" s="78"/>
      <c r="AQ19" s="154">
        <f t="shared" si="27"/>
        <v>21</v>
      </c>
      <c r="AR19" s="71">
        <f t="shared" ref="AR19:AR20" si="46">AC19-AC33</f>
        <v>-0.98269637908334317</v>
      </c>
      <c r="AS19" s="74">
        <f t="shared" ref="AS19:AS20" si="47">AO19-AI33</f>
        <v>1.9723649438733393</v>
      </c>
      <c r="AT19" s="74">
        <f t="shared" ref="AT19:AT20" si="48">AI19-AO33</f>
        <v>-3.889414468082391</v>
      </c>
    </row>
    <row r="20" spans="1:46" x14ac:dyDescent="0.3">
      <c r="A20" s="122">
        <v>103</v>
      </c>
      <c r="B20" s="18">
        <f t="shared" si="3"/>
        <v>158</v>
      </c>
      <c r="C20" s="64">
        <f t="shared" si="4"/>
        <v>21</v>
      </c>
      <c r="D20" s="42">
        <v>24</v>
      </c>
      <c r="E20" s="12">
        <v>28</v>
      </c>
      <c r="F20" s="84">
        <f t="shared" si="0"/>
        <v>1</v>
      </c>
      <c r="G20" s="123">
        <f t="shared" si="5"/>
        <v>16</v>
      </c>
      <c r="H20" s="12">
        <v>11</v>
      </c>
      <c r="I20" s="13">
        <f t="shared" si="6"/>
        <v>3.5714285714285712E-2</v>
      </c>
      <c r="J20" s="175">
        <f t="shared" si="7"/>
        <v>0.9642857142857143</v>
      </c>
      <c r="K20" s="176">
        <f t="shared" si="31"/>
        <v>0.33216953684204431</v>
      </c>
      <c r="L20" s="237">
        <f t="shared" si="32"/>
        <v>1.2146459831872978</v>
      </c>
      <c r="M20" s="238">
        <f t="shared" si="33"/>
        <v>17</v>
      </c>
      <c r="N20" s="238">
        <f t="shared" si="34"/>
        <v>308</v>
      </c>
      <c r="O20" s="239">
        <f t="shared" si="35"/>
        <v>5.5194805194805192E-2</v>
      </c>
      <c r="P20" s="239">
        <f t="shared" si="36"/>
        <v>8.7232620320855603E-2</v>
      </c>
      <c r="Q20" s="240">
        <f t="shared" si="37"/>
        <v>0.26798753865121322</v>
      </c>
      <c r="R20" s="241">
        <f t="shared" si="38"/>
        <v>1.9599639845400538</v>
      </c>
      <c r="S20" s="237">
        <f t="shared" si="39"/>
        <v>0.52524592406191351</v>
      </c>
      <c r="T20" s="242">
        <f t="shared" si="40"/>
        <v>1.6908746240081027</v>
      </c>
      <c r="U20" s="242">
        <f t="shared" si="41"/>
        <v>0.59140990455553022</v>
      </c>
      <c r="V20" s="186">
        <f t="shared" si="15"/>
        <v>0.15512415663396914</v>
      </c>
      <c r="W20" s="186">
        <f t="shared" si="42"/>
        <v>0.5211076461409313</v>
      </c>
      <c r="Y20" s="14">
        <f t="shared" si="2"/>
        <v>24</v>
      </c>
      <c r="Z20" s="252">
        <f t="shared" si="16"/>
        <v>0.99650861052613293</v>
      </c>
      <c r="AA20" s="252">
        <f t="shared" si="17"/>
        <v>1.8453863157891381E-2</v>
      </c>
      <c r="AB20" s="253">
        <f t="shared" si="18"/>
        <v>1.0149624736840244</v>
      </c>
      <c r="AC20" s="71">
        <f t="shared" si="43"/>
        <v>13.490101991130663</v>
      </c>
      <c r="AE20" s="251">
        <f t="shared" si="19"/>
        <v>24</v>
      </c>
      <c r="AF20" s="252">
        <f t="shared" si="20"/>
        <v>0.46537246990190739</v>
      </c>
      <c r="AG20" s="252">
        <f t="shared" si="21"/>
        <v>0.10836369854529282</v>
      </c>
      <c r="AH20" s="253">
        <f t="shared" si="22"/>
        <v>0.57373616844720021</v>
      </c>
      <c r="AI20" s="254">
        <f t="shared" si="44"/>
        <v>11.527620216071503</v>
      </c>
      <c r="AJ20" s="259"/>
      <c r="AK20" s="256">
        <f t="shared" si="23"/>
        <v>24</v>
      </c>
      <c r="AL20" s="257">
        <f t="shared" si="24"/>
        <v>1.563322938422794</v>
      </c>
      <c r="AM20" s="257">
        <f t="shared" si="25"/>
        <v>-8.4929336302874581E-2</v>
      </c>
      <c r="AN20" s="258">
        <f t="shared" si="26"/>
        <v>1.4783936021199193</v>
      </c>
      <c r="AO20" s="254">
        <f t="shared" si="45"/>
        <v>15.363505655998475</v>
      </c>
      <c r="AP20" s="78"/>
      <c r="AQ20" s="154">
        <f t="shared" si="27"/>
        <v>24</v>
      </c>
      <c r="AR20" s="71">
        <f t="shared" si="46"/>
        <v>-0.96340372667477325</v>
      </c>
      <c r="AS20" s="74">
        <f t="shared" si="47"/>
        <v>2.9271379011632686</v>
      </c>
      <c r="AT20" s="74">
        <f t="shared" si="48"/>
        <v>-4.8119178411802057</v>
      </c>
    </row>
    <row r="21" spans="1:46" ht="8" customHeight="1" x14ac:dyDescent="0.3">
      <c r="D21" s="18"/>
      <c r="E21" s="18"/>
      <c r="F21" s="19"/>
      <c r="G21" s="19"/>
      <c r="H21" s="18"/>
      <c r="I21" s="20"/>
      <c r="J21" s="21"/>
      <c r="K21" s="21"/>
      <c r="L21" s="21"/>
      <c r="M21" s="22"/>
      <c r="N21" s="22"/>
      <c r="O21" s="22"/>
      <c r="P21" s="22"/>
      <c r="Q21" s="21"/>
      <c r="AI21" s="155"/>
      <c r="AJ21" s="155"/>
      <c r="AK21" s="155"/>
      <c r="AL21" s="155"/>
      <c r="AM21" s="155"/>
      <c r="AN21" s="155"/>
      <c r="AO21" s="155"/>
    </row>
    <row r="22" spans="1:46" x14ac:dyDescent="0.3">
      <c r="D22" s="23"/>
      <c r="E22" s="24" t="s">
        <v>8</v>
      </c>
      <c r="F22" s="43">
        <f>SUM(F12:F20)</f>
        <v>158</v>
      </c>
      <c r="G22" s="43">
        <f>SUM(G12:G20)</f>
        <v>103</v>
      </c>
      <c r="H22" s="43">
        <f>H20</f>
        <v>11</v>
      </c>
      <c r="I22" s="20"/>
      <c r="J22" s="229" t="s">
        <v>100</v>
      </c>
      <c r="K22" s="230">
        <f>1-K20</f>
        <v>0.66783046315795569</v>
      </c>
      <c r="L22" s="231" t="s">
        <v>101</v>
      </c>
      <c r="M22" s="21"/>
      <c r="N22" s="21"/>
      <c r="O22" s="22"/>
      <c r="P22" s="22"/>
      <c r="Q22" s="21"/>
      <c r="AI22" s="155"/>
      <c r="AJ22" s="155"/>
      <c r="AK22" s="155"/>
      <c r="AL22" s="155"/>
      <c r="AM22" s="155"/>
      <c r="AN22" s="155"/>
      <c r="AO22" s="155"/>
    </row>
    <row r="23" spans="1:46" x14ac:dyDescent="0.3">
      <c r="D23" s="23"/>
      <c r="F23" s="272">
        <f>F22/E12</f>
        <v>0.58088235294117652</v>
      </c>
      <c r="G23" s="273">
        <f>G22/E12</f>
        <v>0.37867647058823528</v>
      </c>
      <c r="H23" s="274">
        <f>H22/E12</f>
        <v>4.0441176470588237E-2</v>
      </c>
      <c r="I23" s="20"/>
      <c r="J23" s="20"/>
      <c r="K23" s="20"/>
      <c r="L23" s="20"/>
      <c r="M23" s="20"/>
      <c r="N23" s="20"/>
      <c r="O23" s="20"/>
      <c r="P23" s="20"/>
      <c r="Q23" s="20"/>
      <c r="AC23" s="80"/>
      <c r="AI23" s="156"/>
      <c r="AJ23" s="155"/>
      <c r="AK23" s="155"/>
      <c r="AL23" s="155"/>
      <c r="AM23" s="155"/>
      <c r="AN23" s="155"/>
      <c r="AO23" s="157"/>
      <c r="AP23" s="173"/>
    </row>
    <row r="24" spans="1:46" ht="21" customHeight="1" x14ac:dyDescent="0.3">
      <c r="C24" s="3" t="s">
        <v>132</v>
      </c>
      <c r="E24" s="7"/>
      <c r="F24" s="4"/>
      <c r="Q24" s="27"/>
      <c r="Y24" s="146" t="s">
        <v>78</v>
      </c>
      <c r="Z24" s="146"/>
      <c r="AA24" s="3"/>
      <c r="AB24" s="3"/>
      <c r="AC24" s="3"/>
      <c r="AD24" s="147"/>
      <c r="AE24" s="146" t="s">
        <v>79</v>
      </c>
      <c r="AF24" s="146"/>
      <c r="AG24" s="3"/>
      <c r="AH24" s="3"/>
      <c r="AI24" s="158"/>
      <c r="AJ24" s="158"/>
      <c r="AK24" s="159" t="s">
        <v>80</v>
      </c>
      <c r="AL24" s="159"/>
      <c r="AM24" s="158"/>
      <c r="AN24" s="155"/>
      <c r="AO24" s="155"/>
    </row>
    <row r="25" spans="1:46" ht="54" x14ac:dyDescent="0.3">
      <c r="A25" s="86" t="s">
        <v>149</v>
      </c>
      <c r="B25" s="86" t="s">
        <v>65</v>
      </c>
      <c r="C25" s="8" t="s">
        <v>46</v>
      </c>
      <c r="D25" s="8" t="s">
        <v>45</v>
      </c>
      <c r="E25" s="8" t="s">
        <v>30</v>
      </c>
      <c r="F25" s="33" t="s">
        <v>31</v>
      </c>
      <c r="G25" s="33" t="s">
        <v>33</v>
      </c>
      <c r="H25" s="10" t="s">
        <v>32</v>
      </c>
      <c r="I25" s="10" t="s">
        <v>18</v>
      </c>
      <c r="J25" s="264" t="s">
        <v>126</v>
      </c>
      <c r="K25" s="174" t="s">
        <v>34</v>
      </c>
      <c r="L25" s="233" t="s">
        <v>21</v>
      </c>
      <c r="M25" s="233" t="s">
        <v>22</v>
      </c>
      <c r="N25" s="233" t="s">
        <v>23</v>
      </c>
      <c r="O25" s="233" t="s">
        <v>24</v>
      </c>
      <c r="P25" s="233" t="s">
        <v>25</v>
      </c>
      <c r="Q25" s="234" t="s">
        <v>2</v>
      </c>
      <c r="R25" s="234" t="s">
        <v>26</v>
      </c>
      <c r="S25" s="235" t="s">
        <v>3</v>
      </c>
      <c r="T25" s="235" t="s">
        <v>4</v>
      </c>
      <c r="U25" s="236" t="s">
        <v>5</v>
      </c>
      <c r="V25" s="184" t="s">
        <v>6</v>
      </c>
      <c r="W25" s="184" t="s">
        <v>7</v>
      </c>
      <c r="Y25" s="8" t="s">
        <v>45</v>
      </c>
      <c r="Z25" s="245" t="s">
        <v>40</v>
      </c>
      <c r="AA25" s="245" t="s">
        <v>41</v>
      </c>
      <c r="AB25" s="245" t="s">
        <v>42</v>
      </c>
      <c r="AC25" s="33" t="s">
        <v>43</v>
      </c>
      <c r="AD25" s="76"/>
      <c r="AE25" s="245" t="s">
        <v>45</v>
      </c>
      <c r="AF25" s="245" t="s">
        <v>40</v>
      </c>
      <c r="AG25" s="245" t="s">
        <v>41</v>
      </c>
      <c r="AH25" s="245" t="s">
        <v>42</v>
      </c>
      <c r="AI25" s="246" t="s">
        <v>43</v>
      </c>
      <c r="AJ25" s="247"/>
      <c r="AK25" s="246" t="s">
        <v>45</v>
      </c>
      <c r="AL25" s="246" t="s">
        <v>40</v>
      </c>
      <c r="AM25" s="246" t="s">
        <v>41</v>
      </c>
      <c r="AN25" s="246" t="s">
        <v>42</v>
      </c>
      <c r="AO25" s="246" t="s">
        <v>43</v>
      </c>
      <c r="AP25" s="76"/>
    </row>
    <row r="26" spans="1:46" x14ac:dyDescent="0.3">
      <c r="A26" s="122">
        <v>0</v>
      </c>
      <c r="B26" s="39">
        <f>F26</f>
        <v>0</v>
      </c>
      <c r="D26" s="8">
        <v>0</v>
      </c>
      <c r="E26" s="8">
        <v>274</v>
      </c>
      <c r="F26" s="8">
        <v>0</v>
      </c>
      <c r="G26" s="8">
        <v>0</v>
      </c>
      <c r="H26" s="73">
        <f>E27</f>
        <v>274</v>
      </c>
      <c r="I26" s="32">
        <f>F26/E26</f>
        <v>0</v>
      </c>
      <c r="J26" s="175">
        <f>1-I26</f>
        <v>1</v>
      </c>
      <c r="K26" s="232">
        <f>J26</f>
        <v>1</v>
      </c>
      <c r="L26" s="237">
        <f>(LN(K26))^2</f>
        <v>0</v>
      </c>
      <c r="M26" s="238">
        <f>E26-H26</f>
        <v>0</v>
      </c>
      <c r="N26" s="238">
        <f>E26*H26</f>
        <v>75076</v>
      </c>
      <c r="O26" s="239">
        <f>M26/N26</f>
        <v>0</v>
      </c>
      <c r="P26" s="239">
        <f>O26</f>
        <v>0</v>
      </c>
      <c r="Q26" s="240">
        <v>0</v>
      </c>
      <c r="R26" s="241">
        <f>-NORMSINV(2.5/100)</f>
        <v>1.9599639845400538</v>
      </c>
      <c r="S26" s="237">
        <f>R26*Q26</f>
        <v>0</v>
      </c>
      <c r="T26" s="242">
        <f>EXP(S26)</f>
        <v>1</v>
      </c>
      <c r="U26" s="197">
        <f>EXP(-S26)</f>
        <v>1</v>
      </c>
      <c r="V26" s="185">
        <f>K26^T26</f>
        <v>1</v>
      </c>
      <c r="W26" s="185">
        <f>K26^U26</f>
        <v>1</v>
      </c>
      <c r="Y26" s="70"/>
      <c r="Z26" s="248"/>
      <c r="AA26" s="248"/>
      <c r="AB26" s="248"/>
      <c r="AC26" s="70"/>
      <c r="AD26" s="77"/>
      <c r="AE26" s="248"/>
      <c r="AF26" s="248"/>
      <c r="AG26" s="248"/>
      <c r="AH26" s="248"/>
      <c r="AI26" s="249"/>
      <c r="AJ26" s="250"/>
      <c r="AK26" s="249"/>
      <c r="AL26" s="249"/>
      <c r="AM26" s="249"/>
      <c r="AN26" s="249"/>
      <c r="AO26" s="249"/>
      <c r="AP26" s="77"/>
    </row>
    <row r="27" spans="1:46" x14ac:dyDescent="0.3">
      <c r="A27" s="122">
        <v>10</v>
      </c>
      <c r="B27" s="18">
        <f>B26+F27</f>
        <v>18</v>
      </c>
      <c r="C27" s="64">
        <f>D26</f>
        <v>0</v>
      </c>
      <c r="D27" s="42">
        <v>3</v>
      </c>
      <c r="E27" s="12">
        <v>274</v>
      </c>
      <c r="F27" s="84">
        <f>E27-H27-G27</f>
        <v>18</v>
      </c>
      <c r="G27" s="123">
        <f>A27-A26</f>
        <v>10</v>
      </c>
      <c r="H27" s="73">
        <f t="shared" ref="H27:H33" si="49">E28</f>
        <v>246</v>
      </c>
      <c r="I27" s="13">
        <f>F27/E27</f>
        <v>6.569343065693431E-2</v>
      </c>
      <c r="J27" s="175">
        <f>1-I27</f>
        <v>0.93430656934306566</v>
      </c>
      <c r="K27" s="176">
        <f>J27*K26</f>
        <v>0.93430656934306566</v>
      </c>
      <c r="L27" s="237">
        <f>(LN(K27))^2</f>
        <v>4.6172924538043303E-3</v>
      </c>
      <c r="M27" s="238">
        <f>E27-H27</f>
        <v>28</v>
      </c>
      <c r="N27" s="238">
        <f>E27*H27</f>
        <v>67404</v>
      </c>
      <c r="O27" s="239">
        <f>M27/N27</f>
        <v>4.1540561391015371E-4</v>
      </c>
      <c r="P27" s="239">
        <f>O27</f>
        <v>4.1540561391015371E-4</v>
      </c>
      <c r="Q27" s="240">
        <f>SQRT((1/L27)*P27)</f>
        <v>0.2999455956060173</v>
      </c>
      <c r="R27" s="241">
        <f>-NORMSINV(2.5/100)</f>
        <v>1.9599639845400538</v>
      </c>
      <c r="S27" s="237">
        <f>R27*Q27</f>
        <v>0.5878825647092093</v>
      </c>
      <c r="T27" s="242">
        <f>EXP(S27)</f>
        <v>1.8001726279301229</v>
      </c>
      <c r="U27" s="197">
        <f>EXP(-S27)</f>
        <v>0.55550228043952732</v>
      </c>
      <c r="V27" s="186">
        <f>K27^T27</f>
        <v>0.88486258110575255</v>
      </c>
      <c r="W27" s="186">
        <f>K27^U27</f>
        <v>0.96295678108346083</v>
      </c>
      <c r="Y27" s="14">
        <f t="shared" ref="Y27:Y34" si="50">D27</f>
        <v>3</v>
      </c>
      <c r="Z27" s="252">
        <f>K27*(D27-D26)</f>
        <v>2.8029197080291972</v>
      </c>
      <c r="AA27" s="252">
        <f>(K26-K27)*(D27-D26)/2</f>
        <v>9.8540145985401506E-2</v>
      </c>
      <c r="AB27" s="253">
        <f>SUM(Z27:AA27)</f>
        <v>2.9014598540145986</v>
      </c>
      <c r="AC27" s="71">
        <f>AB27</f>
        <v>2.9014598540145986</v>
      </c>
      <c r="AD27" s="78"/>
      <c r="AE27" s="251">
        <f>D27</f>
        <v>3</v>
      </c>
      <c r="AF27" s="252">
        <f>V27*(D27-D26)</f>
        <v>2.6545877433172578</v>
      </c>
      <c r="AG27" s="252">
        <f>(V26-V27)*(D27-D26)/2</f>
        <v>0.17270612834137117</v>
      </c>
      <c r="AH27" s="253">
        <f>SUM(AF27:AG27)</f>
        <v>2.8272938716586289</v>
      </c>
      <c r="AI27" s="254">
        <f>AH27</f>
        <v>2.8272938716586289</v>
      </c>
      <c r="AJ27" s="255"/>
      <c r="AK27" s="256">
        <f>D27</f>
        <v>3</v>
      </c>
      <c r="AL27" s="257">
        <f>W27*(D27-D26)</f>
        <v>2.8888703432503826</v>
      </c>
      <c r="AM27" s="257">
        <f>(W26-W27)*(D27-D26)/2</f>
        <v>5.556482837480875E-2</v>
      </c>
      <c r="AN27" s="258">
        <f>SUM(AL27:AM27)</f>
        <v>2.9444351716251913</v>
      </c>
      <c r="AO27" s="254">
        <f>AN27</f>
        <v>2.9444351716251913</v>
      </c>
      <c r="AP27" s="78"/>
    </row>
    <row r="28" spans="1:46" x14ac:dyDescent="0.3">
      <c r="A28" s="122">
        <v>16</v>
      </c>
      <c r="B28" s="18">
        <f t="shared" ref="B28:B34" si="51">B27+F28</f>
        <v>46</v>
      </c>
      <c r="C28" s="64">
        <f t="shared" ref="C28:C34" si="52">D27</f>
        <v>3</v>
      </c>
      <c r="D28" s="42">
        <v>6</v>
      </c>
      <c r="E28" s="12">
        <v>246</v>
      </c>
      <c r="F28" s="84">
        <f t="shared" ref="F28:F34" si="53">E28-H28-G28</f>
        <v>28</v>
      </c>
      <c r="G28" s="123">
        <f t="shared" ref="G28:G34" si="54">A28-A27</f>
        <v>6</v>
      </c>
      <c r="H28" s="73">
        <f t="shared" si="49"/>
        <v>212</v>
      </c>
      <c r="I28" s="13">
        <f t="shared" ref="I28:I34" si="55">F28/E28</f>
        <v>0.11382113821138211</v>
      </c>
      <c r="J28" s="175">
        <f t="shared" ref="J28:J34" si="56">1-I28</f>
        <v>0.88617886178861793</v>
      </c>
      <c r="K28" s="176">
        <f>J28*K27</f>
        <v>0.8279627321820664</v>
      </c>
      <c r="L28" s="237">
        <f t="shared" ref="L28" si="57">(LN(K28))^2</f>
        <v>3.5640582361059582E-2</v>
      </c>
      <c r="M28" s="238">
        <f t="shared" ref="M28" si="58">E28-H28</f>
        <v>34</v>
      </c>
      <c r="N28" s="238">
        <f t="shared" ref="N28" si="59">E28*H28</f>
        <v>52152</v>
      </c>
      <c r="O28" s="239">
        <f t="shared" ref="O28" si="60">M28/N28</f>
        <v>6.5194048166896767E-4</v>
      </c>
      <c r="P28" s="239">
        <f>P27+O28</f>
        <v>1.0673460955791213E-3</v>
      </c>
      <c r="Q28" s="240">
        <f>SQRT((1/L28)*P28)</f>
        <v>0.17305344011266718</v>
      </c>
      <c r="R28" s="241">
        <f t="shared" ref="R28" si="61">-NORMSINV(2.5/100)</f>
        <v>1.9599639845400538</v>
      </c>
      <c r="S28" s="237">
        <f t="shared" ref="S28" si="62">R28*Q28</f>
        <v>0.33917851002158678</v>
      </c>
      <c r="T28" s="242">
        <f t="shared" ref="T28" si="63">EXP(S28)</f>
        <v>1.403793914129444</v>
      </c>
      <c r="U28" s="242">
        <f>EXP(-S28)</f>
        <v>0.71235527518307074</v>
      </c>
      <c r="V28" s="186">
        <f t="shared" ref="V28:V34" si="64">K28^T28</f>
        <v>0.76719196297863468</v>
      </c>
      <c r="W28" s="186">
        <f>K28^U28</f>
        <v>0.87416729242944746</v>
      </c>
      <c r="Y28" s="14">
        <f t="shared" si="50"/>
        <v>6</v>
      </c>
      <c r="Z28" s="252">
        <f t="shared" ref="Z28:Z34" si="65">K28*(D28-D27)</f>
        <v>2.4838881965461992</v>
      </c>
      <c r="AA28" s="252">
        <f t="shared" ref="AA28:AA34" si="66">(K27-K28)*(D28-D27)/2</f>
        <v>0.1595157557414989</v>
      </c>
      <c r="AB28" s="253">
        <f t="shared" ref="AB28:AB34" si="67">SUM(Z28:AA28)</f>
        <v>2.6434039522876982</v>
      </c>
      <c r="AC28" s="71">
        <f>AB28+AC27</f>
        <v>5.5448638063022972</v>
      </c>
      <c r="AD28" s="78"/>
      <c r="AE28" s="251">
        <f t="shared" ref="AE28:AE34" si="68">D28</f>
        <v>6</v>
      </c>
      <c r="AF28" s="252">
        <f t="shared" ref="AF28:AF34" si="69">V28*(D28-D27)</f>
        <v>2.3015758889359041</v>
      </c>
      <c r="AG28" s="252">
        <f t="shared" ref="AG28:AG34" si="70">(V27-V28)*(D28-D27)/2</f>
        <v>0.17650592719067681</v>
      </c>
      <c r="AH28" s="253">
        <f t="shared" ref="AH28:AH34" si="71">SUM(AF28:AG28)</f>
        <v>2.478081816126581</v>
      </c>
      <c r="AI28" s="254">
        <f>AH28+AI27</f>
        <v>5.3053756877852098</v>
      </c>
      <c r="AJ28" s="255"/>
      <c r="AK28" s="256">
        <f t="shared" ref="AK28:AK34" si="72">D28</f>
        <v>6</v>
      </c>
      <c r="AL28" s="257">
        <f t="shared" ref="AL28:AL34" si="73">W28*(D28-D27)</f>
        <v>2.6225018772883422</v>
      </c>
      <c r="AM28" s="257">
        <f t="shared" ref="AM28:AM34" si="74">(W27-W28)*(D28-D27)/2</f>
        <v>0.13318423298102006</v>
      </c>
      <c r="AN28" s="258">
        <f t="shared" ref="AN28:AN34" si="75">SUM(AL28:AM28)</f>
        <v>2.7556861102693624</v>
      </c>
      <c r="AO28" s="254">
        <f>AN28+AO27</f>
        <v>5.7001212818945532</v>
      </c>
      <c r="AP28" s="78"/>
    </row>
    <row r="29" spans="1:46" x14ac:dyDescent="0.3">
      <c r="A29" s="122">
        <v>20</v>
      </c>
      <c r="B29" s="18">
        <f t="shared" si="51"/>
        <v>81</v>
      </c>
      <c r="C29" s="64">
        <f t="shared" si="52"/>
        <v>6</v>
      </c>
      <c r="D29" s="42">
        <v>9</v>
      </c>
      <c r="E29" s="12">
        <v>212</v>
      </c>
      <c r="F29" s="84">
        <f t="shared" si="53"/>
        <v>35</v>
      </c>
      <c r="G29" s="123">
        <f t="shared" si="54"/>
        <v>4</v>
      </c>
      <c r="H29" s="73">
        <f t="shared" si="49"/>
        <v>173</v>
      </c>
      <c r="I29" s="13">
        <f t="shared" si="55"/>
        <v>0.1650943396226415</v>
      </c>
      <c r="J29" s="175">
        <f t="shared" si="56"/>
        <v>0.83490566037735847</v>
      </c>
      <c r="K29" s="176">
        <f t="shared" ref="K29:K34" si="76">J29*K28</f>
        <v>0.69127077168031015</v>
      </c>
      <c r="L29" s="237">
        <f t="shared" ref="L28:L34" si="77">(LN(K29))^2</f>
        <v>0.13632612376814143</v>
      </c>
      <c r="M29" s="238">
        <f t="shared" ref="M28:M34" si="78">E29-H29</f>
        <v>39</v>
      </c>
      <c r="N29" s="238">
        <f t="shared" ref="N28:N34" si="79">E29*H29</f>
        <v>36676</v>
      </c>
      <c r="O29" s="239">
        <f t="shared" ref="O28:O34" si="80">M29/N29</f>
        <v>1.0633656887337768E-3</v>
      </c>
      <c r="P29" s="239">
        <f t="shared" ref="P29:P34" si="81">P28+O29</f>
        <v>2.130711784312898E-3</v>
      </c>
      <c r="Q29" s="240">
        <f t="shared" ref="Q29:Q34" si="82">SQRT((1/L29)*P29)</f>
        <v>0.12501807594540176</v>
      </c>
      <c r="R29" s="241">
        <f t="shared" ref="R28:R34" si="83">-NORMSINV(2.5/100)</f>
        <v>1.9599639845400538</v>
      </c>
      <c r="S29" s="237">
        <f t="shared" ref="S28:S34" si="84">R29*Q29</f>
        <v>0.2450309262694807</v>
      </c>
      <c r="T29" s="242">
        <f t="shared" ref="T27:T34" si="85">EXP(S29)</f>
        <v>1.2776608258768998</v>
      </c>
      <c r="U29" s="242">
        <f t="shared" ref="U29:U34" si="86">EXP(-S29)</f>
        <v>0.7826803324846936</v>
      </c>
      <c r="V29" s="186">
        <f t="shared" si="64"/>
        <v>0.62391407009232436</v>
      </c>
      <c r="W29" s="186">
        <f t="shared" ref="W29:W34" si="87">K29^U29</f>
        <v>0.7490241070068403</v>
      </c>
      <c r="Y29" s="14">
        <f t="shared" si="50"/>
        <v>9</v>
      </c>
      <c r="Z29" s="252">
        <f t="shared" si="65"/>
        <v>2.0738123150409304</v>
      </c>
      <c r="AA29" s="252">
        <f t="shared" si="66"/>
        <v>0.20503794075263437</v>
      </c>
      <c r="AB29" s="253">
        <f t="shared" si="67"/>
        <v>2.2788502557935648</v>
      </c>
      <c r="AC29" s="71">
        <f t="shared" ref="AC29:AC34" si="88">AB29+AC28</f>
        <v>7.8237140620958616</v>
      </c>
      <c r="AD29" s="78"/>
      <c r="AE29" s="251">
        <f t="shared" si="68"/>
        <v>9</v>
      </c>
      <c r="AF29" s="252">
        <f t="shared" si="69"/>
        <v>1.871742210276973</v>
      </c>
      <c r="AG29" s="252">
        <f t="shared" si="70"/>
        <v>0.21491683932946548</v>
      </c>
      <c r="AH29" s="253">
        <f t="shared" si="71"/>
        <v>2.0866590496064386</v>
      </c>
      <c r="AI29" s="254">
        <f t="shared" ref="AI29:AI34" si="89">AH29+AI28</f>
        <v>7.3920347373916488</v>
      </c>
      <c r="AJ29" s="255"/>
      <c r="AK29" s="256">
        <f t="shared" si="72"/>
        <v>9</v>
      </c>
      <c r="AL29" s="257">
        <f t="shared" si="73"/>
        <v>2.247072321020521</v>
      </c>
      <c r="AM29" s="257">
        <f t="shared" si="74"/>
        <v>0.18771477813391074</v>
      </c>
      <c r="AN29" s="258">
        <f t="shared" si="75"/>
        <v>2.4347870991544318</v>
      </c>
      <c r="AO29" s="254">
        <f t="shared" ref="AO29:AO34" si="90">AN29+AO28</f>
        <v>8.1349083810489855</v>
      </c>
      <c r="AP29" s="78"/>
    </row>
    <row r="30" spans="1:46" x14ac:dyDescent="0.3">
      <c r="A30" s="122">
        <v>40</v>
      </c>
      <c r="B30" s="18">
        <f t="shared" si="51"/>
        <v>118</v>
      </c>
      <c r="C30" s="64">
        <f t="shared" si="52"/>
        <v>9</v>
      </c>
      <c r="D30" s="42">
        <v>12</v>
      </c>
      <c r="E30" s="12">
        <v>173</v>
      </c>
      <c r="F30" s="84">
        <f t="shared" si="53"/>
        <v>37</v>
      </c>
      <c r="G30" s="123">
        <f t="shared" si="54"/>
        <v>20</v>
      </c>
      <c r="H30" s="73">
        <f t="shared" si="49"/>
        <v>116</v>
      </c>
      <c r="I30" s="13">
        <f t="shared" si="55"/>
        <v>0.2138728323699422</v>
      </c>
      <c r="J30" s="175">
        <f t="shared" si="56"/>
        <v>0.78612716763005785</v>
      </c>
      <c r="K30" s="176">
        <f t="shared" si="76"/>
        <v>0.54342673380648665</v>
      </c>
      <c r="L30" s="237">
        <f t="shared" si="77"/>
        <v>0.37192969030435752</v>
      </c>
      <c r="M30" s="238">
        <f t="shared" si="78"/>
        <v>57</v>
      </c>
      <c r="N30" s="238">
        <f t="shared" si="79"/>
        <v>20068</v>
      </c>
      <c r="O30" s="239">
        <f t="shared" si="80"/>
        <v>2.8403428343631654E-3</v>
      </c>
      <c r="P30" s="239">
        <f t="shared" si="81"/>
        <v>4.9710546186760634E-3</v>
      </c>
      <c r="Q30" s="240">
        <f t="shared" si="82"/>
        <v>0.11560958526450091</v>
      </c>
      <c r="R30" s="241">
        <f t="shared" si="83"/>
        <v>1.9599639845400538</v>
      </c>
      <c r="S30" s="237">
        <f t="shared" si="84"/>
        <v>0.22659062338603428</v>
      </c>
      <c r="T30" s="242">
        <f t="shared" si="85"/>
        <v>1.2543162750714663</v>
      </c>
      <c r="U30" s="242">
        <f t="shared" si="86"/>
        <v>0.79724708980836878</v>
      </c>
      <c r="V30" s="186">
        <f t="shared" si="64"/>
        <v>0.46535356495763636</v>
      </c>
      <c r="W30" s="186">
        <f t="shared" si="87"/>
        <v>0.61495301168577376</v>
      </c>
      <c r="Y30" s="14">
        <f t="shared" si="50"/>
        <v>12</v>
      </c>
      <c r="Z30" s="252">
        <f t="shared" si="65"/>
        <v>1.63028020141946</v>
      </c>
      <c r="AA30" s="252">
        <f t="shared" si="66"/>
        <v>0.22176605681073525</v>
      </c>
      <c r="AB30" s="253">
        <f t="shared" si="67"/>
        <v>1.8520462582301951</v>
      </c>
      <c r="AC30" s="71">
        <f t="shared" si="88"/>
        <v>9.6757603203260558</v>
      </c>
      <c r="AD30" s="78"/>
      <c r="AE30" s="251">
        <f t="shared" si="68"/>
        <v>12</v>
      </c>
      <c r="AF30" s="252">
        <f t="shared" si="69"/>
        <v>1.3960606948729091</v>
      </c>
      <c r="AG30" s="252">
        <f t="shared" si="70"/>
        <v>0.237840757702032</v>
      </c>
      <c r="AH30" s="253">
        <f t="shared" si="71"/>
        <v>1.6339014525749411</v>
      </c>
      <c r="AI30" s="254">
        <f t="shared" si="89"/>
        <v>9.0259361899665898</v>
      </c>
      <c r="AJ30" s="255"/>
      <c r="AK30" s="256">
        <f t="shared" si="72"/>
        <v>12</v>
      </c>
      <c r="AL30" s="257">
        <f t="shared" si="73"/>
        <v>1.8448590350573213</v>
      </c>
      <c r="AM30" s="257">
        <f t="shared" si="74"/>
        <v>0.2011066429815998</v>
      </c>
      <c r="AN30" s="258">
        <f t="shared" si="75"/>
        <v>2.0459656780389213</v>
      </c>
      <c r="AO30" s="254">
        <f t="shared" si="90"/>
        <v>10.180874059087907</v>
      </c>
      <c r="AP30" s="78"/>
    </row>
    <row r="31" spans="1:46" x14ac:dyDescent="0.3">
      <c r="A31" s="122">
        <v>62</v>
      </c>
      <c r="B31" s="18">
        <f t="shared" si="51"/>
        <v>139</v>
      </c>
      <c r="C31" s="64">
        <f t="shared" si="52"/>
        <v>12</v>
      </c>
      <c r="D31" s="42">
        <v>15</v>
      </c>
      <c r="E31" s="116">
        <v>116</v>
      </c>
      <c r="F31" s="84">
        <f t="shared" si="53"/>
        <v>21</v>
      </c>
      <c r="G31" s="123">
        <f t="shared" si="54"/>
        <v>22</v>
      </c>
      <c r="H31" s="73">
        <f t="shared" si="49"/>
        <v>73</v>
      </c>
      <c r="I31" s="13">
        <f t="shared" si="55"/>
        <v>0.18103448275862069</v>
      </c>
      <c r="J31" s="175">
        <f t="shared" si="56"/>
        <v>0.81896551724137934</v>
      </c>
      <c r="K31" s="176">
        <f t="shared" si="76"/>
        <v>0.44504775613462272</v>
      </c>
      <c r="L31" s="237">
        <f t="shared" si="77"/>
        <v>0.65540955212049823</v>
      </c>
      <c r="M31" s="238">
        <f t="shared" si="78"/>
        <v>43</v>
      </c>
      <c r="N31" s="238">
        <f t="shared" si="79"/>
        <v>8468</v>
      </c>
      <c r="O31" s="239">
        <f t="shared" si="80"/>
        <v>5.0779404818138878E-3</v>
      </c>
      <c r="P31" s="239">
        <f t="shared" si="81"/>
        <v>1.0048995100489951E-2</v>
      </c>
      <c r="Q31" s="240">
        <f t="shared" si="82"/>
        <v>0.12382402982701907</v>
      </c>
      <c r="R31" s="241">
        <f t="shared" si="83"/>
        <v>1.9599639845400538</v>
      </c>
      <c r="S31" s="237">
        <f t="shared" si="84"/>
        <v>0.24269063888157077</v>
      </c>
      <c r="T31" s="242">
        <f t="shared" si="85"/>
        <v>1.2746742284713131</v>
      </c>
      <c r="U31" s="242">
        <f t="shared" si="86"/>
        <v>0.78451417441715809</v>
      </c>
      <c r="V31" s="186">
        <f t="shared" si="64"/>
        <v>0.35631407181908181</v>
      </c>
      <c r="W31" s="186">
        <f t="shared" si="87"/>
        <v>0.52987082346973058</v>
      </c>
      <c r="Y31" s="14">
        <f t="shared" si="50"/>
        <v>15</v>
      </c>
      <c r="Z31" s="252">
        <f t="shared" si="65"/>
        <v>1.3351432684038682</v>
      </c>
      <c r="AA31" s="252">
        <f t="shared" si="66"/>
        <v>0.1475684665077959</v>
      </c>
      <c r="AB31" s="253">
        <f t="shared" si="67"/>
        <v>1.4827117349116641</v>
      </c>
      <c r="AC31" s="71">
        <f t="shared" si="88"/>
        <v>11.15847205523772</v>
      </c>
      <c r="AD31" s="78"/>
      <c r="AE31" s="251">
        <f t="shared" si="68"/>
        <v>15</v>
      </c>
      <c r="AF31" s="252">
        <f t="shared" si="69"/>
        <v>1.0689422154572454</v>
      </c>
      <c r="AG31" s="252">
        <f t="shared" si="70"/>
        <v>0.16355923970783182</v>
      </c>
      <c r="AH31" s="253">
        <f t="shared" si="71"/>
        <v>1.2325014551650773</v>
      </c>
      <c r="AI31" s="254">
        <f t="shared" si="89"/>
        <v>10.258437645131668</v>
      </c>
      <c r="AJ31" s="255"/>
      <c r="AK31" s="256">
        <f t="shared" si="72"/>
        <v>15</v>
      </c>
      <c r="AL31" s="257">
        <f t="shared" si="73"/>
        <v>1.5896124704091918</v>
      </c>
      <c r="AM31" s="257">
        <f t="shared" si="74"/>
        <v>0.12762328232406478</v>
      </c>
      <c r="AN31" s="258">
        <f t="shared" si="75"/>
        <v>1.7172357527332567</v>
      </c>
      <c r="AO31" s="254">
        <f t="shared" si="90"/>
        <v>11.898109811821165</v>
      </c>
      <c r="AP31" s="78"/>
    </row>
    <row r="32" spans="1:46" x14ac:dyDescent="0.3">
      <c r="A32" s="122">
        <v>83</v>
      </c>
      <c r="B32" s="18">
        <f t="shared" si="51"/>
        <v>150</v>
      </c>
      <c r="C32" s="64">
        <f t="shared" si="52"/>
        <v>15</v>
      </c>
      <c r="D32" s="42">
        <v>18</v>
      </c>
      <c r="E32" s="116">
        <v>73</v>
      </c>
      <c r="F32" s="84">
        <f t="shared" si="53"/>
        <v>11</v>
      </c>
      <c r="G32" s="123">
        <f t="shared" si="54"/>
        <v>21</v>
      </c>
      <c r="H32" s="73">
        <f t="shared" si="49"/>
        <v>41</v>
      </c>
      <c r="I32" s="13">
        <f t="shared" si="55"/>
        <v>0.15068493150684931</v>
      </c>
      <c r="J32" s="175">
        <f t="shared" si="56"/>
        <v>0.84931506849315075</v>
      </c>
      <c r="K32" s="176">
        <f t="shared" si="76"/>
        <v>0.37798576548420015</v>
      </c>
      <c r="L32" s="237">
        <f t="shared" si="77"/>
        <v>0.94653196125278538</v>
      </c>
      <c r="M32" s="238">
        <f t="shared" si="78"/>
        <v>32</v>
      </c>
      <c r="N32" s="238">
        <f t="shared" si="79"/>
        <v>2993</v>
      </c>
      <c r="O32" s="239">
        <f t="shared" si="80"/>
        <v>1.0691613765452723E-2</v>
      </c>
      <c r="P32" s="239">
        <f t="shared" si="81"/>
        <v>2.0740608865942672E-2</v>
      </c>
      <c r="Q32" s="240">
        <f t="shared" si="82"/>
        <v>0.14802774016594819</v>
      </c>
      <c r="R32" s="241">
        <f t="shared" si="83"/>
        <v>1.9599639845400538</v>
      </c>
      <c r="S32" s="237">
        <f t="shared" si="84"/>
        <v>0.29012903943811158</v>
      </c>
      <c r="T32" s="242">
        <f t="shared" si="85"/>
        <v>1.3365999510046274</v>
      </c>
      <c r="U32" s="242">
        <f t="shared" si="86"/>
        <v>0.74816701829771193</v>
      </c>
      <c r="V32" s="186">
        <f t="shared" si="64"/>
        <v>0.27242922857825302</v>
      </c>
      <c r="W32" s="186">
        <f t="shared" si="87"/>
        <v>0.48292652910743367</v>
      </c>
      <c r="Y32" s="14">
        <f t="shared" si="50"/>
        <v>18</v>
      </c>
      <c r="Z32" s="252">
        <f t="shared" si="65"/>
        <v>1.1339572964526003</v>
      </c>
      <c r="AA32" s="252">
        <f t="shared" si="66"/>
        <v>0.10059298597563385</v>
      </c>
      <c r="AB32" s="253">
        <f t="shared" si="67"/>
        <v>1.2345502824282342</v>
      </c>
      <c r="AC32" s="71">
        <f t="shared" si="88"/>
        <v>12.393022337665954</v>
      </c>
      <c r="AD32" s="78"/>
      <c r="AE32" s="251">
        <f t="shared" si="68"/>
        <v>18</v>
      </c>
      <c r="AF32" s="252">
        <f t="shared" si="69"/>
        <v>0.81728768573475907</v>
      </c>
      <c r="AG32" s="252">
        <f t="shared" si="70"/>
        <v>0.12582726486124318</v>
      </c>
      <c r="AH32" s="253">
        <f t="shared" si="71"/>
        <v>0.94311495059600225</v>
      </c>
      <c r="AI32" s="254">
        <f t="shared" si="89"/>
        <v>11.201552595727669</v>
      </c>
      <c r="AJ32" s="255"/>
      <c r="AK32" s="256">
        <f t="shared" si="72"/>
        <v>18</v>
      </c>
      <c r="AL32" s="257">
        <f t="shared" si="73"/>
        <v>1.4487795873223011</v>
      </c>
      <c r="AM32" s="257">
        <f t="shared" si="74"/>
        <v>7.0416441543445368E-2</v>
      </c>
      <c r="AN32" s="258">
        <f t="shared" si="75"/>
        <v>1.5191960288657465</v>
      </c>
      <c r="AO32" s="254">
        <f t="shared" si="90"/>
        <v>13.417305840686911</v>
      </c>
      <c r="AP32" s="78"/>
    </row>
    <row r="33" spans="1:42" x14ac:dyDescent="0.3">
      <c r="A33" s="122">
        <v>98</v>
      </c>
      <c r="B33" s="18">
        <f t="shared" si="51"/>
        <v>155</v>
      </c>
      <c r="C33" s="64">
        <f t="shared" si="52"/>
        <v>18</v>
      </c>
      <c r="D33" s="42">
        <v>21</v>
      </c>
      <c r="E33" s="12">
        <v>41</v>
      </c>
      <c r="F33" s="84">
        <f t="shared" si="53"/>
        <v>5</v>
      </c>
      <c r="G33" s="123">
        <f t="shared" si="54"/>
        <v>15</v>
      </c>
      <c r="H33" s="73">
        <f t="shared" si="49"/>
        <v>21</v>
      </c>
      <c r="I33" s="13">
        <f t="shared" si="55"/>
        <v>0.12195121951219512</v>
      </c>
      <c r="J33" s="175">
        <f t="shared" si="56"/>
        <v>0.87804878048780488</v>
      </c>
      <c r="K33" s="176">
        <f t="shared" si="76"/>
        <v>0.33188994042515135</v>
      </c>
      <c r="L33" s="237">
        <f t="shared" si="77"/>
        <v>1.2165028270269609</v>
      </c>
      <c r="M33" s="238">
        <f t="shared" si="78"/>
        <v>20</v>
      </c>
      <c r="N33" s="238">
        <f t="shared" si="79"/>
        <v>861</v>
      </c>
      <c r="O33" s="239">
        <f t="shared" si="80"/>
        <v>2.3228803716608595E-2</v>
      </c>
      <c r="P33" s="239">
        <f t="shared" si="81"/>
        <v>4.396941258255127E-2</v>
      </c>
      <c r="Q33" s="240">
        <f t="shared" si="82"/>
        <v>0.19011604477970004</v>
      </c>
      <c r="R33" s="241">
        <f t="shared" si="83"/>
        <v>1.9599639845400538</v>
      </c>
      <c r="S33" s="237">
        <f t="shared" si="84"/>
        <v>0.37262060065141617</v>
      </c>
      <c r="T33" s="242">
        <f t="shared" si="85"/>
        <v>1.4515335244762548</v>
      </c>
      <c r="U33" s="242">
        <f t="shared" si="86"/>
        <v>0.6889265615555259</v>
      </c>
      <c r="V33" s="186">
        <f t="shared" si="64"/>
        <v>0.20170044760677927</v>
      </c>
      <c r="W33" s="186">
        <f t="shared" si="87"/>
        <v>0.46773525423908885</v>
      </c>
      <c r="Y33" s="14">
        <f t="shared" si="50"/>
        <v>21</v>
      </c>
      <c r="Z33" s="252">
        <f t="shared" si="65"/>
        <v>0.995669821275454</v>
      </c>
      <c r="AA33" s="252">
        <f t="shared" si="66"/>
        <v>6.9143737588573201E-2</v>
      </c>
      <c r="AB33" s="253">
        <f t="shared" si="67"/>
        <v>1.0648135588640273</v>
      </c>
      <c r="AC33" s="71">
        <f t="shared" si="88"/>
        <v>13.457835896529982</v>
      </c>
      <c r="AD33" s="78"/>
      <c r="AE33" s="251">
        <f t="shared" si="68"/>
        <v>21</v>
      </c>
      <c r="AF33" s="252">
        <f t="shared" si="69"/>
        <v>0.60510134282033778</v>
      </c>
      <c r="AG33" s="252">
        <f t="shared" si="70"/>
        <v>0.10609317145721063</v>
      </c>
      <c r="AH33" s="253">
        <f t="shared" si="71"/>
        <v>0.71119451427754843</v>
      </c>
      <c r="AI33" s="254">
        <f t="shared" si="89"/>
        <v>11.912747110005217</v>
      </c>
      <c r="AJ33" s="255"/>
      <c r="AK33" s="256">
        <f t="shared" si="72"/>
        <v>21</v>
      </c>
      <c r="AL33" s="257">
        <f t="shared" si="73"/>
        <v>1.4032057627172665</v>
      </c>
      <c r="AM33" s="257">
        <f t="shared" si="74"/>
        <v>2.2786912302517226E-2</v>
      </c>
      <c r="AN33" s="258">
        <f t="shared" si="75"/>
        <v>1.4259926750197838</v>
      </c>
      <c r="AO33" s="254">
        <f t="shared" si="90"/>
        <v>14.843298515706694</v>
      </c>
      <c r="AP33" s="78"/>
    </row>
    <row r="34" spans="1:42" x14ac:dyDescent="0.3">
      <c r="A34" s="122">
        <v>109</v>
      </c>
      <c r="B34" s="18">
        <f t="shared" si="51"/>
        <v>155</v>
      </c>
      <c r="C34" s="64">
        <f t="shared" si="52"/>
        <v>21</v>
      </c>
      <c r="D34" s="42">
        <v>24</v>
      </c>
      <c r="E34" s="12">
        <v>21</v>
      </c>
      <c r="F34" s="84">
        <f t="shared" si="53"/>
        <v>0</v>
      </c>
      <c r="G34" s="123">
        <f t="shared" si="54"/>
        <v>11</v>
      </c>
      <c r="H34" s="12">
        <v>10</v>
      </c>
      <c r="I34" s="13">
        <f t="shared" si="55"/>
        <v>0</v>
      </c>
      <c r="J34" s="175">
        <f t="shared" si="56"/>
        <v>1</v>
      </c>
      <c r="K34" s="176">
        <f t="shared" si="76"/>
        <v>0.33188994042515135</v>
      </c>
      <c r="L34" s="237">
        <f t="shared" si="77"/>
        <v>1.2165028270269609</v>
      </c>
      <c r="M34" s="238">
        <f t="shared" si="78"/>
        <v>11</v>
      </c>
      <c r="N34" s="238">
        <f t="shared" si="79"/>
        <v>210</v>
      </c>
      <c r="O34" s="239">
        <f t="shared" si="80"/>
        <v>5.2380952380952382E-2</v>
      </c>
      <c r="P34" s="239">
        <f t="shared" si="81"/>
        <v>9.635036496350366E-2</v>
      </c>
      <c r="Q34" s="240">
        <f t="shared" si="82"/>
        <v>0.28142982508788289</v>
      </c>
      <c r="R34" s="241">
        <f t="shared" si="83"/>
        <v>1.9599639845400538</v>
      </c>
      <c r="S34" s="237">
        <f t="shared" si="84"/>
        <v>0.55159232134765734</v>
      </c>
      <c r="T34" s="242">
        <f t="shared" si="85"/>
        <v>1.7360151121358665</v>
      </c>
      <c r="U34" s="242">
        <f t="shared" si="86"/>
        <v>0.57603185191727557</v>
      </c>
      <c r="V34" s="186">
        <f t="shared" si="64"/>
        <v>0.14737998227987995</v>
      </c>
      <c r="W34" s="186">
        <f t="shared" si="87"/>
        <v>0.52975777345758701</v>
      </c>
      <c r="Y34" s="14">
        <f t="shared" si="50"/>
        <v>24</v>
      </c>
      <c r="Z34" s="252">
        <f t="shared" si="65"/>
        <v>0.995669821275454</v>
      </c>
      <c r="AA34" s="252">
        <f t="shared" si="66"/>
        <v>0</v>
      </c>
      <c r="AB34" s="253">
        <f t="shared" si="67"/>
        <v>0.995669821275454</v>
      </c>
      <c r="AC34" s="71">
        <f t="shared" si="88"/>
        <v>14.453505717805436</v>
      </c>
      <c r="AD34" s="78"/>
      <c r="AE34" s="251">
        <f t="shared" si="68"/>
        <v>24</v>
      </c>
      <c r="AF34" s="252">
        <f t="shared" si="69"/>
        <v>0.44213994683963986</v>
      </c>
      <c r="AG34" s="252">
        <f t="shared" si="70"/>
        <v>8.1480697990348988E-2</v>
      </c>
      <c r="AH34" s="253">
        <f t="shared" si="71"/>
        <v>0.52362064482998882</v>
      </c>
      <c r="AI34" s="254">
        <f t="shared" si="89"/>
        <v>12.436367754835207</v>
      </c>
      <c r="AJ34" s="255"/>
      <c r="AK34" s="256">
        <f t="shared" si="72"/>
        <v>24</v>
      </c>
      <c r="AL34" s="257">
        <f t="shared" si="73"/>
        <v>1.5892733203727611</v>
      </c>
      <c r="AM34" s="257">
        <f t="shared" si="74"/>
        <v>-9.3033778827747243E-2</v>
      </c>
      <c r="AN34" s="258">
        <f t="shared" si="75"/>
        <v>1.4962395415450138</v>
      </c>
      <c r="AO34" s="254">
        <f t="shared" si="90"/>
        <v>16.339538057251708</v>
      </c>
      <c r="AP34" s="78"/>
    </row>
    <row r="35" spans="1:42" ht="6.75" customHeight="1" x14ac:dyDescent="0.3">
      <c r="D35" s="18"/>
      <c r="E35" s="18"/>
      <c r="F35" s="19"/>
      <c r="G35" s="19"/>
      <c r="H35" s="18"/>
      <c r="I35" s="20"/>
      <c r="J35" s="21"/>
      <c r="K35" s="21"/>
      <c r="L35" s="21"/>
      <c r="M35" s="22"/>
      <c r="N35" s="22"/>
      <c r="O35" s="22"/>
      <c r="P35" s="22"/>
      <c r="Q35" s="21"/>
    </row>
    <row r="36" spans="1:42" x14ac:dyDescent="0.3">
      <c r="D36" s="23"/>
      <c r="E36" s="24" t="s">
        <v>8</v>
      </c>
      <c r="F36" s="43">
        <f>SUM(F26:F34)</f>
        <v>155</v>
      </c>
      <c r="G36" s="43">
        <f>SUM(G26:G34)</f>
        <v>109</v>
      </c>
      <c r="H36" s="43">
        <f>H34</f>
        <v>10</v>
      </c>
      <c r="I36" s="20"/>
      <c r="J36" s="229" t="s">
        <v>100</v>
      </c>
      <c r="K36" s="230">
        <f>1-K34</f>
        <v>0.66811005957484859</v>
      </c>
      <c r="L36" s="231" t="s">
        <v>101</v>
      </c>
      <c r="M36" s="22"/>
      <c r="N36" s="22"/>
      <c r="O36" s="22"/>
      <c r="P36" s="28"/>
      <c r="Q36" s="21"/>
      <c r="W36" s="1"/>
      <c r="X36" s="1"/>
      <c r="Y36" s="1"/>
    </row>
    <row r="37" spans="1:42" x14ac:dyDescent="0.3">
      <c r="D37" s="23"/>
      <c r="F37" s="272">
        <f>F36/E26</f>
        <v>0.56569343065693434</v>
      </c>
      <c r="G37" s="273">
        <f>G36/E26</f>
        <v>0.3978102189781022</v>
      </c>
      <c r="H37" s="274">
        <f>H36/E26</f>
        <v>3.6496350364963501E-2</v>
      </c>
      <c r="I37" s="20"/>
      <c r="J37" s="20"/>
      <c r="K37" s="20"/>
      <c r="L37" s="20"/>
      <c r="M37" s="20"/>
      <c r="N37" s="20"/>
      <c r="U37" s="69"/>
      <c r="W37" s="1"/>
      <c r="X37" s="1"/>
      <c r="Y37" s="1"/>
    </row>
    <row r="38" spans="1:42" ht="19.5" customHeight="1" x14ac:dyDescent="0.3">
      <c r="D38" s="23"/>
      <c r="F38" s="19"/>
      <c r="G38" s="26"/>
      <c r="I38" s="20"/>
      <c r="J38" s="20"/>
      <c r="K38" s="20"/>
      <c r="L38" s="20"/>
      <c r="M38" s="20"/>
      <c r="N38" s="20"/>
      <c r="W38" s="1"/>
      <c r="X38" s="1"/>
      <c r="Y38" s="1"/>
    </row>
    <row r="39" spans="1:42" ht="15.75" customHeight="1" x14ac:dyDescent="0.35">
      <c r="D39" s="332" t="s">
        <v>17</v>
      </c>
      <c r="E39" s="333"/>
      <c r="F39" s="333"/>
      <c r="G39" s="333"/>
      <c r="H39" s="333"/>
      <c r="I39" s="333"/>
      <c r="J39" s="333"/>
      <c r="K39" s="333"/>
      <c r="L39" s="333"/>
      <c r="M39" s="334"/>
      <c r="W39" s="1"/>
      <c r="X39" s="1"/>
      <c r="Y39" s="1"/>
    </row>
    <row r="40" spans="1:42" ht="27" customHeight="1" x14ac:dyDescent="0.3">
      <c r="D40" s="81" t="s">
        <v>53</v>
      </c>
      <c r="E40" s="329" t="s">
        <v>54</v>
      </c>
      <c r="F40" s="330"/>
      <c r="G40" s="331"/>
      <c r="H40" s="329" t="s">
        <v>55</v>
      </c>
      <c r="I40" s="330"/>
      <c r="J40" s="331"/>
      <c r="K40" s="329" t="s">
        <v>56</v>
      </c>
      <c r="L40" s="330"/>
      <c r="M40" s="331"/>
      <c r="O40" s="2"/>
      <c r="P40" s="324" t="s">
        <v>47</v>
      </c>
      <c r="Q40" s="325"/>
      <c r="S40" s="94" t="s">
        <v>50</v>
      </c>
      <c r="T40" s="68" t="s">
        <v>48</v>
      </c>
      <c r="W40" s="1"/>
      <c r="X40" s="1"/>
      <c r="Y40" s="1"/>
    </row>
    <row r="41" spans="1:42" ht="28.5" customHeight="1" x14ac:dyDescent="0.3">
      <c r="D41" s="82"/>
      <c r="E41" s="319" t="s">
        <v>10</v>
      </c>
      <c r="F41" s="320"/>
      <c r="G41" s="44"/>
      <c r="H41" s="319" t="s">
        <v>10</v>
      </c>
      <c r="I41" s="320"/>
      <c r="J41" s="45"/>
      <c r="K41" s="319" t="s">
        <v>10</v>
      </c>
      <c r="L41" s="320"/>
      <c r="M41" s="44"/>
      <c r="O41" s="139" t="s">
        <v>45</v>
      </c>
      <c r="P41" s="177" t="s">
        <v>36</v>
      </c>
      <c r="Q41" s="243" t="s">
        <v>37</v>
      </c>
      <c r="R41" s="93" t="s">
        <v>35</v>
      </c>
      <c r="S41" s="89" t="s">
        <v>39</v>
      </c>
      <c r="T41" s="68" t="s">
        <v>49</v>
      </c>
      <c r="W41" s="1"/>
      <c r="X41" s="1"/>
      <c r="Y41" s="1"/>
    </row>
    <row r="42" spans="1:42" x14ac:dyDescent="0.3">
      <c r="D42" s="83"/>
      <c r="E42" s="46" t="s">
        <v>11</v>
      </c>
      <c r="F42" s="46" t="s">
        <v>12</v>
      </c>
      <c r="G42" s="46" t="s">
        <v>13</v>
      </c>
      <c r="H42" s="46" t="s">
        <v>11</v>
      </c>
      <c r="I42" s="46" t="s">
        <v>12</v>
      </c>
      <c r="J42" s="46" t="s">
        <v>13</v>
      </c>
      <c r="K42" s="47" t="s">
        <v>11</v>
      </c>
      <c r="L42" s="47" t="s">
        <v>12</v>
      </c>
      <c r="M42" s="46" t="s">
        <v>13</v>
      </c>
      <c r="O42" s="5">
        <v>0</v>
      </c>
      <c r="P42" s="179">
        <f t="shared" ref="P42:P50" si="91">K26</f>
        <v>1</v>
      </c>
      <c r="Q42" s="244">
        <f t="shared" ref="Q42:Q50" si="92">K12</f>
        <v>1</v>
      </c>
      <c r="R42" s="2">
        <v>0</v>
      </c>
      <c r="S42" s="87">
        <f>(IF(P42=Q42,1,LOG(Q42,P42)))</f>
        <v>1</v>
      </c>
      <c r="T42" s="120" t="s">
        <v>52</v>
      </c>
      <c r="W42" s="1"/>
      <c r="X42" s="1"/>
      <c r="Y42" s="1"/>
    </row>
    <row r="43" spans="1:42" x14ac:dyDescent="0.3">
      <c r="C43" s="160" t="s">
        <v>72</v>
      </c>
      <c r="D43" s="48">
        <v>3</v>
      </c>
      <c r="E43" s="49">
        <f t="shared" ref="E43:E50" si="93">E13</f>
        <v>272</v>
      </c>
      <c r="F43" s="49">
        <f t="shared" ref="F43:F50" si="94">E27</f>
        <v>274</v>
      </c>
      <c r="G43" s="50">
        <f t="shared" ref="G43:G50" si="95">E43+F43</f>
        <v>546</v>
      </c>
      <c r="H43" s="49">
        <f t="shared" ref="H43:H50" si="96">F13</f>
        <v>55</v>
      </c>
      <c r="I43" s="49">
        <f t="shared" ref="I43:I50" si="97">F27</f>
        <v>18</v>
      </c>
      <c r="J43" s="50">
        <f t="shared" ref="J43:J50" si="98">H43+I43</f>
        <v>73</v>
      </c>
      <c r="K43" s="51">
        <f t="shared" ref="K43:K50" si="99">J43*E43/G43</f>
        <v>36.366300366300365</v>
      </c>
      <c r="L43" s="51">
        <f t="shared" ref="L43:L50" si="100">J43*F43/G43</f>
        <v>36.633699633699635</v>
      </c>
      <c r="M43" s="52">
        <f t="shared" ref="M43:M51" si="101">K43+L43</f>
        <v>73</v>
      </c>
      <c r="O43" s="5">
        <v>3</v>
      </c>
      <c r="P43" s="179">
        <f t="shared" si="91"/>
        <v>0.93430656934306566</v>
      </c>
      <c r="Q43" s="244">
        <f t="shared" si="92"/>
        <v>0.79779411764705888</v>
      </c>
      <c r="R43" s="2">
        <v>3</v>
      </c>
      <c r="S43" s="87">
        <f>(IF(P43=Q43,1,LOG(Q43,P43)))</f>
        <v>3.3245402827673303</v>
      </c>
      <c r="T43" s="161">
        <f t="shared" ref="T43:T50" si="102">1/(Q43-P43)</f>
        <v>-7.3253390996658192</v>
      </c>
      <c r="W43" s="1"/>
      <c r="X43" s="1"/>
      <c r="Y43" s="1"/>
    </row>
    <row r="44" spans="1:42" x14ac:dyDescent="0.3">
      <c r="C44" s="160" t="s">
        <v>72</v>
      </c>
      <c r="D44" s="48">
        <v>6</v>
      </c>
      <c r="E44" s="49">
        <f t="shared" si="93"/>
        <v>210</v>
      </c>
      <c r="F44" s="49">
        <f t="shared" si="94"/>
        <v>246</v>
      </c>
      <c r="G44" s="50">
        <f t="shared" si="95"/>
        <v>456</v>
      </c>
      <c r="H44" s="49">
        <f t="shared" si="96"/>
        <v>32</v>
      </c>
      <c r="I44" s="49">
        <f t="shared" si="97"/>
        <v>28</v>
      </c>
      <c r="J44" s="50">
        <f t="shared" si="98"/>
        <v>60</v>
      </c>
      <c r="K44" s="51">
        <f t="shared" si="99"/>
        <v>27.631578947368421</v>
      </c>
      <c r="L44" s="51">
        <f t="shared" si="100"/>
        <v>32.368421052631582</v>
      </c>
      <c r="M44" s="52">
        <f t="shared" si="101"/>
        <v>60</v>
      </c>
      <c r="O44" s="5">
        <v>6</v>
      </c>
      <c r="P44" s="179">
        <f t="shared" si="91"/>
        <v>0.8279627321820664</v>
      </c>
      <c r="Q44" s="244">
        <f t="shared" si="92"/>
        <v>0.67622549019607847</v>
      </c>
      <c r="R44" s="2">
        <v>6</v>
      </c>
      <c r="S44" s="87">
        <f>(IF(P44=Q44,1,LOG(Q44,P44)))</f>
        <v>2.0723270845421382</v>
      </c>
      <c r="T44" s="161">
        <f t="shared" si="102"/>
        <v>-6.5903398988387067</v>
      </c>
      <c r="W44" s="1"/>
      <c r="X44" s="1"/>
      <c r="Y44" s="1"/>
    </row>
    <row r="45" spans="1:42" x14ac:dyDescent="0.3">
      <c r="C45" s="160" t="s">
        <v>72</v>
      </c>
      <c r="D45" s="48">
        <v>9</v>
      </c>
      <c r="E45" s="49">
        <f t="shared" si="93"/>
        <v>175</v>
      </c>
      <c r="F45" s="49">
        <f t="shared" si="94"/>
        <v>212</v>
      </c>
      <c r="G45" s="50">
        <f t="shared" si="95"/>
        <v>387</v>
      </c>
      <c r="H45" s="49">
        <f t="shared" si="96"/>
        <v>21</v>
      </c>
      <c r="I45" s="49">
        <f t="shared" si="97"/>
        <v>35</v>
      </c>
      <c r="J45" s="50">
        <f t="shared" si="98"/>
        <v>56</v>
      </c>
      <c r="K45" s="51">
        <f t="shared" si="99"/>
        <v>25.322997416020673</v>
      </c>
      <c r="L45" s="51">
        <f t="shared" si="100"/>
        <v>30.677002583979327</v>
      </c>
      <c r="M45" s="52">
        <f t="shared" si="101"/>
        <v>56</v>
      </c>
      <c r="O45" s="5">
        <v>9</v>
      </c>
      <c r="P45" s="179">
        <f t="shared" si="91"/>
        <v>0.69127077168031015</v>
      </c>
      <c r="Q45" s="244">
        <f t="shared" si="92"/>
        <v>0.59507843137254901</v>
      </c>
      <c r="R45" s="2">
        <v>9</v>
      </c>
      <c r="S45" s="87">
        <f>(IF(P45=Q45,1,LOG(Q45,P45)))</f>
        <v>1.405820094468055</v>
      </c>
      <c r="T45" s="161">
        <f t="shared" si="102"/>
        <v>-10.395838138468875</v>
      </c>
      <c r="W45" s="1"/>
      <c r="X45" s="1"/>
      <c r="Y45" s="1"/>
    </row>
    <row r="46" spans="1:42" x14ac:dyDescent="0.3">
      <c r="D46" s="48">
        <v>12</v>
      </c>
      <c r="E46" s="49">
        <f t="shared" si="93"/>
        <v>152</v>
      </c>
      <c r="F46" s="49">
        <f t="shared" si="94"/>
        <v>173</v>
      </c>
      <c r="G46" s="50">
        <f t="shared" si="95"/>
        <v>325</v>
      </c>
      <c r="H46" s="49">
        <f t="shared" si="96"/>
        <v>13</v>
      </c>
      <c r="I46" s="49">
        <f t="shared" si="97"/>
        <v>37</v>
      </c>
      <c r="J46" s="50">
        <f t="shared" si="98"/>
        <v>50</v>
      </c>
      <c r="K46" s="51">
        <f t="shared" si="99"/>
        <v>23.384615384615383</v>
      </c>
      <c r="L46" s="51">
        <f t="shared" si="100"/>
        <v>26.615384615384617</v>
      </c>
      <c r="M46" s="52">
        <f t="shared" si="101"/>
        <v>50</v>
      </c>
      <c r="O46" s="96">
        <v>12</v>
      </c>
      <c r="P46" s="179">
        <f t="shared" si="91"/>
        <v>0.54342673380648665</v>
      </c>
      <c r="Q46" s="244">
        <f t="shared" si="92"/>
        <v>0.54418356553147573</v>
      </c>
      <c r="R46" s="77">
        <v>12</v>
      </c>
      <c r="S46" s="87">
        <f t="shared" ref="S46:S50" si="103">(IF(P46=Q46,1,LOG(Q46,P46)))</f>
        <v>0.99771794735737696</v>
      </c>
      <c r="T46" s="121">
        <f t="shared" si="102"/>
        <v>1321.2976768573301</v>
      </c>
    </row>
    <row r="47" spans="1:42" x14ac:dyDescent="0.3">
      <c r="D47" s="48">
        <v>15</v>
      </c>
      <c r="E47" s="49">
        <f t="shared" si="93"/>
        <v>124</v>
      </c>
      <c r="F47" s="49">
        <f t="shared" si="94"/>
        <v>116</v>
      </c>
      <c r="G47" s="50">
        <f t="shared" si="95"/>
        <v>240</v>
      </c>
      <c r="H47" s="49">
        <f t="shared" si="96"/>
        <v>17</v>
      </c>
      <c r="I47" s="49">
        <f t="shared" si="97"/>
        <v>21</v>
      </c>
      <c r="J47" s="50">
        <f t="shared" si="98"/>
        <v>38</v>
      </c>
      <c r="K47" s="51">
        <f t="shared" si="99"/>
        <v>19.633333333333333</v>
      </c>
      <c r="L47" s="51">
        <f t="shared" si="100"/>
        <v>18.366666666666667</v>
      </c>
      <c r="M47" s="52">
        <f t="shared" si="101"/>
        <v>38</v>
      </c>
      <c r="O47" s="5">
        <v>15</v>
      </c>
      <c r="P47" s="179">
        <f t="shared" si="91"/>
        <v>0.44504775613462272</v>
      </c>
      <c r="Q47" s="244">
        <f t="shared" si="92"/>
        <v>0.46957775412796698</v>
      </c>
      <c r="R47" s="2">
        <v>15</v>
      </c>
      <c r="S47" s="87">
        <f t="shared" si="103"/>
        <v>0.9337277102326712</v>
      </c>
      <c r="T47" s="121">
        <f t="shared" si="102"/>
        <v>40.76641181427452</v>
      </c>
    </row>
    <row r="48" spans="1:42" x14ac:dyDescent="0.3">
      <c r="D48" s="48">
        <v>18</v>
      </c>
      <c r="E48" s="49">
        <f t="shared" si="93"/>
        <v>85</v>
      </c>
      <c r="F48" s="49">
        <f t="shared" si="94"/>
        <v>73</v>
      </c>
      <c r="G48" s="50">
        <f t="shared" si="95"/>
        <v>158</v>
      </c>
      <c r="H48" s="49">
        <f t="shared" si="96"/>
        <v>12</v>
      </c>
      <c r="I48" s="49">
        <f t="shared" si="97"/>
        <v>11</v>
      </c>
      <c r="J48" s="50">
        <f t="shared" si="98"/>
        <v>23</v>
      </c>
      <c r="K48" s="51">
        <f t="shared" si="99"/>
        <v>12.373417721518987</v>
      </c>
      <c r="L48" s="51">
        <f t="shared" si="100"/>
        <v>10.626582278481013</v>
      </c>
      <c r="M48" s="52">
        <f t="shared" si="101"/>
        <v>23</v>
      </c>
      <c r="O48" s="5">
        <v>18</v>
      </c>
      <c r="P48" s="179">
        <f t="shared" si="91"/>
        <v>0.37798576548420015</v>
      </c>
      <c r="Q48" s="244">
        <f t="shared" si="92"/>
        <v>0.40328442413343052</v>
      </c>
      <c r="R48" s="2">
        <v>18</v>
      </c>
      <c r="S48" s="87">
        <f t="shared" si="103"/>
        <v>0.93340977856740071</v>
      </c>
      <c r="T48" s="121">
        <f t="shared" si="102"/>
        <v>39.527787376601566</v>
      </c>
    </row>
    <row r="49" spans="4:20" x14ac:dyDescent="0.3">
      <c r="D49" s="48">
        <v>21</v>
      </c>
      <c r="E49" s="49">
        <f t="shared" si="93"/>
        <v>48</v>
      </c>
      <c r="F49" s="49">
        <f t="shared" si="94"/>
        <v>41</v>
      </c>
      <c r="G49" s="50">
        <f t="shared" si="95"/>
        <v>89</v>
      </c>
      <c r="H49" s="49">
        <f t="shared" si="96"/>
        <v>7</v>
      </c>
      <c r="I49" s="49">
        <f t="shared" si="97"/>
        <v>5</v>
      </c>
      <c r="J49" s="50">
        <f t="shared" si="98"/>
        <v>12</v>
      </c>
      <c r="K49" s="51">
        <f t="shared" si="99"/>
        <v>6.4719101123595504</v>
      </c>
      <c r="L49" s="51">
        <f t="shared" si="100"/>
        <v>5.5280898876404496</v>
      </c>
      <c r="M49" s="52">
        <f t="shared" si="101"/>
        <v>12</v>
      </c>
      <c r="O49" s="5">
        <v>21</v>
      </c>
      <c r="P49" s="179">
        <f t="shared" si="91"/>
        <v>0.33188994042515135</v>
      </c>
      <c r="Q49" s="244">
        <f t="shared" si="92"/>
        <v>0.34447211228063856</v>
      </c>
      <c r="R49" s="2">
        <v>21</v>
      </c>
      <c r="S49" s="87">
        <f t="shared" si="103"/>
        <v>0.9662635082328882</v>
      </c>
      <c r="T49" s="121">
        <f t="shared" si="102"/>
        <v>79.477534680460579</v>
      </c>
    </row>
    <row r="50" spans="4:20" x14ac:dyDescent="0.3">
      <c r="D50" s="48">
        <v>24</v>
      </c>
      <c r="E50" s="49">
        <f t="shared" si="93"/>
        <v>28</v>
      </c>
      <c r="F50" s="49">
        <f t="shared" si="94"/>
        <v>21</v>
      </c>
      <c r="G50" s="50">
        <f t="shared" si="95"/>
        <v>49</v>
      </c>
      <c r="H50" s="49">
        <f t="shared" si="96"/>
        <v>1</v>
      </c>
      <c r="I50" s="49">
        <f t="shared" si="97"/>
        <v>0</v>
      </c>
      <c r="J50" s="50">
        <f t="shared" si="98"/>
        <v>1</v>
      </c>
      <c r="K50" s="51">
        <f t="shared" si="99"/>
        <v>0.5714285714285714</v>
      </c>
      <c r="L50" s="51">
        <f t="shared" si="100"/>
        <v>0.42857142857142855</v>
      </c>
      <c r="M50" s="52">
        <f t="shared" si="101"/>
        <v>1</v>
      </c>
      <c r="O50" s="5">
        <v>24</v>
      </c>
      <c r="P50" s="179">
        <f t="shared" si="91"/>
        <v>0.33188994042515135</v>
      </c>
      <c r="Q50" s="244">
        <f t="shared" si="92"/>
        <v>0.33216953684204431</v>
      </c>
      <c r="R50" s="2">
        <v>24</v>
      </c>
      <c r="S50" s="87">
        <f t="shared" si="103"/>
        <v>0.99923651926599089</v>
      </c>
      <c r="T50" s="121">
        <f t="shared" si="102"/>
        <v>3576.5837456452309</v>
      </c>
    </row>
    <row r="51" spans="4:20" x14ac:dyDescent="0.3">
      <c r="D51" s="53"/>
      <c r="E51" s="54"/>
      <c r="F51" s="54"/>
      <c r="G51" s="54"/>
      <c r="H51" s="55">
        <f>SUM(H43:H50)</f>
        <v>158</v>
      </c>
      <c r="I51" s="55">
        <f>SUM(I43:I50)</f>
        <v>155</v>
      </c>
      <c r="J51" s="55">
        <f>SUM(J43:J50)</f>
        <v>313</v>
      </c>
      <c r="K51" s="56">
        <f>SUM(K43:K50)</f>
        <v>151.75558185294531</v>
      </c>
      <c r="L51" s="56">
        <f>SUM(L43:L50)</f>
        <v>161.24441814705469</v>
      </c>
      <c r="M51" s="57">
        <f t="shared" si="101"/>
        <v>313</v>
      </c>
      <c r="P51" s="30"/>
      <c r="Q51" s="30"/>
    </row>
    <row r="52" spans="4:20" x14ac:dyDescent="0.3">
      <c r="D52" s="30"/>
      <c r="E52" s="30"/>
      <c r="F52" s="30"/>
      <c r="G52" s="30"/>
      <c r="H52" s="30"/>
      <c r="I52" s="30"/>
      <c r="J52" s="30"/>
      <c r="K52" s="58"/>
      <c r="L52" s="30"/>
      <c r="M52" s="30"/>
      <c r="P52" s="30"/>
      <c r="Q52" s="30"/>
    </row>
    <row r="53" spans="4:20" x14ac:dyDescent="0.3">
      <c r="D53" s="59" t="s">
        <v>14</v>
      </c>
      <c r="E53" s="60">
        <f>((H51-K51)^2)/K51</f>
        <v>0.256944472942358</v>
      </c>
      <c r="F53" s="61"/>
      <c r="G53" s="62">
        <f>((I51-L51)^2)/L51</f>
        <v>0.24182392447039353</v>
      </c>
      <c r="H53" s="61"/>
      <c r="I53" s="63">
        <f>E53+G53</f>
        <v>0.49876839741275153</v>
      </c>
      <c r="J53" s="64" t="s">
        <v>27</v>
      </c>
      <c r="K53" s="61"/>
      <c r="L53" s="65" t="s">
        <v>28</v>
      </c>
      <c r="M53" s="97">
        <f>CHIDIST(I53,1)</f>
        <v>0.48004177808450899</v>
      </c>
      <c r="O53" s="143" t="s">
        <v>84</v>
      </c>
      <c r="P53" s="30"/>
      <c r="Q53" s="30"/>
    </row>
    <row r="54" spans="4:20" x14ac:dyDescent="0.3">
      <c r="D54" s="30"/>
      <c r="E54" s="30"/>
      <c r="F54" s="30"/>
      <c r="G54" s="30"/>
      <c r="H54" s="30"/>
      <c r="I54" s="30"/>
      <c r="J54" s="66"/>
      <c r="K54" s="30"/>
      <c r="L54" s="30"/>
      <c r="M54" s="30"/>
      <c r="O54" s="144" t="s">
        <v>75</v>
      </c>
      <c r="P54" s="30"/>
      <c r="Q54" s="30"/>
    </row>
    <row r="55" spans="4:20" x14ac:dyDescent="0.3">
      <c r="D55" s="30"/>
      <c r="E55" s="30"/>
      <c r="F55" s="30"/>
      <c r="G55" s="30"/>
      <c r="H55" s="30"/>
      <c r="I55" s="30"/>
      <c r="J55" s="67"/>
      <c r="K55" s="90" t="s">
        <v>15</v>
      </c>
      <c r="L55" s="92">
        <f>(H51/K51)/(I51/L51)</f>
        <v>1.0830921396512485</v>
      </c>
      <c r="Q55" s="30"/>
    </row>
    <row r="56" spans="4:20" x14ac:dyDescent="0.3">
      <c r="D56" s="30"/>
      <c r="E56" s="30"/>
      <c r="F56" s="30"/>
      <c r="G56" s="30"/>
      <c r="H56" s="30"/>
      <c r="I56" s="30"/>
      <c r="J56" s="30"/>
    </row>
    <row r="57" spans="4:20" x14ac:dyDescent="0.3">
      <c r="D57" s="30"/>
      <c r="E57" s="30"/>
      <c r="F57" s="30"/>
      <c r="G57" s="30"/>
      <c r="H57" s="30"/>
      <c r="I57" s="30"/>
      <c r="J57" s="30"/>
      <c r="K57" s="30"/>
    </row>
    <row r="58" spans="4:20" ht="12.75" customHeight="1" x14ac:dyDescent="0.3">
      <c r="D58" s="30"/>
      <c r="E58" s="30"/>
      <c r="F58" s="30"/>
      <c r="G58" s="30"/>
      <c r="H58" s="30"/>
      <c r="I58" s="30"/>
      <c r="J58" s="30"/>
      <c r="K58" s="30"/>
      <c r="L58" s="30"/>
    </row>
    <row r="59" spans="4:20" x14ac:dyDescent="0.3">
      <c r="D59" s="30"/>
      <c r="E59" s="30"/>
      <c r="F59" s="30"/>
      <c r="G59" s="30"/>
      <c r="H59" s="30"/>
      <c r="I59" s="30"/>
      <c r="J59" s="30"/>
      <c r="K59" s="30"/>
      <c r="L59" s="30"/>
    </row>
    <row r="60" spans="4:20" x14ac:dyDescent="0.3">
      <c r="D60" s="30"/>
      <c r="E60" s="30"/>
      <c r="F60" s="30"/>
      <c r="G60" s="30"/>
      <c r="H60" s="30"/>
      <c r="I60" s="30"/>
      <c r="J60" s="30"/>
      <c r="K60" s="30"/>
      <c r="L60" s="30"/>
      <c r="M60" s="30"/>
      <c r="N60" s="30"/>
    </row>
    <row r="61" spans="4:20" x14ac:dyDescent="0.3">
      <c r="D61" s="30"/>
      <c r="E61" s="30"/>
      <c r="F61" s="30"/>
      <c r="G61" s="30"/>
      <c r="H61" s="30"/>
      <c r="I61" s="30"/>
      <c r="J61" s="30"/>
      <c r="K61" s="30"/>
      <c r="L61" s="30"/>
      <c r="M61" s="30"/>
      <c r="N61" s="30"/>
    </row>
    <row r="62" spans="4:20" x14ac:dyDescent="0.3">
      <c r="D62" s="30"/>
      <c r="E62" s="30"/>
      <c r="F62" s="30"/>
      <c r="G62" s="30"/>
      <c r="H62" s="30"/>
      <c r="I62" s="30"/>
      <c r="J62" s="30"/>
      <c r="K62" s="30"/>
      <c r="L62" s="30"/>
      <c r="M62" s="30"/>
    </row>
    <row r="63" spans="4:20" x14ac:dyDescent="0.3">
      <c r="D63" s="30"/>
      <c r="E63" s="30"/>
      <c r="F63" s="30"/>
      <c r="G63" s="30"/>
      <c r="H63" s="30"/>
      <c r="I63" s="30"/>
      <c r="J63" s="30"/>
      <c r="K63" s="30"/>
      <c r="L63" s="30"/>
      <c r="M63" s="30"/>
    </row>
    <row r="64" spans="4:20" x14ac:dyDescent="0.3">
      <c r="D64" s="30"/>
      <c r="E64" s="30"/>
      <c r="F64" s="30"/>
      <c r="G64" s="30"/>
      <c r="H64" s="30"/>
      <c r="I64" s="30"/>
      <c r="J64" s="30"/>
      <c r="K64" s="30"/>
      <c r="L64" s="30"/>
      <c r="M64" s="30"/>
    </row>
    <row r="65" spans="1:52" x14ac:dyDescent="0.3">
      <c r="D65" s="30"/>
      <c r="E65" s="30"/>
      <c r="F65" s="30"/>
      <c r="G65" s="30"/>
      <c r="H65" s="30"/>
      <c r="I65" s="30"/>
      <c r="J65" s="30"/>
      <c r="K65" s="30"/>
      <c r="L65" s="30"/>
      <c r="M65" s="30"/>
      <c r="N65" s="30"/>
    </row>
    <row r="66" spans="1:52" x14ac:dyDescent="0.3">
      <c r="D66" s="30"/>
      <c r="E66" s="30"/>
      <c r="F66" s="30"/>
      <c r="G66" s="30"/>
      <c r="H66" s="30"/>
      <c r="I66" s="30"/>
      <c r="J66" s="30"/>
      <c r="K66" s="30"/>
      <c r="L66" s="30"/>
      <c r="S66" s="31"/>
    </row>
    <row r="67" spans="1:52" x14ac:dyDescent="0.3">
      <c r="D67" s="30"/>
      <c r="E67" s="30"/>
      <c r="F67" s="30"/>
      <c r="G67" s="30"/>
      <c r="H67" s="30"/>
      <c r="I67" s="30"/>
      <c r="J67" s="30"/>
      <c r="K67" s="30"/>
      <c r="L67" s="30"/>
      <c r="R67" s="30"/>
      <c r="S67" s="30"/>
    </row>
    <row r="68" spans="1:52" ht="14.5" x14ac:dyDescent="0.35">
      <c r="A68" s="113" t="s">
        <v>123</v>
      </c>
    </row>
    <row r="69" spans="1:52" x14ac:dyDescent="0.3">
      <c r="A69" s="37" t="s">
        <v>51</v>
      </c>
      <c r="R69" s="1"/>
      <c r="S69" s="1"/>
    </row>
    <row r="70" spans="1:52" x14ac:dyDescent="0.3">
      <c r="A70" s="3" t="s">
        <v>58</v>
      </c>
      <c r="B70" s="3"/>
      <c r="F70" s="4"/>
      <c r="AA70" s="2"/>
      <c r="AB70" s="2"/>
      <c r="AC70" s="2"/>
      <c r="AD70" s="2"/>
      <c r="AE70" s="2"/>
      <c r="AF70" s="2"/>
      <c r="AG70" s="2"/>
      <c r="AH70" s="2"/>
      <c r="AI70" s="2"/>
      <c r="AJ70" s="2"/>
      <c r="AK70" s="2"/>
      <c r="AL70" s="2"/>
      <c r="AM70" s="2"/>
      <c r="AN70" s="2"/>
      <c r="AO70" s="2"/>
      <c r="AP70" s="77"/>
      <c r="AQ70" s="2"/>
      <c r="AR70" s="2"/>
      <c r="AS70" s="2"/>
      <c r="AT70" s="2"/>
      <c r="AU70" s="2"/>
      <c r="AV70" s="2"/>
      <c r="AW70" s="2"/>
      <c r="AX70" s="2"/>
      <c r="AY70" s="2"/>
      <c r="AZ70" s="2"/>
    </row>
    <row r="71" spans="1:52" x14ac:dyDescent="0.3">
      <c r="C71" s="3" t="s">
        <v>131</v>
      </c>
      <c r="E71" s="7"/>
      <c r="F71" s="4"/>
      <c r="T71" s="5"/>
      <c r="U71" s="5"/>
      <c r="V71" s="6"/>
      <c r="Y71" s="146" t="s">
        <v>78</v>
      </c>
      <c r="Z71" s="146"/>
      <c r="AA71" s="3"/>
      <c r="AB71" s="3"/>
      <c r="AC71" s="3"/>
      <c r="AD71" s="2"/>
      <c r="AE71" s="2"/>
      <c r="AF71" s="2"/>
      <c r="AG71" s="2"/>
      <c r="AH71" s="2"/>
      <c r="AI71" s="2"/>
      <c r="AJ71" s="2"/>
      <c r="AK71" s="2"/>
      <c r="AL71" s="2"/>
      <c r="AM71" s="2"/>
      <c r="AN71" s="2"/>
      <c r="AO71" s="2"/>
      <c r="AP71" s="77"/>
      <c r="AQ71" s="2"/>
      <c r="AR71" s="2"/>
      <c r="AS71" s="2"/>
      <c r="AT71" s="2"/>
      <c r="AU71" s="2"/>
      <c r="AV71" s="2"/>
      <c r="AW71" s="2"/>
      <c r="AX71" s="2"/>
      <c r="AY71" s="2"/>
      <c r="AZ71" s="2"/>
    </row>
    <row r="72" spans="1:52" ht="59.25" customHeight="1" x14ac:dyDescent="0.3">
      <c r="A72" s="86" t="s">
        <v>149</v>
      </c>
      <c r="B72" s="86" t="s">
        <v>65</v>
      </c>
      <c r="C72" s="8" t="s">
        <v>46</v>
      </c>
      <c r="D72" s="8" t="s">
        <v>45</v>
      </c>
      <c r="E72" s="8" t="s">
        <v>30</v>
      </c>
      <c r="F72" s="33" t="s">
        <v>31</v>
      </c>
      <c r="G72" s="33" t="s">
        <v>33</v>
      </c>
      <c r="H72" s="10" t="s">
        <v>32</v>
      </c>
      <c r="I72" s="10" t="s">
        <v>18</v>
      </c>
      <c r="J72" s="264" t="s">
        <v>126</v>
      </c>
      <c r="K72" s="174" t="s">
        <v>87</v>
      </c>
      <c r="L72" s="270" t="s">
        <v>135</v>
      </c>
      <c r="O72" s="316" t="s">
        <v>145</v>
      </c>
      <c r="P72" s="317" t="s">
        <v>146</v>
      </c>
      <c r="T72" s="5"/>
      <c r="U72" s="5"/>
      <c r="V72" s="6"/>
      <c r="Y72" s="8" t="s">
        <v>45</v>
      </c>
      <c r="Z72" s="245" t="s">
        <v>40</v>
      </c>
      <c r="AA72" s="245" t="s">
        <v>41</v>
      </c>
      <c r="AB72" s="245" t="s">
        <v>42</v>
      </c>
      <c r="AC72" s="33" t="s">
        <v>43</v>
      </c>
      <c r="AD72" s="2"/>
      <c r="AE72" s="2"/>
      <c r="AF72" s="2"/>
      <c r="AG72" s="2"/>
      <c r="AH72" s="2"/>
      <c r="AI72" s="2"/>
      <c r="AJ72" s="2"/>
      <c r="AK72" s="2"/>
      <c r="AL72" s="2"/>
      <c r="AM72" s="2"/>
      <c r="AN72" s="2"/>
      <c r="AO72" s="2"/>
      <c r="AP72" s="77"/>
      <c r="AQ72" s="2"/>
      <c r="AR72" s="2"/>
      <c r="AS72" s="2"/>
      <c r="AT72" s="2"/>
      <c r="AU72" s="2"/>
      <c r="AV72" s="2"/>
      <c r="AW72" s="2"/>
      <c r="AX72" s="2"/>
      <c r="AY72" s="2"/>
      <c r="AZ72" s="2"/>
    </row>
    <row r="73" spans="1:52" x14ac:dyDescent="0.3">
      <c r="A73" s="122">
        <v>0</v>
      </c>
      <c r="B73" s="39">
        <f>F73</f>
        <v>0</v>
      </c>
      <c r="D73" s="8">
        <v>0</v>
      </c>
      <c r="E73" s="8">
        <v>272</v>
      </c>
      <c r="F73" s="8">
        <v>0</v>
      </c>
      <c r="G73" s="8">
        <v>0</v>
      </c>
      <c r="H73" s="73">
        <f>E74</f>
        <v>272</v>
      </c>
      <c r="I73" s="32">
        <f>F73/E73</f>
        <v>0</v>
      </c>
      <c r="J73" s="175">
        <f>1-I73</f>
        <v>1</v>
      </c>
      <c r="K73" s="232">
        <f>J73</f>
        <v>1</v>
      </c>
      <c r="L73" s="271">
        <f>H73/H73</f>
        <v>1</v>
      </c>
      <c r="N73" s="302" t="s">
        <v>140</v>
      </c>
      <c r="O73" s="310">
        <v>13.776680584271393</v>
      </c>
      <c r="P73" s="289">
        <v>10.714285714285714</v>
      </c>
      <c r="T73" s="5"/>
      <c r="U73" s="5"/>
      <c r="V73" s="6"/>
      <c r="Y73" s="70"/>
      <c r="Z73" s="248"/>
      <c r="AA73" s="248"/>
      <c r="AB73" s="248"/>
      <c r="AC73" s="70"/>
      <c r="AD73" s="2"/>
      <c r="AE73" s="2"/>
      <c r="AF73" s="2"/>
      <c r="AG73" s="2"/>
      <c r="AH73" s="2"/>
      <c r="AI73" s="2"/>
      <c r="AJ73" s="2"/>
      <c r="AK73" s="2"/>
      <c r="AL73" s="2"/>
      <c r="AM73" s="2"/>
      <c r="AN73" s="2"/>
      <c r="AO73" s="2"/>
      <c r="AP73" s="77"/>
      <c r="AQ73" s="2"/>
      <c r="AR73" s="2"/>
      <c r="AS73" s="2"/>
      <c r="AT73" s="2"/>
      <c r="AU73" s="2"/>
      <c r="AV73" s="2"/>
      <c r="AW73" s="2"/>
      <c r="AX73" s="2"/>
      <c r="AY73" s="2"/>
      <c r="AZ73" s="2"/>
    </row>
    <row r="74" spans="1:52" x14ac:dyDescent="0.3">
      <c r="A74" s="122">
        <v>7</v>
      </c>
      <c r="B74" s="18">
        <f>B73+F74</f>
        <v>55</v>
      </c>
      <c r="C74" s="64">
        <f>D73</f>
        <v>0</v>
      </c>
      <c r="D74" s="42">
        <v>3</v>
      </c>
      <c r="E74" s="12">
        <v>272</v>
      </c>
      <c r="F74" s="84">
        <f t="shared" ref="F74:F81" si="104">E74-H74-G74</f>
        <v>55</v>
      </c>
      <c r="G74" s="123">
        <f>A74-A73</f>
        <v>7</v>
      </c>
      <c r="H74" s="73">
        <f t="shared" ref="H74:H80" si="105">E75</f>
        <v>210</v>
      </c>
      <c r="I74" s="13">
        <f>F74/E74</f>
        <v>0.20220588235294118</v>
      </c>
      <c r="J74" s="175">
        <f>1-I74</f>
        <v>0.79779411764705888</v>
      </c>
      <c r="K74" s="176">
        <f>J74*K73</f>
        <v>0.79779411764705888</v>
      </c>
      <c r="L74" s="271">
        <f>H74/H73</f>
        <v>0.7720588235294118</v>
      </c>
      <c r="N74" s="302"/>
      <c r="O74" s="309"/>
      <c r="P74" s="303"/>
      <c r="T74" s="5"/>
      <c r="U74" s="5"/>
      <c r="V74" s="6"/>
      <c r="X74" s="17"/>
      <c r="Y74" s="14">
        <f t="shared" ref="Y74:Y81" si="106">D74</f>
        <v>3</v>
      </c>
      <c r="Z74" s="252">
        <f>K74*(D74-D73)</f>
        <v>2.3933823529411766</v>
      </c>
      <c r="AA74" s="252">
        <f>(K73-K74)*(D74-D73)/2</f>
        <v>0.30330882352941169</v>
      </c>
      <c r="AB74" s="253">
        <f>SUM(Z74:AA74)</f>
        <v>2.6966911764705883</v>
      </c>
      <c r="AC74" s="71">
        <f>AB74</f>
        <v>2.6966911764705883</v>
      </c>
      <c r="AD74" s="2"/>
      <c r="AE74" s="2"/>
      <c r="AF74" s="2"/>
      <c r="AG74" s="2"/>
      <c r="AH74" s="2"/>
      <c r="AI74" s="2"/>
      <c r="AJ74" s="2"/>
      <c r="AK74" s="2"/>
      <c r="AL74" s="2"/>
      <c r="AM74" s="2"/>
      <c r="AN74" s="2"/>
      <c r="AO74" s="2"/>
      <c r="AP74" s="77"/>
      <c r="AQ74" s="2"/>
      <c r="AR74" s="2"/>
      <c r="AS74" s="2"/>
      <c r="AT74" s="2"/>
      <c r="AU74" s="2"/>
      <c r="AV74" s="2"/>
      <c r="AW74" s="2"/>
      <c r="AX74" s="2"/>
      <c r="AY74" s="2"/>
      <c r="AZ74" s="2"/>
    </row>
    <row r="75" spans="1:52" x14ac:dyDescent="0.3">
      <c r="A75" s="122">
        <v>10</v>
      </c>
      <c r="B75" s="18">
        <f t="shared" ref="B75:B81" si="107">B74+F75</f>
        <v>87</v>
      </c>
      <c r="C75" s="64">
        <f t="shared" ref="C75:C81" si="108">D74</f>
        <v>3</v>
      </c>
      <c r="D75" s="42">
        <v>6</v>
      </c>
      <c r="E75" s="12">
        <v>210</v>
      </c>
      <c r="F75" s="84">
        <f t="shared" si="104"/>
        <v>32</v>
      </c>
      <c r="G75" s="123">
        <f t="shared" ref="G75:G81" si="109">A75-A74</f>
        <v>3</v>
      </c>
      <c r="H75" s="73">
        <f t="shared" si="105"/>
        <v>175</v>
      </c>
      <c r="I75" s="118">
        <f t="shared" ref="I75:I81" si="110">F75/E75</f>
        <v>0.15238095238095239</v>
      </c>
      <c r="J75" s="268">
        <f t="shared" ref="J75:J81" si="111">1-I75</f>
        <v>0.84761904761904761</v>
      </c>
      <c r="K75" s="183">
        <f>J75*K74</f>
        <v>0.67622549019607847</v>
      </c>
      <c r="L75" s="271">
        <f>H75/H73</f>
        <v>0.64338235294117652</v>
      </c>
      <c r="N75" s="302" t="s">
        <v>143</v>
      </c>
      <c r="O75" s="308">
        <v>100.90315240447191</v>
      </c>
      <c r="P75" s="307">
        <v>136</v>
      </c>
      <c r="T75" s="5"/>
      <c r="U75" s="5"/>
      <c r="V75" s="6"/>
      <c r="Y75" s="14">
        <f t="shared" si="106"/>
        <v>6</v>
      </c>
      <c r="Z75" s="252">
        <f t="shared" ref="Z75:Z81" si="112">K75*(D75-D74)</f>
        <v>2.0286764705882354</v>
      </c>
      <c r="AA75" s="252">
        <f t="shared" ref="AA75:AA81" si="113">(K74-K75)*(D75-D74)/2</f>
        <v>0.18235294117647061</v>
      </c>
      <c r="AB75" s="253">
        <f t="shared" ref="AB75:AB81" si="114">SUM(Z75:AA75)</f>
        <v>2.2110294117647058</v>
      </c>
      <c r="AC75" s="71">
        <f>AB75+AC74</f>
        <v>4.9077205882352946</v>
      </c>
      <c r="AD75" s="2"/>
      <c r="AE75" s="2"/>
      <c r="AF75" s="2"/>
      <c r="AG75" s="2"/>
      <c r="AH75" s="2"/>
      <c r="AI75" s="2"/>
      <c r="AJ75" s="2"/>
      <c r="AK75" s="2"/>
      <c r="AL75" s="2"/>
      <c r="AM75" s="2"/>
      <c r="AN75" s="2"/>
      <c r="AO75" s="2"/>
      <c r="AP75" s="77"/>
      <c r="AQ75" s="2"/>
      <c r="AR75" s="2"/>
      <c r="AS75" s="2"/>
      <c r="AT75" s="2"/>
      <c r="AU75" s="2"/>
      <c r="AV75" s="2"/>
      <c r="AW75" s="2"/>
      <c r="AX75" s="2"/>
      <c r="AY75" s="2"/>
      <c r="AZ75" s="2"/>
    </row>
    <row r="76" spans="1:52" x14ac:dyDescent="0.3">
      <c r="A76" s="122">
        <v>12</v>
      </c>
      <c r="B76" s="18">
        <f t="shared" si="107"/>
        <v>108</v>
      </c>
      <c r="C76" s="64">
        <f t="shared" si="108"/>
        <v>6</v>
      </c>
      <c r="D76" s="42">
        <v>9</v>
      </c>
      <c r="E76" s="12">
        <v>175</v>
      </c>
      <c r="F76" s="84">
        <f t="shared" si="104"/>
        <v>21</v>
      </c>
      <c r="G76" s="123">
        <f t="shared" si="109"/>
        <v>2</v>
      </c>
      <c r="H76" s="73">
        <f t="shared" si="105"/>
        <v>152</v>
      </c>
      <c r="I76" s="13">
        <f t="shared" si="110"/>
        <v>0.12</v>
      </c>
      <c r="J76" s="175">
        <f t="shared" si="111"/>
        <v>0.88</v>
      </c>
      <c r="K76" s="176">
        <f t="shared" ref="K76:K81" si="115">J76*K75</f>
        <v>0.59507843137254901</v>
      </c>
      <c r="L76" s="271">
        <f>H76/H73</f>
        <v>0.55882352941176472</v>
      </c>
      <c r="N76" s="302" t="s">
        <v>144</v>
      </c>
      <c r="O76" s="313">
        <v>0.37096747207526437</v>
      </c>
      <c r="P76" s="314">
        <v>0.5</v>
      </c>
      <c r="T76" s="5"/>
      <c r="U76" s="5"/>
      <c r="V76" s="6"/>
      <c r="Y76" s="14">
        <f t="shared" si="106"/>
        <v>9</v>
      </c>
      <c r="Z76" s="252">
        <f t="shared" si="112"/>
        <v>1.785235294117647</v>
      </c>
      <c r="AA76" s="252">
        <f t="shared" si="113"/>
        <v>0.12172058823529419</v>
      </c>
      <c r="AB76" s="253">
        <f t="shared" si="114"/>
        <v>1.9069558823529413</v>
      </c>
      <c r="AC76" s="71">
        <f t="shared" ref="AC76:AC81" si="116">AB76+AC75</f>
        <v>6.8146764705882354</v>
      </c>
      <c r="AD76" s="2"/>
      <c r="AE76" s="2"/>
      <c r="AF76" s="2"/>
      <c r="AG76" s="2"/>
      <c r="AH76" s="2"/>
      <c r="AI76" s="2"/>
      <c r="AJ76" s="2"/>
      <c r="AK76" s="2"/>
      <c r="AL76" s="2"/>
      <c r="AM76" s="2"/>
      <c r="AN76" s="2"/>
      <c r="AO76" s="2"/>
      <c r="AP76" s="77"/>
      <c r="AQ76" s="2"/>
      <c r="AR76" s="2"/>
      <c r="AS76" s="2"/>
      <c r="AT76" s="2"/>
      <c r="AU76" s="2"/>
      <c r="AV76" s="2"/>
      <c r="AW76" s="2"/>
      <c r="AX76" s="2"/>
      <c r="AY76" s="2"/>
      <c r="AZ76" s="2"/>
    </row>
    <row r="77" spans="1:52" x14ac:dyDescent="0.3">
      <c r="A77" s="122">
        <v>27</v>
      </c>
      <c r="B77" s="18">
        <f t="shared" si="107"/>
        <v>121</v>
      </c>
      <c r="C77" s="64">
        <f t="shared" si="108"/>
        <v>9</v>
      </c>
      <c r="D77" s="100">
        <v>12</v>
      </c>
      <c r="E77" s="12">
        <v>152</v>
      </c>
      <c r="F77" s="84">
        <f t="shared" si="104"/>
        <v>13</v>
      </c>
      <c r="G77" s="123">
        <f t="shared" si="109"/>
        <v>15</v>
      </c>
      <c r="H77" s="101">
        <f t="shared" si="105"/>
        <v>124</v>
      </c>
      <c r="I77" s="13">
        <f t="shared" si="110"/>
        <v>8.5526315789473686E-2</v>
      </c>
      <c r="J77" s="175">
        <f t="shared" si="111"/>
        <v>0.91447368421052633</v>
      </c>
      <c r="K77" s="182">
        <f t="shared" si="115"/>
        <v>0.54418356553147573</v>
      </c>
      <c r="L77" s="271">
        <f>H77/H73</f>
        <v>0.45588235294117646</v>
      </c>
      <c r="T77" s="5"/>
      <c r="U77" s="5"/>
      <c r="V77" s="6"/>
      <c r="Y77" s="14">
        <f t="shared" si="106"/>
        <v>12</v>
      </c>
      <c r="Z77" s="252">
        <f t="shared" si="112"/>
        <v>1.6325506965944272</v>
      </c>
      <c r="AA77" s="252">
        <f t="shared" si="113"/>
        <v>7.6342298761609917E-2</v>
      </c>
      <c r="AB77" s="253">
        <f t="shared" si="114"/>
        <v>1.7088929953560372</v>
      </c>
      <c r="AC77" s="71">
        <f t="shared" si="116"/>
        <v>8.5235694659442736</v>
      </c>
      <c r="AD77" s="2"/>
      <c r="AE77" s="2"/>
      <c r="AF77" s="2"/>
      <c r="AG77" s="2"/>
      <c r="AH77" s="2"/>
      <c r="AI77" s="2"/>
      <c r="AJ77" s="2"/>
      <c r="AK77" s="2"/>
      <c r="AL77" s="2"/>
      <c r="AM77" s="2"/>
      <c r="AN77" s="2"/>
      <c r="AO77" s="2"/>
      <c r="AP77" s="77"/>
      <c r="AQ77" s="2"/>
      <c r="AR77" s="2"/>
      <c r="AS77" s="2"/>
      <c r="AT77" s="2"/>
      <c r="AU77" s="2"/>
      <c r="AV77" s="2"/>
      <c r="AW77" s="2"/>
      <c r="AX77" s="2"/>
      <c r="AY77" s="2"/>
      <c r="AZ77" s="2"/>
    </row>
    <row r="78" spans="1:52" x14ac:dyDescent="0.3">
      <c r="A78" s="122">
        <v>49</v>
      </c>
      <c r="B78" s="18">
        <f t="shared" si="107"/>
        <v>138</v>
      </c>
      <c r="C78" s="64">
        <f t="shared" si="108"/>
        <v>12</v>
      </c>
      <c r="D78" s="100">
        <v>15</v>
      </c>
      <c r="E78" s="116">
        <v>124</v>
      </c>
      <c r="F78" s="84">
        <f t="shared" si="104"/>
        <v>17</v>
      </c>
      <c r="G78" s="123">
        <f t="shared" si="109"/>
        <v>22</v>
      </c>
      <c r="H78" s="101">
        <f t="shared" si="105"/>
        <v>85</v>
      </c>
      <c r="I78" s="13">
        <f t="shared" si="110"/>
        <v>0.13709677419354838</v>
      </c>
      <c r="J78" s="175">
        <f t="shared" si="111"/>
        <v>0.86290322580645162</v>
      </c>
      <c r="K78" s="182">
        <f t="shared" si="115"/>
        <v>0.46957775412796698</v>
      </c>
      <c r="L78" s="271">
        <f>H78/H73</f>
        <v>0.3125</v>
      </c>
      <c r="T78" s="5"/>
      <c r="U78" s="5"/>
      <c r="V78" s="6"/>
      <c r="Y78" s="14">
        <f t="shared" si="106"/>
        <v>15</v>
      </c>
      <c r="Z78" s="252">
        <f t="shared" si="112"/>
        <v>1.4087332623839011</v>
      </c>
      <c r="AA78" s="252">
        <f t="shared" si="113"/>
        <v>0.11190871710526312</v>
      </c>
      <c r="AB78" s="253">
        <f t="shared" si="114"/>
        <v>1.5206419794891641</v>
      </c>
      <c r="AC78" s="71">
        <f t="shared" si="116"/>
        <v>10.044211445433438</v>
      </c>
      <c r="AD78" s="2"/>
      <c r="AE78" s="2"/>
      <c r="AF78" s="2"/>
      <c r="AG78" s="2"/>
      <c r="AH78" s="2"/>
      <c r="AI78" s="2"/>
      <c r="AJ78" s="2"/>
      <c r="AK78" s="2"/>
      <c r="AL78" s="2"/>
      <c r="AM78" s="2"/>
      <c r="AN78" s="2"/>
      <c r="AO78" s="2"/>
      <c r="AP78" s="77"/>
      <c r="AQ78" s="2"/>
      <c r="AR78" s="2"/>
      <c r="AS78" s="2"/>
      <c r="AT78" s="2"/>
      <c r="AU78" s="2"/>
      <c r="AV78" s="2"/>
      <c r="AW78" s="2"/>
      <c r="AX78" s="2"/>
      <c r="AY78" s="2"/>
      <c r="AZ78" s="2"/>
    </row>
    <row r="79" spans="1:52" x14ac:dyDescent="0.3">
      <c r="A79" s="122">
        <v>74</v>
      </c>
      <c r="B79" s="18">
        <f t="shared" si="107"/>
        <v>150</v>
      </c>
      <c r="C79" s="64">
        <f t="shared" si="108"/>
        <v>15</v>
      </c>
      <c r="D79" s="42">
        <v>18</v>
      </c>
      <c r="E79" s="116">
        <v>85</v>
      </c>
      <c r="F79" s="84">
        <f t="shared" si="104"/>
        <v>12</v>
      </c>
      <c r="G79" s="123">
        <f t="shared" si="109"/>
        <v>25</v>
      </c>
      <c r="H79" s="73">
        <f t="shared" si="105"/>
        <v>48</v>
      </c>
      <c r="I79" s="13">
        <f t="shared" si="110"/>
        <v>0.14117647058823529</v>
      </c>
      <c r="J79" s="175">
        <f t="shared" si="111"/>
        <v>0.85882352941176476</v>
      </c>
      <c r="K79" s="176">
        <f t="shared" si="115"/>
        <v>0.40328442413343052</v>
      </c>
      <c r="L79" s="271">
        <f>H79/H73</f>
        <v>0.17647058823529413</v>
      </c>
      <c r="T79" s="5"/>
      <c r="U79" s="5"/>
      <c r="V79" s="6"/>
      <c r="Y79" s="14">
        <f t="shared" si="106"/>
        <v>18</v>
      </c>
      <c r="Z79" s="252">
        <f t="shared" si="112"/>
        <v>1.2098532724002915</v>
      </c>
      <c r="AA79" s="252">
        <f t="shared" si="113"/>
        <v>9.9439994991804698E-2</v>
      </c>
      <c r="AB79" s="253">
        <f t="shared" si="114"/>
        <v>1.3092932673920963</v>
      </c>
      <c r="AC79" s="71">
        <f t="shared" si="116"/>
        <v>11.353504712825535</v>
      </c>
      <c r="AD79" s="2"/>
      <c r="AE79" s="2"/>
      <c r="AF79" s="2"/>
      <c r="AG79" s="2"/>
      <c r="AH79" s="2"/>
      <c r="AI79" s="2"/>
      <c r="AJ79" s="2"/>
      <c r="AK79" s="2"/>
      <c r="AL79" s="2"/>
      <c r="AM79" s="2"/>
      <c r="AN79" s="2"/>
      <c r="AO79" s="2"/>
      <c r="AP79" s="77"/>
      <c r="AQ79" s="2"/>
      <c r="AR79" s="2"/>
      <c r="AS79" s="2"/>
      <c r="AT79" s="2"/>
      <c r="AU79" s="2"/>
      <c r="AV79" s="2"/>
      <c r="AW79" s="2"/>
      <c r="AX79" s="2"/>
      <c r="AY79" s="2"/>
      <c r="AZ79" s="2"/>
    </row>
    <row r="80" spans="1:52" x14ac:dyDescent="0.3">
      <c r="A80" s="122">
        <v>87</v>
      </c>
      <c r="B80" s="18">
        <f t="shared" si="107"/>
        <v>157</v>
      </c>
      <c r="C80" s="64">
        <f t="shared" si="108"/>
        <v>18</v>
      </c>
      <c r="D80" s="42">
        <v>21</v>
      </c>
      <c r="E80" s="12">
        <v>48</v>
      </c>
      <c r="F80" s="84">
        <f t="shared" si="104"/>
        <v>7</v>
      </c>
      <c r="G80" s="123">
        <f t="shared" si="109"/>
        <v>13</v>
      </c>
      <c r="H80" s="73">
        <f t="shared" si="105"/>
        <v>28</v>
      </c>
      <c r="I80" s="13">
        <f t="shared" si="110"/>
        <v>0.14583333333333334</v>
      </c>
      <c r="J80" s="175">
        <f t="shared" si="111"/>
        <v>0.85416666666666663</v>
      </c>
      <c r="K80" s="176">
        <f t="shared" si="115"/>
        <v>0.34447211228063856</v>
      </c>
      <c r="L80" s="271">
        <f>H80/H73</f>
        <v>0.10294117647058823</v>
      </c>
      <c r="T80" s="5"/>
      <c r="U80" s="5"/>
      <c r="V80" s="6"/>
      <c r="Y80" s="14">
        <f t="shared" si="106"/>
        <v>21</v>
      </c>
      <c r="Z80" s="252">
        <f t="shared" si="112"/>
        <v>1.0334163368419156</v>
      </c>
      <c r="AA80" s="252">
        <f t="shared" si="113"/>
        <v>8.8218467779187931E-2</v>
      </c>
      <c r="AB80" s="253">
        <f t="shared" si="114"/>
        <v>1.1216348046211035</v>
      </c>
      <c r="AC80" s="71">
        <f t="shared" si="116"/>
        <v>12.475139517446639</v>
      </c>
      <c r="AD80" s="2"/>
      <c r="AE80" s="2"/>
      <c r="AF80" s="2"/>
      <c r="AG80" s="2"/>
      <c r="AH80" s="2"/>
      <c r="AI80" s="2"/>
      <c r="AJ80" s="2"/>
      <c r="AK80" s="2"/>
      <c r="AL80" s="2"/>
      <c r="AM80" s="2"/>
      <c r="AN80" s="2"/>
      <c r="AO80" s="2"/>
      <c r="AP80" s="77"/>
      <c r="AQ80" s="2"/>
      <c r="AR80" s="2"/>
      <c r="AS80" s="2"/>
      <c r="AT80" s="2"/>
      <c r="AU80" s="2"/>
      <c r="AV80" s="2"/>
      <c r="AW80" s="2"/>
      <c r="AX80" s="2"/>
      <c r="AY80" s="2"/>
      <c r="AZ80" s="2"/>
    </row>
    <row r="81" spans="1:52" x14ac:dyDescent="0.3">
      <c r="A81" s="122">
        <v>103</v>
      </c>
      <c r="B81" s="18">
        <f t="shared" si="107"/>
        <v>158</v>
      </c>
      <c r="C81" s="64">
        <f t="shared" si="108"/>
        <v>21</v>
      </c>
      <c r="D81" s="42">
        <v>24</v>
      </c>
      <c r="E81" s="12">
        <v>28</v>
      </c>
      <c r="F81" s="84">
        <f t="shared" si="104"/>
        <v>1</v>
      </c>
      <c r="G81" s="123">
        <f t="shared" si="109"/>
        <v>16</v>
      </c>
      <c r="H81" s="12">
        <v>11</v>
      </c>
      <c r="I81" s="13">
        <f t="shared" si="110"/>
        <v>3.5714285714285712E-2</v>
      </c>
      <c r="J81" s="175">
        <f t="shared" si="111"/>
        <v>0.9642857142857143</v>
      </c>
      <c r="K81" s="176">
        <f t="shared" si="115"/>
        <v>0.33216953684204431</v>
      </c>
      <c r="L81" s="271">
        <f>H81/H73</f>
        <v>4.0441176470588237E-2</v>
      </c>
      <c r="T81" s="5"/>
      <c r="U81" s="5"/>
      <c r="V81" s="6"/>
      <c r="Y81" s="14">
        <f t="shared" si="106"/>
        <v>24</v>
      </c>
      <c r="Z81" s="252">
        <f t="shared" si="112"/>
        <v>0.99650861052613293</v>
      </c>
      <c r="AA81" s="252">
        <f t="shared" si="113"/>
        <v>1.8453863157891381E-2</v>
      </c>
      <c r="AB81" s="253">
        <f t="shared" si="114"/>
        <v>1.0149624736840244</v>
      </c>
      <c r="AC81" s="71">
        <f t="shared" si="116"/>
        <v>13.490101991130663</v>
      </c>
      <c r="AD81" s="2"/>
      <c r="AE81" s="2"/>
      <c r="AF81" s="2"/>
      <c r="AG81" s="2"/>
      <c r="AH81" s="2"/>
      <c r="AI81" s="2"/>
      <c r="AJ81" s="2"/>
      <c r="AK81" s="2"/>
      <c r="AL81" s="2"/>
      <c r="AM81" s="2"/>
      <c r="AN81" s="2"/>
      <c r="AO81" s="2"/>
      <c r="AP81" s="77"/>
      <c r="AQ81" s="2"/>
      <c r="AR81" s="2"/>
      <c r="AS81" s="2"/>
      <c r="AT81" s="2"/>
      <c r="AU81" s="2"/>
      <c r="AV81" s="2"/>
      <c r="AW81" s="2"/>
      <c r="AX81" s="2"/>
      <c r="AY81" s="2"/>
      <c r="AZ81" s="2"/>
    </row>
    <row r="82" spans="1:52" ht="5.25" customHeight="1" x14ac:dyDescent="0.3">
      <c r="D82" s="18"/>
      <c r="E82" s="18"/>
      <c r="F82" s="19"/>
      <c r="G82" s="19"/>
      <c r="H82" s="18"/>
      <c r="I82" s="20"/>
      <c r="J82" s="21"/>
      <c r="K82" s="21"/>
      <c r="T82" s="5"/>
      <c r="U82" s="5"/>
      <c r="V82" s="6"/>
      <c r="AA82" s="2"/>
      <c r="AB82" s="2"/>
      <c r="AC82" s="2"/>
      <c r="AD82" s="2"/>
      <c r="AE82" s="2"/>
      <c r="AF82" s="2"/>
      <c r="AG82" s="2"/>
      <c r="AH82" s="2"/>
      <c r="AI82" s="2"/>
      <c r="AJ82" s="2"/>
      <c r="AK82" s="2"/>
      <c r="AL82" s="2"/>
      <c r="AM82" s="2"/>
      <c r="AN82" s="2"/>
      <c r="AO82" s="2"/>
      <c r="AP82" s="77"/>
      <c r="AQ82" s="2"/>
      <c r="AR82" s="2"/>
      <c r="AS82" s="2"/>
      <c r="AT82" s="2"/>
      <c r="AU82" s="2"/>
      <c r="AV82" s="2"/>
      <c r="AW82" s="2"/>
      <c r="AX82" s="2"/>
      <c r="AY82" s="2"/>
      <c r="AZ82" s="2"/>
    </row>
    <row r="83" spans="1:52" x14ac:dyDescent="0.3">
      <c r="D83" s="23"/>
      <c r="E83" s="24" t="s">
        <v>8</v>
      </c>
      <c r="F83" s="43">
        <f>SUM(F73:F81)</f>
        <v>158</v>
      </c>
      <c r="G83" s="43">
        <f>SUM(G73:G81)</f>
        <v>103</v>
      </c>
      <c r="H83" s="43">
        <f>H81</f>
        <v>11</v>
      </c>
      <c r="I83" s="20"/>
      <c r="J83" s="21"/>
      <c r="K83" s="21"/>
      <c r="L83" s="21"/>
      <c r="M83" s="18"/>
      <c r="N83" s="18"/>
      <c r="O83" s="18"/>
      <c r="P83" s="18"/>
      <c r="Q83" s="21"/>
      <c r="R83" s="1"/>
      <c r="S83" s="1"/>
      <c r="T83" s="1"/>
      <c r="U83" s="1"/>
      <c r="V83" s="1"/>
      <c r="AA83" s="2"/>
      <c r="AB83" s="2"/>
      <c r="AC83" s="2"/>
      <c r="AD83" s="2"/>
      <c r="AE83" s="2"/>
      <c r="AF83" s="2"/>
      <c r="AG83" s="2"/>
      <c r="AH83" s="2"/>
      <c r="AI83" s="2"/>
      <c r="AJ83" s="2"/>
      <c r="AK83" s="2"/>
      <c r="AL83" s="2"/>
      <c r="AM83" s="2"/>
      <c r="AN83" s="2"/>
      <c r="AO83" s="2"/>
      <c r="AP83" s="77"/>
      <c r="AQ83" s="2"/>
      <c r="AR83" s="2"/>
      <c r="AS83" s="2"/>
      <c r="AT83" s="2"/>
      <c r="AU83" s="2"/>
      <c r="AV83" s="2"/>
      <c r="AW83" s="2"/>
      <c r="AX83" s="2"/>
      <c r="AY83" s="2"/>
      <c r="AZ83" s="2"/>
    </row>
    <row r="84" spans="1:52" x14ac:dyDescent="0.3">
      <c r="D84" s="23"/>
      <c r="F84" s="272">
        <f>F83/E73</f>
        <v>0.58088235294117652</v>
      </c>
      <c r="G84" s="273">
        <f>G83/E73</f>
        <v>0.37867647058823528</v>
      </c>
      <c r="H84" s="274">
        <f>H83/E73</f>
        <v>4.0441176470588237E-2</v>
      </c>
      <c r="I84" s="20"/>
      <c r="J84" s="21"/>
      <c r="K84" s="21"/>
      <c r="L84" s="21"/>
      <c r="M84" s="21"/>
      <c r="N84" s="21"/>
      <c r="O84" s="18"/>
      <c r="P84" s="18"/>
      <c r="Q84" s="21"/>
      <c r="R84" s="1"/>
      <c r="S84" s="1"/>
      <c r="T84" s="1"/>
      <c r="U84" s="1"/>
      <c r="V84" s="1"/>
      <c r="W84" s="29"/>
      <c r="AA84" s="2"/>
      <c r="AB84" s="2"/>
      <c r="AC84" s="2"/>
      <c r="AD84" s="2"/>
      <c r="AE84" s="2"/>
      <c r="AF84" s="2"/>
      <c r="AG84" s="2"/>
      <c r="AH84" s="2"/>
      <c r="AI84" s="2"/>
      <c r="AJ84" s="2"/>
      <c r="AK84" s="2"/>
      <c r="AL84" s="2"/>
      <c r="AM84" s="2"/>
      <c r="AN84" s="2"/>
      <c r="AO84" s="2"/>
      <c r="AP84" s="77"/>
      <c r="AQ84" s="2"/>
      <c r="AR84" s="2"/>
      <c r="AS84" s="2"/>
      <c r="AT84" s="2"/>
      <c r="AU84" s="2"/>
      <c r="AV84" s="2"/>
      <c r="AW84" s="2"/>
      <c r="AX84" s="2"/>
      <c r="AY84" s="2"/>
      <c r="AZ84" s="2"/>
    </row>
    <row r="85" spans="1:52" x14ac:dyDescent="0.3">
      <c r="D85" s="23"/>
      <c r="I85" s="20"/>
      <c r="K85" s="275" t="s">
        <v>136</v>
      </c>
      <c r="L85" s="148">
        <f>R89</f>
        <v>13.776680584271393</v>
      </c>
      <c r="M85" s="20" t="s">
        <v>67</v>
      </c>
      <c r="N85" s="20"/>
      <c r="O85" s="276">
        <f>R91</f>
        <v>100.90315240447191</v>
      </c>
      <c r="P85" s="1" t="s">
        <v>137</v>
      </c>
      <c r="R85" s="306"/>
      <c r="T85" s="277">
        <f>R92</f>
        <v>0.37096747207526437</v>
      </c>
      <c r="U85" s="1" t="s">
        <v>147</v>
      </c>
      <c r="V85" s="1"/>
      <c r="W85" s="29"/>
      <c r="AA85" s="2"/>
      <c r="AB85" s="2"/>
      <c r="AC85" s="2"/>
      <c r="AD85" s="2"/>
      <c r="AE85" s="2"/>
      <c r="AF85" s="2"/>
      <c r="AG85" s="2"/>
      <c r="AH85" s="2"/>
      <c r="AI85" s="2"/>
      <c r="AJ85" s="2"/>
      <c r="AK85" s="2"/>
      <c r="AL85" s="2"/>
      <c r="AM85" s="2"/>
      <c r="AN85" s="2"/>
      <c r="AO85" s="2"/>
      <c r="AP85" s="77"/>
      <c r="AQ85" s="2"/>
      <c r="AR85" s="2"/>
      <c r="AS85" s="2"/>
      <c r="AT85" s="2"/>
      <c r="AU85" s="2"/>
      <c r="AV85" s="2"/>
      <c r="AW85" s="2"/>
      <c r="AX85" s="2"/>
      <c r="AY85" s="2"/>
      <c r="AZ85" s="2"/>
    </row>
    <row r="86" spans="1:52" s="40" customFormat="1" ht="14" thickBot="1" x14ac:dyDescent="0.4">
      <c r="D86" s="102">
        <v>0</v>
      </c>
      <c r="E86" s="136" t="s">
        <v>59</v>
      </c>
      <c r="F86" s="265" t="s">
        <v>60</v>
      </c>
      <c r="G86" s="137" t="s">
        <v>77</v>
      </c>
      <c r="H86" s="104"/>
      <c r="I86" s="20"/>
      <c r="J86" s="20"/>
      <c r="K86" s="20"/>
      <c r="L86" s="20"/>
      <c r="M86" s="20"/>
      <c r="N86" s="20"/>
      <c r="O86" s="20"/>
      <c r="P86" s="20"/>
      <c r="Q86" s="20"/>
      <c r="R86" s="20"/>
      <c r="S86" s="20"/>
      <c r="T86" s="20"/>
      <c r="U86" s="1"/>
      <c r="V86" s="1"/>
      <c r="W86" s="29"/>
      <c r="X86" s="77"/>
      <c r="Y86" s="2"/>
      <c r="Z86" s="2"/>
      <c r="AA86" s="2"/>
      <c r="AB86" s="2"/>
      <c r="AC86" s="2"/>
      <c r="AD86" s="2"/>
      <c r="AE86" s="2"/>
      <c r="AF86" s="2"/>
      <c r="AG86" s="2"/>
      <c r="AH86" s="2"/>
      <c r="AI86" s="2"/>
      <c r="AJ86" s="2"/>
      <c r="AK86" s="2"/>
      <c r="AL86" s="2"/>
      <c r="AM86" s="2"/>
      <c r="AN86" s="2"/>
      <c r="AO86" s="2"/>
      <c r="AP86" s="77"/>
      <c r="AQ86" s="2"/>
      <c r="AR86" s="2"/>
      <c r="AS86" s="2"/>
      <c r="AT86" s="2"/>
      <c r="AU86" s="2"/>
      <c r="AV86" s="2"/>
      <c r="AW86" s="2"/>
      <c r="AX86" s="2"/>
      <c r="AY86" s="2"/>
      <c r="AZ86" s="2"/>
    </row>
    <row r="87" spans="1:52" s="40" customFormat="1" x14ac:dyDescent="0.3">
      <c r="D87" s="42">
        <v>3</v>
      </c>
      <c r="E87" s="128">
        <f>AVERAGE(H73:H74)</f>
        <v>241</v>
      </c>
      <c r="F87" s="128">
        <f>E87*(D87-D86)</f>
        <v>723</v>
      </c>
      <c r="G87" s="110">
        <f>F87/E73</f>
        <v>2.6580882352941178</v>
      </c>
      <c r="I87" s="1"/>
      <c r="J87" s="1"/>
      <c r="K87" s="278" t="s">
        <v>71</v>
      </c>
      <c r="L87" s="279"/>
      <c r="M87" s="279"/>
      <c r="N87" s="279"/>
      <c r="O87" s="279"/>
      <c r="P87" s="279"/>
      <c r="Q87" s="280"/>
      <c r="R87" s="280"/>
      <c r="S87" s="281"/>
      <c r="T87" s="2"/>
      <c r="U87" s="1"/>
      <c r="V87" s="1"/>
      <c r="W87" s="29"/>
      <c r="X87" s="77"/>
      <c r="Y87" s="2"/>
      <c r="Z87" s="2"/>
      <c r="AA87" s="2"/>
      <c r="AB87" s="2"/>
      <c r="AC87" s="2"/>
      <c r="AD87" s="2"/>
      <c r="AE87" s="2"/>
      <c r="AF87" s="2"/>
      <c r="AG87" s="2"/>
      <c r="AH87" s="2"/>
      <c r="AI87" s="2"/>
      <c r="AJ87" s="2"/>
      <c r="AK87" s="2"/>
      <c r="AL87" s="2"/>
      <c r="AM87" s="2"/>
      <c r="AN87" s="2"/>
      <c r="AO87" s="2"/>
      <c r="AP87" s="77"/>
      <c r="AQ87" s="2"/>
      <c r="AR87" s="2"/>
      <c r="AS87" s="2"/>
      <c r="AT87" s="2"/>
      <c r="AU87" s="2"/>
      <c r="AV87" s="2"/>
      <c r="AW87" s="2"/>
      <c r="AX87" s="2"/>
      <c r="AY87" s="2"/>
      <c r="AZ87" s="2"/>
    </row>
    <row r="88" spans="1:52" s="40" customFormat="1" x14ac:dyDescent="0.3">
      <c r="D88" s="42">
        <v>6</v>
      </c>
      <c r="E88" s="105">
        <f t="shared" ref="E88:E94" si="117">AVERAGE(H74:H75)</f>
        <v>192.5</v>
      </c>
      <c r="F88" s="128">
        <f t="shared" ref="F88:F94" si="118">E88*(D88-D87)</f>
        <v>577.5</v>
      </c>
      <c r="G88" s="110">
        <f>F88/E73</f>
        <v>2.1231617647058822</v>
      </c>
      <c r="H88" s="104"/>
      <c r="I88" s="1"/>
      <c r="J88" s="1"/>
      <c r="K88" s="282" t="s">
        <v>138</v>
      </c>
      <c r="L88" s="283">
        <f>K77</f>
        <v>0.54418356553147573</v>
      </c>
      <c r="M88" s="283">
        <f>K78</f>
        <v>0.46957775412796698</v>
      </c>
      <c r="N88" s="298">
        <f>L88-M88</f>
        <v>7.4605811403508748E-2</v>
      </c>
      <c r="O88" s="303">
        <f>C79-C78</f>
        <v>3</v>
      </c>
      <c r="P88" s="301"/>
      <c r="Q88" s="301" t="s">
        <v>139</v>
      </c>
      <c r="R88" s="285">
        <f>D77</f>
        <v>12</v>
      </c>
      <c r="S88" s="286"/>
      <c r="T88" s="2"/>
      <c r="U88" s="1"/>
      <c r="V88" s="1"/>
      <c r="W88" s="29"/>
      <c r="X88" s="77"/>
      <c r="Y88" s="2"/>
      <c r="Z88" s="2"/>
      <c r="AA88" s="2"/>
      <c r="AB88" s="2"/>
      <c r="AC88" s="2"/>
      <c r="AD88" s="2"/>
      <c r="AE88" s="2"/>
      <c r="AF88" s="2"/>
      <c r="AG88" s="2"/>
      <c r="AH88" s="2"/>
      <c r="AI88" s="2"/>
      <c r="AJ88" s="2"/>
      <c r="AK88" s="2"/>
      <c r="AL88" s="2"/>
      <c r="AM88" s="2"/>
      <c r="AN88" s="2"/>
      <c r="AO88" s="2"/>
      <c r="AP88" s="77"/>
      <c r="AQ88" s="2"/>
      <c r="AR88" s="2"/>
      <c r="AS88" s="2"/>
      <c r="AT88" s="2"/>
      <c r="AU88" s="2"/>
      <c r="AV88" s="2"/>
      <c r="AW88" s="2"/>
      <c r="AX88" s="2"/>
      <c r="AY88" s="2"/>
      <c r="AZ88" s="2"/>
    </row>
    <row r="89" spans="1:52" s="40" customFormat="1" x14ac:dyDescent="0.3">
      <c r="D89" s="42">
        <v>9</v>
      </c>
      <c r="E89" s="105">
        <f t="shared" si="117"/>
        <v>163.5</v>
      </c>
      <c r="F89" s="128">
        <f t="shared" si="118"/>
        <v>490.5</v>
      </c>
      <c r="G89" s="110">
        <f>F89/E73</f>
        <v>1.8033088235294117</v>
      </c>
      <c r="H89" s="104"/>
      <c r="I89" s="1"/>
      <c r="J89" s="1"/>
      <c r="K89" s="287"/>
      <c r="L89" s="284">
        <f>L88</f>
        <v>0.54418356553147573</v>
      </c>
      <c r="M89" s="288">
        <v>0.5</v>
      </c>
      <c r="N89" s="298">
        <f>L89-M89</f>
        <v>4.4183565531475733E-2</v>
      </c>
      <c r="O89" s="304">
        <f>N89*O88/N88</f>
        <v>1.776680584271392</v>
      </c>
      <c r="P89" s="301"/>
      <c r="Q89" s="301" t="s">
        <v>140</v>
      </c>
      <c r="R89" s="289">
        <f>R88+O89</f>
        <v>13.776680584271393</v>
      </c>
      <c r="S89" s="286" t="s">
        <v>141</v>
      </c>
      <c r="T89" s="2"/>
      <c r="U89" s="1"/>
      <c r="V89" s="1"/>
      <c r="W89" s="29"/>
      <c r="X89" s="77"/>
      <c r="Y89" s="2"/>
      <c r="Z89" s="2"/>
      <c r="AA89" s="2"/>
      <c r="AB89" s="2"/>
      <c r="AC89" s="2"/>
      <c r="AD89" s="2"/>
      <c r="AE89" s="2"/>
      <c r="AF89" s="2"/>
      <c r="AG89" s="2"/>
      <c r="AH89" s="2"/>
      <c r="AI89" s="2"/>
      <c r="AJ89" s="2"/>
      <c r="AK89" s="2"/>
      <c r="AL89" s="2"/>
      <c r="AM89" s="2"/>
      <c r="AN89" s="2"/>
      <c r="AO89" s="2"/>
      <c r="AP89" s="77"/>
      <c r="AQ89" s="2"/>
      <c r="AR89" s="2"/>
      <c r="AS89" s="2"/>
      <c r="AT89" s="2"/>
      <c r="AU89" s="2"/>
      <c r="AV89" s="2"/>
      <c r="AW89" s="2"/>
      <c r="AX89" s="2"/>
      <c r="AY89" s="2"/>
      <c r="AZ89" s="2"/>
    </row>
    <row r="90" spans="1:52" s="40" customFormat="1" x14ac:dyDescent="0.3">
      <c r="D90" s="42">
        <v>12</v>
      </c>
      <c r="E90" s="105">
        <f t="shared" si="117"/>
        <v>138</v>
      </c>
      <c r="F90" s="128">
        <f t="shared" si="118"/>
        <v>414</v>
      </c>
      <c r="G90" s="110">
        <f>F90/E73</f>
        <v>1.5220588235294117</v>
      </c>
      <c r="H90" s="104"/>
      <c r="I90" s="1"/>
      <c r="J90" s="1"/>
      <c r="K90" s="287"/>
      <c r="L90" s="290"/>
      <c r="M90" s="290"/>
      <c r="N90" s="299"/>
      <c r="O90" s="305"/>
      <c r="P90" s="301"/>
      <c r="Q90" s="301"/>
      <c r="R90" s="301"/>
      <c r="S90" s="286"/>
      <c r="T90" s="2"/>
      <c r="U90" s="1"/>
      <c r="V90" s="1"/>
      <c r="W90" s="29"/>
      <c r="X90" s="77"/>
      <c r="Y90" s="2"/>
      <c r="Z90" s="2"/>
      <c r="AA90" s="2"/>
      <c r="AB90" s="2"/>
      <c r="AC90" s="2"/>
      <c r="AD90" s="2"/>
      <c r="AE90" s="2"/>
      <c r="AF90" s="2"/>
      <c r="AG90" s="2"/>
      <c r="AH90" s="2"/>
      <c r="AI90" s="2"/>
      <c r="AJ90" s="2"/>
      <c r="AK90" s="2"/>
      <c r="AL90" s="2"/>
      <c r="AM90" s="2"/>
      <c r="AN90" s="2"/>
      <c r="AO90" s="2"/>
      <c r="AP90" s="77"/>
      <c r="AQ90" s="2"/>
      <c r="AR90" s="2"/>
      <c r="AS90" s="2"/>
      <c r="AT90" s="2"/>
      <c r="AU90" s="2"/>
      <c r="AV90" s="2"/>
      <c r="AW90" s="2"/>
      <c r="AX90" s="2"/>
      <c r="AY90" s="2"/>
      <c r="AZ90" s="2"/>
    </row>
    <row r="91" spans="1:52" s="40" customFormat="1" x14ac:dyDescent="0.3">
      <c r="D91" s="100">
        <v>15</v>
      </c>
      <c r="E91" s="105">
        <f t="shared" si="117"/>
        <v>104.5</v>
      </c>
      <c r="F91" s="128">
        <f t="shared" si="118"/>
        <v>313.5</v>
      </c>
      <c r="G91" s="110">
        <f>F91/E73</f>
        <v>1.1525735294117647</v>
      </c>
      <c r="H91" s="104"/>
      <c r="I91" s="1"/>
      <c r="J91" s="1"/>
      <c r="K91" s="287" t="s">
        <v>142</v>
      </c>
      <c r="L91" s="291">
        <f>H77</f>
        <v>124</v>
      </c>
      <c r="M91" s="291">
        <f>H78</f>
        <v>85</v>
      </c>
      <c r="N91" s="300">
        <f>L91-M91</f>
        <v>39</v>
      </c>
      <c r="O91" s="303">
        <f>O88</f>
        <v>3</v>
      </c>
      <c r="P91" s="301"/>
      <c r="Q91" s="302" t="s">
        <v>143</v>
      </c>
      <c r="R91" s="292">
        <f>L91-N92</f>
        <v>100.90315240447191</v>
      </c>
      <c r="S91" s="293"/>
      <c r="T91" s="2"/>
      <c r="U91" s="1"/>
      <c r="V91" s="1"/>
      <c r="W91" s="29"/>
      <c r="X91" s="77"/>
      <c r="Y91" s="2"/>
      <c r="Z91" s="2"/>
      <c r="AA91" s="2"/>
      <c r="AB91" s="2"/>
      <c r="AC91" s="2"/>
      <c r="AD91" s="2"/>
      <c r="AE91" s="2"/>
      <c r="AF91" s="2"/>
      <c r="AG91" s="2"/>
      <c r="AH91" s="2"/>
      <c r="AI91" s="2"/>
      <c r="AJ91" s="2"/>
      <c r="AK91" s="2"/>
      <c r="AL91" s="2"/>
      <c r="AM91" s="2"/>
      <c r="AN91" s="2"/>
      <c r="AO91" s="2"/>
      <c r="AP91" s="77"/>
      <c r="AQ91" s="2"/>
      <c r="AR91" s="2"/>
      <c r="AS91" s="2"/>
      <c r="AT91" s="2"/>
      <c r="AU91" s="2"/>
      <c r="AV91" s="2"/>
      <c r="AW91" s="2"/>
      <c r="AX91" s="2"/>
      <c r="AY91" s="2"/>
      <c r="AZ91" s="2"/>
    </row>
    <row r="92" spans="1:52" s="40" customFormat="1" x14ac:dyDescent="0.3">
      <c r="D92" s="100">
        <v>18</v>
      </c>
      <c r="E92" s="105">
        <f t="shared" si="117"/>
        <v>66.5</v>
      </c>
      <c r="F92" s="128">
        <f t="shared" si="118"/>
        <v>199.5</v>
      </c>
      <c r="G92" s="110">
        <f>F92/E73</f>
        <v>0.73345588235294112</v>
      </c>
      <c r="H92" s="104"/>
      <c r="I92" s="1"/>
      <c r="J92" s="1"/>
      <c r="K92" s="287"/>
      <c r="L92" s="290"/>
      <c r="M92" s="290"/>
      <c r="N92" s="300">
        <f>N91*O92/O91</f>
        <v>23.096847595528093</v>
      </c>
      <c r="O92" s="304">
        <f>O89</f>
        <v>1.776680584271392</v>
      </c>
      <c r="P92" s="301"/>
      <c r="Q92" s="302" t="s">
        <v>144</v>
      </c>
      <c r="R92" s="294">
        <f>R91/E73</f>
        <v>0.37096747207526437</v>
      </c>
      <c r="S92" s="286"/>
      <c r="T92" s="2"/>
      <c r="U92" s="1"/>
      <c r="V92" s="1"/>
      <c r="W92" s="29"/>
      <c r="X92" s="77"/>
      <c r="Y92" s="2"/>
      <c r="Z92" s="2"/>
      <c r="AA92" s="2"/>
      <c r="AB92" s="2"/>
      <c r="AC92" s="2"/>
      <c r="AD92" s="2"/>
      <c r="AE92" s="2"/>
      <c r="AF92" s="2"/>
      <c r="AG92" s="2"/>
      <c r="AH92" s="2"/>
      <c r="AI92" s="2"/>
      <c r="AJ92" s="2"/>
      <c r="AK92" s="2"/>
      <c r="AL92" s="2"/>
      <c r="AM92" s="2"/>
      <c r="AN92" s="2"/>
      <c r="AO92" s="2"/>
      <c r="AP92" s="77"/>
      <c r="AQ92" s="2"/>
      <c r="AR92" s="2"/>
      <c r="AS92" s="2"/>
      <c r="AT92" s="2"/>
      <c r="AU92" s="2"/>
      <c r="AV92" s="2"/>
      <c r="AW92" s="2"/>
      <c r="AX92" s="2"/>
      <c r="AY92" s="2"/>
      <c r="AZ92" s="2"/>
    </row>
    <row r="93" spans="1:52" s="40" customFormat="1" ht="13.5" thickBot="1" x14ac:dyDescent="0.35">
      <c r="D93" s="42">
        <v>21</v>
      </c>
      <c r="E93" s="105">
        <f t="shared" si="117"/>
        <v>38</v>
      </c>
      <c r="F93" s="128">
        <f t="shared" si="118"/>
        <v>114</v>
      </c>
      <c r="G93" s="110">
        <f>F93/E73</f>
        <v>0.41911764705882354</v>
      </c>
      <c r="H93" s="104"/>
      <c r="I93" s="1"/>
      <c r="J93" s="1"/>
      <c r="K93" s="295"/>
      <c r="L93" s="296"/>
      <c r="M93" s="296"/>
      <c r="N93" s="296"/>
      <c r="O93" s="296"/>
      <c r="P93" s="296"/>
      <c r="Q93" s="296"/>
      <c r="R93" s="296"/>
      <c r="S93" s="297"/>
      <c r="T93" s="2"/>
      <c r="U93" s="1"/>
      <c r="V93" s="1"/>
      <c r="W93" s="29"/>
      <c r="X93" s="77"/>
      <c r="Y93" s="2"/>
      <c r="Z93" s="2"/>
      <c r="AA93" s="2"/>
      <c r="AB93" s="2"/>
      <c r="AC93" s="2"/>
      <c r="AD93" s="2"/>
      <c r="AE93" s="2"/>
      <c r="AF93" s="2"/>
      <c r="AG93" s="2"/>
      <c r="AH93" s="2"/>
      <c r="AI93" s="2"/>
      <c r="AJ93" s="2"/>
      <c r="AK93" s="2"/>
      <c r="AL93" s="2"/>
      <c r="AM93" s="2"/>
      <c r="AN93" s="2"/>
      <c r="AO93" s="2"/>
      <c r="AP93" s="77"/>
      <c r="AQ93" s="2"/>
      <c r="AR93" s="2"/>
      <c r="AS93" s="2"/>
      <c r="AT93" s="2"/>
      <c r="AU93" s="2"/>
      <c r="AV93" s="2"/>
      <c r="AW93" s="2"/>
      <c r="AX93" s="2"/>
      <c r="AY93" s="2"/>
      <c r="AZ93" s="2"/>
    </row>
    <row r="94" spans="1:52" s="40" customFormat="1" x14ac:dyDescent="0.3">
      <c r="D94" s="42">
        <v>24</v>
      </c>
      <c r="E94" s="105">
        <f t="shared" si="117"/>
        <v>19.5</v>
      </c>
      <c r="F94" s="128">
        <f t="shared" si="118"/>
        <v>58.5</v>
      </c>
      <c r="G94" s="110">
        <f>F94/E73</f>
        <v>0.21507352941176472</v>
      </c>
      <c r="H94" s="104"/>
      <c r="J94" s="1"/>
      <c r="K94" s="1"/>
      <c r="L94" s="104"/>
      <c r="M94" s="104"/>
      <c r="N94" s="104"/>
      <c r="O94" s="1"/>
      <c r="P94" s="1"/>
      <c r="Q94" s="1"/>
      <c r="R94" s="1"/>
      <c r="S94" s="1"/>
      <c r="T94" s="1"/>
      <c r="U94" s="1"/>
      <c r="V94" s="77"/>
      <c r="W94" s="77"/>
      <c r="X94" s="77"/>
      <c r="Y94" s="2"/>
      <c r="Z94" s="2"/>
      <c r="AA94" s="2"/>
      <c r="AB94" s="2"/>
      <c r="AC94" s="2"/>
      <c r="AD94" s="2"/>
      <c r="AE94" s="2"/>
      <c r="AF94" s="2"/>
      <c r="AG94" s="2"/>
      <c r="AH94" s="2"/>
      <c r="AI94" s="2"/>
      <c r="AJ94" s="2"/>
      <c r="AK94" s="2"/>
      <c r="AL94" s="2"/>
      <c r="AM94" s="2"/>
      <c r="AN94" s="2"/>
      <c r="AO94" s="2"/>
      <c r="AP94" s="77"/>
      <c r="AQ94" s="2"/>
      <c r="AR94" s="2"/>
      <c r="AS94" s="2"/>
      <c r="AT94" s="2"/>
      <c r="AU94" s="2"/>
      <c r="AV94" s="2"/>
      <c r="AW94" s="2"/>
      <c r="AX94" s="2"/>
      <c r="AY94" s="2"/>
      <c r="AZ94" s="2"/>
    </row>
    <row r="95" spans="1:52" s="40" customFormat="1" x14ac:dyDescent="0.3">
      <c r="D95" s="102"/>
      <c r="F95" s="106">
        <f>SUM(F87:F94)</f>
        <v>2890.5</v>
      </c>
      <c r="G95" s="107">
        <f>SUM(G87:G94)</f>
        <v>10.626838235294118</v>
      </c>
      <c r="H95" s="104" t="s">
        <v>76</v>
      </c>
      <c r="J95" s="1"/>
      <c r="K95" s="1"/>
      <c r="L95" s="104"/>
      <c r="M95" s="104"/>
      <c r="N95" s="104"/>
      <c r="O95" s="104"/>
      <c r="P95" s="104"/>
      <c r="Q95" s="104"/>
      <c r="R95" s="1"/>
      <c r="S95" s="1"/>
      <c r="T95" s="1"/>
      <c r="U95" s="1"/>
      <c r="V95" s="77"/>
      <c r="W95" s="77"/>
      <c r="X95" s="77"/>
      <c r="Y95" s="2"/>
      <c r="Z95" s="2"/>
      <c r="AA95" s="2"/>
      <c r="AB95" s="2"/>
      <c r="AC95" s="2"/>
      <c r="AD95" s="2"/>
      <c r="AE95" s="2"/>
      <c r="AF95" s="2"/>
      <c r="AG95" s="2"/>
      <c r="AH95" s="2"/>
      <c r="AI95" s="2"/>
      <c r="AJ95" s="2"/>
      <c r="AK95" s="2"/>
      <c r="AL95" s="2"/>
      <c r="AM95" s="2"/>
      <c r="AN95" s="2"/>
      <c r="AO95" s="2"/>
      <c r="AP95" s="77"/>
      <c r="AQ95" s="2"/>
      <c r="AR95" s="2"/>
      <c r="AS95" s="2"/>
      <c r="AT95" s="2"/>
      <c r="AU95" s="2"/>
      <c r="AV95" s="2"/>
      <c r="AW95" s="2"/>
      <c r="AX95" s="2"/>
      <c r="AY95" s="2"/>
      <c r="AZ95" s="2"/>
    </row>
    <row r="96" spans="1:52" s="40" customFormat="1" x14ac:dyDescent="0.3">
      <c r="D96" s="102"/>
      <c r="F96" s="103"/>
      <c r="G96" s="103"/>
      <c r="I96" s="104"/>
      <c r="J96" s="104"/>
      <c r="K96" s="104"/>
      <c r="L96" s="104"/>
      <c r="M96" s="104"/>
      <c r="N96" s="104"/>
      <c r="O96" s="104"/>
      <c r="P96" s="104"/>
      <c r="Q96" s="104"/>
      <c r="R96" s="77"/>
      <c r="S96" s="77"/>
      <c r="T96" s="77"/>
      <c r="U96" s="77"/>
      <c r="V96" s="77"/>
      <c r="W96" s="77"/>
      <c r="X96" s="77"/>
      <c r="Y96" s="2"/>
      <c r="Z96" s="2"/>
      <c r="AA96" s="2"/>
      <c r="AB96" s="2"/>
      <c r="AC96" s="2"/>
      <c r="AD96" s="2"/>
      <c r="AE96" s="2"/>
      <c r="AF96" s="2"/>
      <c r="AG96" s="2"/>
      <c r="AH96" s="2"/>
      <c r="AI96" s="2"/>
      <c r="AJ96" s="2"/>
      <c r="AK96" s="2"/>
      <c r="AL96" s="2"/>
      <c r="AM96" s="2"/>
      <c r="AN96" s="2"/>
      <c r="AO96" s="2"/>
      <c r="AP96" s="77"/>
      <c r="AQ96" s="2"/>
      <c r="AR96" s="2"/>
      <c r="AS96" s="2"/>
      <c r="AT96" s="2"/>
      <c r="AU96" s="2"/>
      <c r="AV96" s="2"/>
      <c r="AW96" s="2"/>
      <c r="AX96" s="2"/>
      <c r="AY96" s="2"/>
      <c r="AZ96" s="2"/>
    </row>
    <row r="97" spans="1:52" s="40" customFormat="1" x14ac:dyDescent="0.3">
      <c r="D97" s="102"/>
      <c r="F97" s="103"/>
      <c r="G97" s="103"/>
      <c r="I97" s="104"/>
      <c r="J97" s="104"/>
      <c r="K97" s="104"/>
      <c r="L97" s="104"/>
      <c r="M97" s="104"/>
      <c r="N97" s="104"/>
      <c r="O97" s="104"/>
      <c r="P97" s="104"/>
      <c r="Q97" s="104"/>
      <c r="R97" s="77"/>
      <c r="S97" s="77"/>
      <c r="T97" s="77"/>
      <c r="U97" s="77"/>
      <c r="V97" s="77"/>
      <c r="W97" s="77"/>
      <c r="X97" s="77"/>
      <c r="Y97" s="2"/>
      <c r="Z97" s="2"/>
      <c r="AA97" s="2"/>
      <c r="AB97" s="2"/>
      <c r="AC97" s="2"/>
      <c r="AD97" s="2"/>
      <c r="AE97" s="2"/>
      <c r="AF97" s="2"/>
      <c r="AG97" s="2"/>
      <c r="AH97" s="2"/>
      <c r="AI97" s="2"/>
      <c r="AJ97" s="2"/>
      <c r="AK97" s="2"/>
      <c r="AL97" s="2"/>
      <c r="AM97" s="2"/>
      <c r="AN97" s="2"/>
      <c r="AO97" s="2"/>
      <c r="AP97" s="77"/>
      <c r="AQ97" s="2"/>
      <c r="AR97" s="2"/>
      <c r="AS97" s="2"/>
      <c r="AT97" s="2"/>
      <c r="AU97" s="2"/>
      <c r="AV97" s="2"/>
      <c r="AW97" s="2"/>
      <c r="AX97" s="2"/>
      <c r="AY97" s="2"/>
      <c r="AZ97" s="2"/>
    </row>
    <row r="98" spans="1:52" s="40" customFormat="1" x14ac:dyDescent="0.3">
      <c r="D98" s="102"/>
      <c r="F98" s="103"/>
      <c r="G98" s="103"/>
      <c r="I98" s="104"/>
      <c r="J98" s="104"/>
      <c r="K98" s="104"/>
      <c r="L98" s="104"/>
      <c r="M98" s="104"/>
      <c r="N98" s="104"/>
      <c r="O98" s="104"/>
      <c r="P98" s="104"/>
      <c r="Q98" s="104"/>
      <c r="R98" s="77"/>
      <c r="S98" s="77"/>
      <c r="T98" s="77"/>
      <c r="U98" s="77"/>
      <c r="V98" s="77"/>
      <c r="W98" s="77"/>
      <c r="X98" s="77"/>
      <c r="Y98" s="2"/>
      <c r="Z98" s="2"/>
      <c r="AA98" s="2"/>
      <c r="AB98" s="2"/>
      <c r="AC98" s="2"/>
      <c r="AD98" s="2"/>
      <c r="AE98" s="2"/>
      <c r="AF98" s="2"/>
      <c r="AG98" s="2"/>
      <c r="AH98" s="2"/>
      <c r="AI98" s="2"/>
      <c r="AJ98" s="2"/>
      <c r="AK98" s="2"/>
      <c r="AL98" s="2"/>
      <c r="AM98" s="2"/>
      <c r="AN98" s="2"/>
      <c r="AO98" s="2"/>
      <c r="AP98" s="77"/>
      <c r="AQ98" s="2"/>
      <c r="AR98" s="2"/>
      <c r="AS98" s="2"/>
      <c r="AT98" s="2"/>
      <c r="AU98" s="2"/>
      <c r="AV98" s="2"/>
      <c r="AW98" s="2"/>
      <c r="AX98" s="2"/>
      <c r="AY98" s="2"/>
      <c r="AZ98" s="2"/>
    </row>
    <row r="99" spans="1:52" s="40" customFormat="1" x14ac:dyDescent="0.3">
      <c r="D99" s="102"/>
      <c r="F99" s="103"/>
      <c r="G99" s="103"/>
      <c r="I99" s="104"/>
      <c r="J99" s="104"/>
      <c r="K99" s="104"/>
      <c r="L99" s="104"/>
      <c r="M99" s="104"/>
      <c r="N99" s="104"/>
      <c r="O99" s="104"/>
      <c r="P99" s="104"/>
      <c r="Q99" s="104"/>
      <c r="R99" s="77"/>
      <c r="S99" s="77"/>
      <c r="T99" s="77"/>
      <c r="U99" s="77"/>
      <c r="V99" s="77"/>
      <c r="W99" s="77"/>
      <c r="X99" s="77"/>
      <c r="Y99" s="2"/>
      <c r="Z99" s="2"/>
      <c r="AA99" s="2"/>
      <c r="AB99" s="2"/>
      <c r="AC99" s="2"/>
      <c r="AD99" s="2"/>
      <c r="AE99" s="2"/>
      <c r="AF99" s="2"/>
      <c r="AG99" s="2"/>
      <c r="AH99" s="2"/>
      <c r="AI99" s="2"/>
      <c r="AJ99" s="2"/>
      <c r="AK99" s="2"/>
      <c r="AL99" s="2"/>
      <c r="AM99" s="2"/>
      <c r="AN99" s="2"/>
      <c r="AO99" s="2"/>
      <c r="AP99" s="77"/>
      <c r="AQ99" s="2"/>
      <c r="AR99" s="2"/>
      <c r="AS99" s="2"/>
      <c r="AT99" s="2"/>
      <c r="AU99" s="2"/>
      <c r="AV99" s="2"/>
      <c r="AW99" s="2"/>
      <c r="AX99" s="2"/>
      <c r="AY99" s="2"/>
      <c r="AZ99" s="2"/>
    </row>
    <row r="100" spans="1:52" s="40" customFormat="1" x14ac:dyDescent="0.3">
      <c r="D100" s="102"/>
      <c r="F100" s="103"/>
      <c r="G100" s="103"/>
      <c r="I100" s="104"/>
      <c r="J100" s="104"/>
      <c r="K100" s="104"/>
      <c r="L100" s="104"/>
      <c r="M100" s="104"/>
      <c r="N100" s="104"/>
      <c r="O100" s="104"/>
      <c r="P100" s="104"/>
      <c r="Q100" s="104"/>
      <c r="R100" s="77"/>
      <c r="S100" s="77"/>
      <c r="T100" s="77"/>
      <c r="U100" s="77"/>
      <c r="V100" s="77"/>
      <c r="W100" s="77"/>
      <c r="X100" s="77"/>
      <c r="Y100" s="2"/>
      <c r="Z100" s="2"/>
      <c r="AA100" s="2"/>
      <c r="AB100" s="2"/>
      <c r="AC100" s="2"/>
      <c r="AD100" s="2"/>
      <c r="AE100" s="2"/>
      <c r="AF100" s="2"/>
      <c r="AG100" s="2"/>
      <c r="AH100" s="2"/>
      <c r="AI100" s="2"/>
      <c r="AJ100" s="2"/>
      <c r="AK100" s="2"/>
      <c r="AL100" s="2"/>
      <c r="AM100" s="2"/>
      <c r="AN100" s="2"/>
      <c r="AO100" s="2"/>
      <c r="AP100" s="77"/>
      <c r="AQ100" s="2"/>
      <c r="AR100" s="2"/>
      <c r="AS100" s="2"/>
      <c r="AT100" s="2"/>
      <c r="AU100" s="2"/>
      <c r="AV100" s="2"/>
      <c r="AW100" s="2"/>
      <c r="AX100" s="2"/>
      <c r="AY100" s="2"/>
      <c r="AZ100" s="2"/>
    </row>
    <row r="101" spans="1:52" s="40" customFormat="1" x14ac:dyDescent="0.3">
      <c r="D101" s="102"/>
      <c r="F101" s="103"/>
      <c r="G101" s="103"/>
      <c r="I101" s="104"/>
      <c r="J101" s="104"/>
      <c r="K101" s="104"/>
      <c r="L101" s="104"/>
      <c r="M101" s="104"/>
      <c r="N101" s="104"/>
      <c r="O101" s="104"/>
      <c r="P101" s="104"/>
      <c r="Q101" s="104"/>
      <c r="R101" s="77"/>
      <c r="S101" s="77"/>
      <c r="T101" s="77"/>
      <c r="U101" s="77"/>
      <c r="V101" s="77"/>
      <c r="W101" s="77"/>
      <c r="X101" s="77"/>
      <c r="Y101" s="2"/>
      <c r="Z101" s="2"/>
      <c r="AA101" s="2"/>
      <c r="AB101" s="2"/>
      <c r="AC101" s="2"/>
      <c r="AD101" s="2"/>
      <c r="AE101" s="2"/>
      <c r="AF101" s="2"/>
      <c r="AG101" s="2"/>
      <c r="AH101" s="2"/>
      <c r="AI101" s="2"/>
      <c r="AJ101" s="2"/>
      <c r="AK101" s="2"/>
      <c r="AL101" s="2"/>
      <c r="AM101" s="2"/>
      <c r="AN101" s="2"/>
      <c r="AO101" s="2"/>
      <c r="AP101" s="77"/>
      <c r="AQ101" s="2"/>
      <c r="AR101" s="2"/>
      <c r="AS101" s="2"/>
      <c r="AT101" s="2"/>
      <c r="AU101" s="2"/>
      <c r="AV101" s="2"/>
      <c r="AW101" s="2"/>
      <c r="AX101" s="2"/>
      <c r="AY101" s="2"/>
      <c r="AZ101" s="2"/>
    </row>
    <row r="102" spans="1:52" s="40" customFormat="1" x14ac:dyDescent="0.3">
      <c r="D102" s="102"/>
      <c r="F102" s="103"/>
      <c r="G102" s="103"/>
      <c r="I102" s="104"/>
      <c r="J102" s="104"/>
      <c r="K102" s="104"/>
      <c r="L102" s="104"/>
      <c r="M102" s="104"/>
      <c r="N102" s="104"/>
      <c r="O102" s="104"/>
      <c r="P102" s="104"/>
      <c r="Q102" s="104"/>
      <c r="R102" s="77"/>
      <c r="S102" s="77"/>
      <c r="T102" s="77"/>
      <c r="U102" s="77"/>
      <c r="V102" s="77"/>
      <c r="W102" s="77"/>
      <c r="X102" s="77"/>
      <c r="Y102" s="2"/>
      <c r="Z102" s="2"/>
      <c r="AA102" s="2"/>
      <c r="AB102" s="2"/>
      <c r="AC102" s="2"/>
      <c r="AD102" s="2"/>
      <c r="AE102" s="2"/>
      <c r="AF102" s="2"/>
      <c r="AG102" s="2"/>
      <c r="AH102" s="2"/>
      <c r="AI102" s="2"/>
      <c r="AJ102" s="2"/>
      <c r="AK102" s="2"/>
      <c r="AL102" s="2"/>
      <c r="AM102" s="2"/>
      <c r="AN102" s="2"/>
      <c r="AO102" s="2"/>
      <c r="AP102" s="77"/>
      <c r="AQ102" s="2"/>
      <c r="AR102" s="2"/>
      <c r="AS102" s="2"/>
      <c r="AT102" s="2"/>
      <c r="AU102" s="2"/>
      <c r="AV102" s="2"/>
      <c r="AW102" s="2"/>
      <c r="AX102" s="2"/>
      <c r="AY102" s="2"/>
      <c r="AZ102" s="2"/>
    </row>
    <row r="103" spans="1:52" s="40" customFormat="1" x14ac:dyDescent="0.3">
      <c r="D103" s="102"/>
      <c r="F103" s="103"/>
      <c r="G103" s="103"/>
      <c r="I103" s="104"/>
      <c r="J103" s="104"/>
      <c r="K103" s="104"/>
      <c r="L103" s="104"/>
      <c r="M103" s="104"/>
      <c r="N103" s="104"/>
      <c r="O103" s="104"/>
      <c r="P103" s="104"/>
      <c r="Q103" s="104"/>
      <c r="R103" s="77"/>
      <c r="S103" s="77"/>
      <c r="T103" s="77"/>
      <c r="U103" s="77"/>
      <c r="V103" s="77"/>
      <c r="W103" s="77"/>
      <c r="X103" s="77"/>
      <c r="Y103" s="2"/>
      <c r="Z103" s="2"/>
      <c r="AA103" s="2"/>
      <c r="AB103" s="2"/>
      <c r="AC103" s="2"/>
      <c r="AD103" s="2"/>
      <c r="AE103" s="2"/>
      <c r="AF103" s="2"/>
      <c r="AG103" s="2"/>
      <c r="AH103" s="2"/>
      <c r="AI103" s="2"/>
      <c r="AJ103" s="2"/>
      <c r="AK103" s="2"/>
      <c r="AL103" s="2"/>
      <c r="AM103" s="2"/>
      <c r="AN103" s="2"/>
      <c r="AO103" s="2"/>
      <c r="AP103" s="77"/>
      <c r="AQ103" s="2"/>
      <c r="AR103" s="2"/>
      <c r="AS103" s="2"/>
      <c r="AT103" s="2"/>
      <c r="AU103" s="2"/>
      <c r="AV103" s="2"/>
      <c r="AW103" s="2"/>
      <c r="AX103" s="2"/>
      <c r="AY103" s="2"/>
      <c r="AZ103" s="2"/>
    </row>
    <row r="104" spans="1:52" s="40" customFormat="1" x14ac:dyDescent="0.3">
      <c r="D104" s="102"/>
      <c r="F104" s="103"/>
      <c r="G104" s="103"/>
      <c r="I104" s="104"/>
      <c r="J104" s="104"/>
      <c r="K104" s="104"/>
      <c r="L104" s="104"/>
      <c r="M104" s="104"/>
      <c r="N104" s="104"/>
      <c r="O104" s="104"/>
      <c r="P104" s="104"/>
      <c r="Q104" s="104"/>
      <c r="R104" s="77"/>
      <c r="S104" s="77"/>
      <c r="T104" s="77"/>
      <c r="U104" s="77"/>
      <c r="V104" s="77"/>
      <c r="W104" s="77"/>
      <c r="X104" s="77"/>
      <c r="Y104" s="2"/>
      <c r="Z104" s="2"/>
      <c r="AA104" s="2"/>
      <c r="AB104" s="2"/>
      <c r="AC104" s="2"/>
      <c r="AD104" s="2"/>
      <c r="AE104" s="2"/>
      <c r="AF104" s="2"/>
      <c r="AG104" s="2"/>
      <c r="AH104" s="2"/>
      <c r="AI104" s="2"/>
      <c r="AJ104" s="2"/>
      <c r="AK104" s="2"/>
      <c r="AL104" s="2"/>
      <c r="AM104" s="2"/>
      <c r="AN104" s="2"/>
      <c r="AO104" s="2"/>
      <c r="AP104" s="77"/>
      <c r="AQ104" s="2"/>
      <c r="AR104" s="2"/>
      <c r="AS104" s="2"/>
      <c r="AT104" s="2"/>
      <c r="AU104" s="2"/>
      <c r="AV104" s="2"/>
      <c r="AW104" s="2"/>
      <c r="AX104" s="2"/>
      <c r="AY104" s="2"/>
      <c r="AZ104" s="2"/>
    </row>
    <row r="105" spans="1:52" s="40" customFormat="1" x14ac:dyDescent="0.3">
      <c r="A105" s="3"/>
      <c r="B105" s="3"/>
      <c r="C105" s="1"/>
      <c r="D105" s="1"/>
      <c r="E105" s="1"/>
      <c r="F105" s="4"/>
      <c r="G105" s="1"/>
      <c r="H105" s="1"/>
      <c r="I105" s="1"/>
      <c r="J105" s="1"/>
      <c r="K105" s="1"/>
      <c r="L105" s="1"/>
      <c r="M105" s="1"/>
      <c r="N105" s="104"/>
      <c r="O105" s="104"/>
      <c r="P105" s="104"/>
      <c r="Q105" s="104"/>
      <c r="R105" s="77"/>
      <c r="S105" s="77"/>
      <c r="T105" s="77"/>
      <c r="U105" s="77"/>
      <c r="V105" s="77"/>
      <c r="W105" s="77"/>
      <c r="X105" s="77"/>
      <c r="Y105" s="2"/>
      <c r="Z105" s="2"/>
      <c r="AA105" s="2"/>
      <c r="AB105" s="2"/>
      <c r="AC105" s="2"/>
      <c r="AD105" s="2"/>
      <c r="AE105" s="2"/>
      <c r="AF105" s="2"/>
      <c r="AG105" s="2"/>
      <c r="AH105" s="2"/>
      <c r="AI105" s="2"/>
      <c r="AJ105" s="2"/>
      <c r="AK105" s="2"/>
      <c r="AL105" s="2"/>
      <c r="AM105" s="2"/>
      <c r="AN105" s="2"/>
      <c r="AO105" s="2"/>
      <c r="AP105" s="77"/>
      <c r="AQ105" s="2"/>
      <c r="AR105" s="2"/>
      <c r="AS105" s="2"/>
      <c r="AT105" s="2"/>
      <c r="AU105" s="2"/>
      <c r="AV105" s="2"/>
      <c r="AW105" s="2"/>
      <c r="AX105" s="2"/>
      <c r="AY105" s="2"/>
      <c r="AZ105" s="2"/>
    </row>
    <row r="106" spans="1:52" x14ac:dyDescent="0.3">
      <c r="C106" s="3" t="s">
        <v>132</v>
      </c>
      <c r="E106" s="7"/>
      <c r="F106" s="4"/>
      <c r="T106" s="5"/>
      <c r="U106" s="5"/>
      <c r="V106" s="6"/>
      <c r="Y106" s="146" t="s">
        <v>78</v>
      </c>
      <c r="Z106" s="146"/>
      <c r="AA106" s="3"/>
      <c r="AB106" s="3"/>
      <c r="AC106" s="3"/>
      <c r="AD106" s="2"/>
      <c r="AE106" s="2"/>
      <c r="AF106" s="2"/>
      <c r="AG106" s="2"/>
      <c r="AH106" s="2"/>
      <c r="AI106" s="2"/>
      <c r="AJ106" s="2"/>
      <c r="AK106" s="2"/>
      <c r="AL106" s="2"/>
      <c r="AM106" s="2"/>
      <c r="AN106" s="2"/>
      <c r="AO106" s="2"/>
      <c r="AP106" s="77"/>
      <c r="AQ106" s="2"/>
      <c r="AR106" s="2"/>
      <c r="AS106" s="2"/>
      <c r="AT106" s="2"/>
      <c r="AU106" s="2"/>
      <c r="AV106" s="2"/>
      <c r="AW106" s="2"/>
      <c r="AX106" s="2"/>
      <c r="AY106" s="2"/>
      <c r="AZ106" s="2"/>
    </row>
    <row r="107" spans="1:52" ht="54" x14ac:dyDescent="0.3">
      <c r="A107" s="86" t="s">
        <v>149</v>
      </c>
      <c r="B107" s="86" t="s">
        <v>65</v>
      </c>
      <c r="C107" s="8" t="s">
        <v>46</v>
      </c>
      <c r="D107" s="8" t="s">
        <v>45</v>
      </c>
      <c r="E107" s="8" t="s">
        <v>30</v>
      </c>
      <c r="F107" s="33" t="s">
        <v>31</v>
      </c>
      <c r="G107" s="33" t="s">
        <v>33</v>
      </c>
      <c r="H107" s="10" t="s">
        <v>32</v>
      </c>
      <c r="I107" s="10" t="s">
        <v>18</v>
      </c>
      <c r="J107" s="264" t="s">
        <v>126</v>
      </c>
      <c r="K107" s="174" t="s">
        <v>87</v>
      </c>
      <c r="L107" s="270" t="s">
        <v>135</v>
      </c>
      <c r="O107" s="316" t="s">
        <v>145</v>
      </c>
      <c r="P107" s="317" t="s">
        <v>146</v>
      </c>
      <c r="T107" s="5"/>
      <c r="U107" s="5"/>
      <c r="V107" s="6"/>
      <c r="Y107" s="8" t="s">
        <v>45</v>
      </c>
      <c r="Z107" s="245" t="s">
        <v>40</v>
      </c>
      <c r="AA107" s="245" t="s">
        <v>41</v>
      </c>
      <c r="AB107" s="245" t="s">
        <v>42</v>
      </c>
      <c r="AC107" s="33" t="s">
        <v>43</v>
      </c>
      <c r="AD107" s="2"/>
      <c r="AE107" s="2"/>
      <c r="AF107" s="2"/>
      <c r="AG107" s="2"/>
      <c r="AH107" s="2"/>
      <c r="AI107" s="2"/>
      <c r="AJ107" s="2"/>
      <c r="AK107" s="2"/>
      <c r="AL107" s="2"/>
      <c r="AM107" s="2"/>
      <c r="AN107" s="2"/>
      <c r="AO107" s="2"/>
      <c r="AP107" s="77"/>
      <c r="AQ107" s="2"/>
      <c r="AR107" s="2"/>
      <c r="AS107" s="2"/>
      <c r="AT107" s="2"/>
      <c r="AU107" s="2"/>
      <c r="AV107" s="2"/>
      <c r="AW107" s="2"/>
      <c r="AX107" s="2"/>
      <c r="AY107" s="2"/>
      <c r="AZ107" s="2"/>
    </row>
    <row r="108" spans="1:52" x14ac:dyDescent="0.3">
      <c r="A108" s="122">
        <v>0</v>
      </c>
      <c r="B108" s="39">
        <f>F108</f>
        <v>0</v>
      </c>
      <c r="D108" s="8">
        <v>0</v>
      </c>
      <c r="E108" s="8">
        <v>274</v>
      </c>
      <c r="F108" s="8">
        <v>0</v>
      </c>
      <c r="G108" s="8">
        <v>0</v>
      </c>
      <c r="H108" s="73">
        <f>E109</f>
        <v>274</v>
      </c>
      <c r="I108" s="32">
        <f>F108/E108</f>
        <v>0</v>
      </c>
      <c r="J108" s="175">
        <f>1-I108</f>
        <v>1</v>
      </c>
      <c r="K108" s="175">
        <f>J108</f>
        <v>1</v>
      </c>
      <c r="L108" s="271">
        <f>H108/H108</f>
        <v>1</v>
      </c>
      <c r="N108" s="302" t="s">
        <v>140</v>
      </c>
      <c r="O108" s="310">
        <v>13.324268705596843</v>
      </c>
      <c r="P108" s="289">
        <v>10.894736842105264</v>
      </c>
      <c r="T108" s="5"/>
      <c r="U108" s="5"/>
      <c r="V108" s="6"/>
      <c r="Y108" s="70"/>
      <c r="Z108" s="248"/>
      <c r="AA108" s="248"/>
      <c r="AB108" s="248"/>
      <c r="AC108" s="70"/>
      <c r="AD108" s="2"/>
      <c r="AE108" s="2"/>
      <c r="AF108" s="2"/>
      <c r="AG108" s="2"/>
      <c r="AH108" s="2"/>
      <c r="AI108" s="2"/>
      <c r="AJ108" s="2"/>
      <c r="AK108" s="2"/>
      <c r="AL108" s="2"/>
      <c r="AM108" s="2"/>
      <c r="AN108" s="2"/>
      <c r="AO108" s="2"/>
      <c r="AP108" s="77"/>
      <c r="AQ108" s="2"/>
      <c r="AR108" s="2"/>
      <c r="AS108" s="2"/>
      <c r="AT108" s="2"/>
      <c r="AU108" s="2"/>
      <c r="AV108" s="2"/>
      <c r="AW108" s="2"/>
      <c r="AX108" s="2"/>
      <c r="AY108" s="2"/>
      <c r="AZ108" s="2"/>
    </row>
    <row r="109" spans="1:52" x14ac:dyDescent="0.3">
      <c r="A109" s="122">
        <v>10</v>
      </c>
      <c r="B109" s="18">
        <f>B108+F109</f>
        <v>18</v>
      </c>
      <c r="C109" s="64">
        <f>D108</f>
        <v>0</v>
      </c>
      <c r="D109" s="42">
        <v>3</v>
      </c>
      <c r="E109" s="12">
        <v>274</v>
      </c>
      <c r="F109" s="84">
        <f>E109-H109-G109</f>
        <v>18</v>
      </c>
      <c r="G109" s="123">
        <f>A109-A108</f>
        <v>10</v>
      </c>
      <c r="H109" s="73">
        <f t="shared" ref="H109:H115" si="119">E110</f>
        <v>246</v>
      </c>
      <c r="I109" s="13">
        <f>F109/E109</f>
        <v>6.569343065693431E-2</v>
      </c>
      <c r="J109" s="175">
        <f>1-I109</f>
        <v>0.93430656934306566</v>
      </c>
      <c r="K109" s="176">
        <f>J109*K108</f>
        <v>0.93430656934306566</v>
      </c>
      <c r="L109" s="271">
        <f>H109/H108</f>
        <v>0.8978102189781022</v>
      </c>
      <c r="N109" s="302"/>
      <c r="O109" s="309"/>
      <c r="P109" s="303"/>
      <c r="T109" s="5"/>
      <c r="U109" s="5"/>
      <c r="V109" s="6"/>
      <c r="Y109" s="14">
        <f t="shared" ref="Y109:Y116" si="120">D109</f>
        <v>3</v>
      </c>
      <c r="Z109" s="252">
        <f>K109*(D109-D108)</f>
        <v>2.8029197080291972</v>
      </c>
      <c r="AA109" s="252">
        <f>(K108-K109)*(D109-D108)/2</f>
        <v>9.8540145985401506E-2</v>
      </c>
      <c r="AB109" s="253">
        <f>SUM(Z109:AA109)</f>
        <v>2.9014598540145986</v>
      </c>
      <c r="AC109" s="71">
        <f>AB109</f>
        <v>2.9014598540145986</v>
      </c>
      <c r="AD109" s="2"/>
      <c r="AE109" s="2"/>
      <c r="AF109" s="2"/>
      <c r="AG109" s="2"/>
      <c r="AH109" s="2"/>
      <c r="AI109" s="2"/>
      <c r="AJ109" s="2"/>
      <c r="AK109" s="2"/>
      <c r="AL109" s="2"/>
      <c r="AM109" s="2"/>
      <c r="AN109" s="2"/>
      <c r="AO109" s="2"/>
      <c r="AP109" s="77"/>
      <c r="AQ109" s="2"/>
      <c r="AR109" s="2"/>
      <c r="AS109" s="2"/>
      <c r="AT109" s="2"/>
      <c r="AU109" s="2"/>
      <c r="AV109" s="2"/>
      <c r="AW109" s="2"/>
      <c r="AX109" s="2"/>
      <c r="AY109" s="2"/>
      <c r="AZ109" s="2"/>
    </row>
    <row r="110" spans="1:52" x14ac:dyDescent="0.3">
      <c r="A110" s="122">
        <v>16</v>
      </c>
      <c r="B110" s="18">
        <f t="shared" ref="B110:B116" si="121">B109+F110</f>
        <v>46</v>
      </c>
      <c r="C110" s="64">
        <f t="shared" ref="C110:C116" si="122">D109</f>
        <v>3</v>
      </c>
      <c r="D110" s="42">
        <v>6</v>
      </c>
      <c r="E110" s="12">
        <v>246</v>
      </c>
      <c r="F110" s="84">
        <f t="shared" ref="F110:F116" si="123">E110-H110-G110</f>
        <v>28</v>
      </c>
      <c r="G110" s="123">
        <f t="shared" ref="G110:G116" si="124">A110-A109</f>
        <v>6</v>
      </c>
      <c r="H110" s="73">
        <f t="shared" si="119"/>
        <v>212</v>
      </c>
      <c r="I110" s="13">
        <f t="shared" ref="I110:I116" si="125">F110/E110</f>
        <v>0.11382113821138211</v>
      </c>
      <c r="J110" s="175">
        <f t="shared" ref="J110:J116" si="126">1-I110</f>
        <v>0.88617886178861793</v>
      </c>
      <c r="K110" s="176">
        <f>J110*K109</f>
        <v>0.8279627321820664</v>
      </c>
      <c r="L110" s="271">
        <f>H110/H108</f>
        <v>0.77372262773722633</v>
      </c>
      <c r="N110" s="302" t="s">
        <v>143</v>
      </c>
      <c r="O110" s="308">
        <v>97.018815219778588</v>
      </c>
      <c r="P110" s="307">
        <v>137</v>
      </c>
      <c r="T110" s="5"/>
      <c r="U110" s="5"/>
      <c r="V110" s="6"/>
      <c r="Y110" s="14">
        <f t="shared" si="120"/>
        <v>6</v>
      </c>
      <c r="Z110" s="252">
        <f t="shared" ref="Z110:Z116" si="127">K110*(D110-D109)</f>
        <v>2.4838881965461992</v>
      </c>
      <c r="AA110" s="252">
        <f t="shared" ref="AA110:AA116" si="128">(K109-K110)*(D110-D109)/2</f>
        <v>0.1595157557414989</v>
      </c>
      <c r="AB110" s="253">
        <f t="shared" ref="AB110:AB116" si="129">SUM(Z110:AA110)</f>
        <v>2.6434039522876982</v>
      </c>
      <c r="AC110" s="71">
        <f>AB110+AC109</f>
        <v>5.5448638063022972</v>
      </c>
      <c r="AD110" s="2"/>
      <c r="AE110" s="2"/>
      <c r="AF110" s="2"/>
      <c r="AG110" s="2"/>
      <c r="AH110" s="2"/>
      <c r="AI110" s="2"/>
      <c r="AJ110" s="2"/>
      <c r="AK110" s="2"/>
      <c r="AL110" s="2"/>
      <c r="AM110" s="2"/>
      <c r="AN110" s="2"/>
      <c r="AO110" s="2"/>
      <c r="AP110" s="77"/>
      <c r="AQ110" s="2"/>
      <c r="AR110" s="2"/>
      <c r="AS110" s="2"/>
      <c r="AT110" s="2"/>
      <c r="AU110" s="2"/>
      <c r="AV110" s="2"/>
      <c r="AW110" s="2"/>
      <c r="AX110" s="2"/>
      <c r="AY110" s="2"/>
      <c r="AZ110" s="2"/>
    </row>
    <row r="111" spans="1:52" x14ac:dyDescent="0.3">
      <c r="A111" s="122">
        <v>20</v>
      </c>
      <c r="B111" s="18">
        <f t="shared" si="121"/>
        <v>81</v>
      </c>
      <c r="C111" s="64">
        <f t="shared" si="122"/>
        <v>6</v>
      </c>
      <c r="D111" s="42">
        <v>9</v>
      </c>
      <c r="E111" s="12">
        <v>212</v>
      </c>
      <c r="F111" s="84">
        <f t="shared" si="123"/>
        <v>35</v>
      </c>
      <c r="G111" s="123">
        <f t="shared" si="124"/>
        <v>4</v>
      </c>
      <c r="H111" s="73">
        <f t="shared" si="119"/>
        <v>173</v>
      </c>
      <c r="I111" s="13">
        <f t="shared" si="125"/>
        <v>0.1650943396226415</v>
      </c>
      <c r="J111" s="175">
        <f t="shared" si="126"/>
        <v>0.83490566037735847</v>
      </c>
      <c r="K111" s="176">
        <f t="shared" ref="K111:K116" si="130">J111*K110</f>
        <v>0.69127077168031015</v>
      </c>
      <c r="L111" s="271">
        <f>H111/H108</f>
        <v>0.63138686131386856</v>
      </c>
      <c r="N111" s="302" t="s">
        <v>144</v>
      </c>
      <c r="O111" s="313">
        <v>0.35408326722546929</v>
      </c>
      <c r="P111" s="314">
        <v>0.5</v>
      </c>
      <c r="T111" s="5"/>
      <c r="U111" s="5"/>
      <c r="V111" s="6"/>
      <c r="Y111" s="14">
        <f t="shared" si="120"/>
        <v>9</v>
      </c>
      <c r="Z111" s="252">
        <f t="shared" si="127"/>
        <v>2.0738123150409304</v>
      </c>
      <c r="AA111" s="252">
        <f t="shared" si="128"/>
        <v>0.20503794075263437</v>
      </c>
      <c r="AB111" s="253">
        <f t="shared" si="129"/>
        <v>2.2788502557935648</v>
      </c>
      <c r="AC111" s="71">
        <f t="shared" ref="AC111:AC116" si="131">AB111+AC110</f>
        <v>7.8237140620958616</v>
      </c>
      <c r="AD111" s="2"/>
      <c r="AE111" s="2"/>
      <c r="AF111" s="2"/>
      <c r="AG111" s="2"/>
      <c r="AH111" s="2"/>
      <c r="AI111" s="2"/>
      <c r="AJ111" s="2"/>
      <c r="AK111" s="2"/>
      <c r="AL111" s="2"/>
      <c r="AM111" s="2"/>
      <c r="AN111" s="2"/>
      <c r="AO111" s="2"/>
      <c r="AP111" s="77"/>
      <c r="AQ111" s="2"/>
      <c r="AR111" s="2"/>
      <c r="AS111" s="2"/>
      <c r="AT111" s="2"/>
      <c r="AU111" s="2"/>
      <c r="AV111" s="2"/>
      <c r="AW111" s="2"/>
      <c r="AX111" s="2"/>
      <c r="AY111" s="2"/>
      <c r="AZ111" s="2"/>
    </row>
    <row r="112" spans="1:52" x14ac:dyDescent="0.3">
      <c r="A112" s="122">
        <v>40</v>
      </c>
      <c r="B112" s="18">
        <f t="shared" si="121"/>
        <v>118</v>
      </c>
      <c r="C112" s="64">
        <f t="shared" si="122"/>
        <v>9</v>
      </c>
      <c r="D112" s="100">
        <v>12</v>
      </c>
      <c r="E112" s="12">
        <v>173</v>
      </c>
      <c r="F112" s="84">
        <f t="shared" si="123"/>
        <v>37</v>
      </c>
      <c r="G112" s="123">
        <f t="shared" si="124"/>
        <v>20</v>
      </c>
      <c r="H112" s="101">
        <f t="shared" si="119"/>
        <v>116</v>
      </c>
      <c r="I112" s="13">
        <f t="shared" si="125"/>
        <v>0.2138728323699422</v>
      </c>
      <c r="J112" s="175">
        <f t="shared" si="126"/>
        <v>0.78612716763005785</v>
      </c>
      <c r="K112" s="182">
        <f t="shared" si="130"/>
        <v>0.54342673380648665</v>
      </c>
      <c r="L112" s="271">
        <f>H112/H108</f>
        <v>0.42335766423357662</v>
      </c>
      <c r="T112" s="5"/>
      <c r="U112" s="5"/>
      <c r="V112" s="6"/>
      <c r="Y112" s="14">
        <f t="shared" si="120"/>
        <v>12</v>
      </c>
      <c r="Z112" s="252">
        <f t="shared" si="127"/>
        <v>1.63028020141946</v>
      </c>
      <c r="AA112" s="252">
        <f t="shared" si="128"/>
        <v>0.22176605681073525</v>
      </c>
      <c r="AB112" s="253">
        <f t="shared" si="129"/>
        <v>1.8520462582301951</v>
      </c>
      <c r="AC112" s="71">
        <f t="shared" si="131"/>
        <v>9.6757603203260558</v>
      </c>
      <c r="AD112" s="2"/>
      <c r="AE112" s="2"/>
      <c r="AF112" s="2"/>
      <c r="AG112" s="2"/>
      <c r="AH112" s="2"/>
      <c r="AI112" s="2"/>
      <c r="AJ112" s="2"/>
      <c r="AK112" s="2"/>
      <c r="AL112" s="2"/>
      <c r="AM112" s="2"/>
      <c r="AN112" s="2"/>
      <c r="AO112" s="2"/>
      <c r="AP112" s="77"/>
      <c r="AQ112" s="2"/>
      <c r="AR112" s="2"/>
      <c r="AS112" s="2"/>
      <c r="AT112" s="2"/>
      <c r="AU112" s="2"/>
      <c r="AV112" s="2"/>
      <c r="AW112" s="2"/>
      <c r="AX112" s="2"/>
      <c r="AY112" s="2"/>
      <c r="AZ112" s="2"/>
    </row>
    <row r="113" spans="1:52" x14ac:dyDescent="0.3">
      <c r="A113" s="122">
        <v>62</v>
      </c>
      <c r="B113" s="18">
        <f t="shared" si="121"/>
        <v>139</v>
      </c>
      <c r="C113" s="64">
        <f t="shared" si="122"/>
        <v>12</v>
      </c>
      <c r="D113" s="100">
        <v>15</v>
      </c>
      <c r="E113" s="12">
        <v>116</v>
      </c>
      <c r="F113" s="84">
        <f t="shared" si="123"/>
        <v>21</v>
      </c>
      <c r="G113" s="123">
        <f t="shared" si="124"/>
        <v>22</v>
      </c>
      <c r="H113" s="101">
        <f t="shared" si="119"/>
        <v>73</v>
      </c>
      <c r="I113" s="13">
        <f t="shared" si="125"/>
        <v>0.18103448275862069</v>
      </c>
      <c r="J113" s="175">
        <f t="shared" si="126"/>
        <v>0.81896551724137934</v>
      </c>
      <c r="K113" s="182">
        <f t="shared" si="130"/>
        <v>0.44504775613462272</v>
      </c>
      <c r="L113" s="271">
        <f>H113/H108</f>
        <v>0.26642335766423358</v>
      </c>
      <c r="T113" s="5"/>
      <c r="U113" s="5"/>
      <c r="V113" s="6"/>
      <c r="Y113" s="14">
        <f t="shared" si="120"/>
        <v>15</v>
      </c>
      <c r="Z113" s="252">
        <f t="shared" si="127"/>
        <v>1.3351432684038682</v>
      </c>
      <c r="AA113" s="252">
        <f t="shared" si="128"/>
        <v>0.1475684665077959</v>
      </c>
      <c r="AB113" s="253">
        <f t="shared" si="129"/>
        <v>1.4827117349116641</v>
      </c>
      <c r="AC113" s="71">
        <f t="shared" si="131"/>
        <v>11.15847205523772</v>
      </c>
      <c r="AD113" s="2"/>
      <c r="AE113" s="2"/>
      <c r="AF113" s="2"/>
      <c r="AG113" s="2"/>
      <c r="AH113" s="2"/>
      <c r="AI113" s="2"/>
      <c r="AJ113" s="2"/>
      <c r="AK113" s="2"/>
      <c r="AL113" s="2"/>
      <c r="AM113" s="2"/>
      <c r="AN113" s="2"/>
      <c r="AO113" s="2"/>
      <c r="AP113" s="77"/>
      <c r="AQ113" s="2"/>
      <c r="AR113" s="2"/>
      <c r="AS113" s="2"/>
      <c r="AT113" s="2"/>
      <c r="AU113" s="2"/>
      <c r="AV113" s="2"/>
      <c r="AW113" s="2"/>
      <c r="AX113" s="2"/>
      <c r="AY113" s="2"/>
      <c r="AZ113" s="2"/>
    </row>
    <row r="114" spans="1:52" x14ac:dyDescent="0.3">
      <c r="A114" s="122">
        <v>83</v>
      </c>
      <c r="B114" s="18">
        <f t="shared" si="121"/>
        <v>150</v>
      </c>
      <c r="C114" s="64">
        <f t="shared" si="122"/>
        <v>15</v>
      </c>
      <c r="D114" s="42">
        <v>18</v>
      </c>
      <c r="E114" s="12">
        <v>73</v>
      </c>
      <c r="F114" s="84">
        <f t="shared" si="123"/>
        <v>11</v>
      </c>
      <c r="G114" s="123">
        <f t="shared" si="124"/>
        <v>21</v>
      </c>
      <c r="H114" s="73">
        <f t="shared" si="119"/>
        <v>41</v>
      </c>
      <c r="I114" s="13">
        <f t="shared" si="125"/>
        <v>0.15068493150684931</v>
      </c>
      <c r="J114" s="175">
        <f t="shared" si="126"/>
        <v>0.84931506849315075</v>
      </c>
      <c r="K114" s="176">
        <f t="shared" si="130"/>
        <v>0.37798576548420015</v>
      </c>
      <c r="L114" s="271">
        <f>H114/H108</f>
        <v>0.14963503649635038</v>
      </c>
      <c r="T114" s="5"/>
      <c r="U114" s="5"/>
      <c r="V114" s="6"/>
      <c r="Y114" s="14">
        <f t="shared" si="120"/>
        <v>18</v>
      </c>
      <c r="Z114" s="252">
        <f t="shared" si="127"/>
        <v>1.1339572964526003</v>
      </c>
      <c r="AA114" s="252">
        <f t="shared" si="128"/>
        <v>0.10059298597563385</v>
      </c>
      <c r="AB114" s="253">
        <f t="shared" si="129"/>
        <v>1.2345502824282342</v>
      </c>
      <c r="AC114" s="71">
        <f t="shared" si="131"/>
        <v>12.393022337665954</v>
      </c>
      <c r="AD114" s="2"/>
      <c r="AE114" s="2"/>
      <c r="AF114" s="2"/>
      <c r="AG114" s="2"/>
      <c r="AH114" s="2"/>
      <c r="AI114" s="2"/>
      <c r="AJ114" s="2"/>
      <c r="AK114" s="2"/>
      <c r="AL114" s="2"/>
      <c r="AM114" s="2"/>
      <c r="AN114" s="2"/>
      <c r="AO114" s="2"/>
      <c r="AP114" s="77"/>
      <c r="AQ114" s="2"/>
      <c r="AR114" s="2"/>
      <c r="AS114" s="2"/>
      <c r="AT114" s="2"/>
      <c r="AU114" s="2"/>
      <c r="AV114" s="2"/>
      <c r="AW114" s="2"/>
      <c r="AX114" s="2"/>
      <c r="AY114" s="2"/>
      <c r="AZ114" s="2"/>
    </row>
    <row r="115" spans="1:52" x14ac:dyDescent="0.3">
      <c r="A115" s="122">
        <v>98</v>
      </c>
      <c r="B115" s="18">
        <f t="shared" si="121"/>
        <v>155</v>
      </c>
      <c r="C115" s="64">
        <f t="shared" si="122"/>
        <v>18</v>
      </c>
      <c r="D115" s="42">
        <v>21</v>
      </c>
      <c r="E115" s="12">
        <v>41</v>
      </c>
      <c r="F115" s="84">
        <f t="shared" si="123"/>
        <v>5</v>
      </c>
      <c r="G115" s="123">
        <f t="shared" si="124"/>
        <v>15</v>
      </c>
      <c r="H115" s="73">
        <f t="shared" si="119"/>
        <v>21</v>
      </c>
      <c r="I115" s="13">
        <f t="shared" si="125"/>
        <v>0.12195121951219512</v>
      </c>
      <c r="J115" s="175">
        <f t="shared" si="126"/>
        <v>0.87804878048780488</v>
      </c>
      <c r="K115" s="176">
        <f t="shared" si="130"/>
        <v>0.33188994042515135</v>
      </c>
      <c r="L115" s="271">
        <f>H115/H108</f>
        <v>7.6642335766423361E-2</v>
      </c>
      <c r="T115" s="5"/>
      <c r="U115" s="5"/>
      <c r="V115" s="6"/>
      <c r="Y115" s="14">
        <f t="shared" si="120"/>
        <v>21</v>
      </c>
      <c r="Z115" s="252">
        <f t="shared" si="127"/>
        <v>0.995669821275454</v>
      </c>
      <c r="AA115" s="252">
        <f t="shared" si="128"/>
        <v>6.9143737588573201E-2</v>
      </c>
      <c r="AB115" s="253">
        <f t="shared" si="129"/>
        <v>1.0648135588640273</v>
      </c>
      <c r="AC115" s="71">
        <f t="shared" si="131"/>
        <v>13.457835896529982</v>
      </c>
      <c r="AD115" s="2"/>
      <c r="AE115" s="2"/>
      <c r="AF115" s="2"/>
      <c r="AG115" s="2"/>
      <c r="AH115" s="2"/>
      <c r="AI115" s="2"/>
      <c r="AJ115" s="2"/>
      <c r="AK115" s="2"/>
      <c r="AL115" s="2"/>
      <c r="AM115" s="2"/>
      <c r="AN115" s="2"/>
      <c r="AO115" s="2"/>
      <c r="AP115" s="77"/>
      <c r="AQ115" s="2"/>
      <c r="AR115" s="2"/>
      <c r="AS115" s="2"/>
      <c r="AT115" s="2"/>
      <c r="AU115" s="2"/>
      <c r="AV115" s="2"/>
      <c r="AW115" s="2"/>
      <c r="AX115" s="2"/>
      <c r="AY115" s="2"/>
      <c r="AZ115" s="2"/>
    </row>
    <row r="116" spans="1:52" x14ac:dyDescent="0.3">
      <c r="A116" s="122">
        <v>109</v>
      </c>
      <c r="B116" s="18">
        <f t="shared" si="121"/>
        <v>155</v>
      </c>
      <c r="C116" s="64">
        <f t="shared" si="122"/>
        <v>21</v>
      </c>
      <c r="D116" s="42">
        <v>24</v>
      </c>
      <c r="E116" s="12">
        <v>21</v>
      </c>
      <c r="F116" s="84">
        <f t="shared" si="123"/>
        <v>0</v>
      </c>
      <c r="G116" s="123">
        <f t="shared" si="124"/>
        <v>11</v>
      </c>
      <c r="H116" s="12">
        <v>10</v>
      </c>
      <c r="I116" s="13">
        <f t="shared" si="125"/>
        <v>0</v>
      </c>
      <c r="J116" s="175">
        <f t="shared" si="126"/>
        <v>1</v>
      </c>
      <c r="K116" s="176">
        <f t="shared" si="130"/>
        <v>0.33188994042515135</v>
      </c>
      <c r="L116" s="271">
        <f>H116/H108</f>
        <v>3.6496350364963501E-2</v>
      </c>
      <c r="T116" s="5"/>
      <c r="U116" s="5"/>
      <c r="V116" s="6"/>
      <c r="Y116" s="14">
        <f t="shared" si="120"/>
        <v>24</v>
      </c>
      <c r="Z116" s="252">
        <f t="shared" si="127"/>
        <v>0.995669821275454</v>
      </c>
      <c r="AA116" s="252">
        <f t="shared" si="128"/>
        <v>0</v>
      </c>
      <c r="AB116" s="253">
        <f t="shared" si="129"/>
        <v>0.995669821275454</v>
      </c>
      <c r="AC116" s="71">
        <f t="shared" si="131"/>
        <v>14.453505717805436</v>
      </c>
      <c r="AD116" s="2"/>
      <c r="AE116" s="2"/>
      <c r="AF116" s="2"/>
      <c r="AG116" s="2"/>
      <c r="AH116" s="2"/>
      <c r="AI116" s="2"/>
      <c r="AJ116" s="2"/>
      <c r="AK116" s="2"/>
      <c r="AL116" s="2"/>
      <c r="AM116" s="2"/>
      <c r="AN116" s="2"/>
      <c r="AO116" s="2"/>
      <c r="AP116" s="77"/>
      <c r="AQ116" s="2"/>
      <c r="AR116" s="2"/>
      <c r="AS116" s="2"/>
      <c r="AT116" s="2"/>
      <c r="AU116" s="2"/>
      <c r="AV116" s="2"/>
      <c r="AW116" s="2"/>
      <c r="AX116" s="2"/>
      <c r="AY116" s="2"/>
      <c r="AZ116" s="2"/>
    </row>
    <row r="117" spans="1:52" ht="6.5" customHeight="1" x14ac:dyDescent="0.3">
      <c r="D117" s="18"/>
      <c r="E117" s="18"/>
      <c r="F117" s="19"/>
      <c r="G117" s="19"/>
      <c r="H117" s="18"/>
      <c r="I117" s="20"/>
      <c r="J117" s="21"/>
      <c r="K117" s="21"/>
      <c r="T117" s="5"/>
      <c r="U117" s="5"/>
      <c r="V117" s="6"/>
      <c r="AA117" s="2"/>
      <c r="AB117" s="2"/>
      <c r="AC117" s="2"/>
      <c r="AD117" s="2"/>
      <c r="AE117" s="2"/>
      <c r="AF117" s="2"/>
      <c r="AG117" s="2"/>
      <c r="AH117" s="2"/>
      <c r="AI117" s="2"/>
      <c r="AJ117" s="2"/>
      <c r="AK117" s="2"/>
      <c r="AL117" s="2"/>
      <c r="AM117" s="2"/>
      <c r="AN117" s="2"/>
      <c r="AO117" s="2"/>
      <c r="AP117" s="77"/>
      <c r="AQ117" s="2"/>
      <c r="AR117" s="2"/>
      <c r="AS117" s="2"/>
      <c r="AT117" s="2"/>
      <c r="AU117" s="2"/>
      <c r="AV117" s="2"/>
      <c r="AW117" s="2"/>
      <c r="AX117" s="2"/>
      <c r="AY117" s="2"/>
      <c r="AZ117" s="2"/>
    </row>
    <row r="118" spans="1:52" x14ac:dyDescent="0.3">
      <c r="D118" s="23"/>
      <c r="E118" s="24" t="s">
        <v>8</v>
      </c>
      <c r="F118" s="43">
        <f>SUM(F108:F116)</f>
        <v>155</v>
      </c>
      <c r="G118" s="43">
        <f>SUM(G108:G116)</f>
        <v>109</v>
      </c>
      <c r="H118" s="43">
        <f>H116</f>
        <v>10</v>
      </c>
      <c r="I118" s="20"/>
      <c r="J118" s="21"/>
      <c r="K118" s="21"/>
      <c r="L118" s="21"/>
      <c r="M118" s="18"/>
      <c r="N118" s="18"/>
      <c r="O118" s="18"/>
      <c r="P118" s="18"/>
      <c r="Q118" s="21"/>
      <c r="R118" s="1"/>
      <c r="S118" s="1"/>
      <c r="T118" s="1"/>
      <c r="U118" s="1"/>
      <c r="V118" s="20"/>
      <c r="W118" s="20"/>
      <c r="X118" s="20"/>
      <c r="Y118" s="20"/>
      <c r="Z118" s="20"/>
      <c r="AA118" s="20"/>
      <c r="AB118" s="20"/>
      <c r="AC118" s="2"/>
      <c r="AD118" s="2"/>
      <c r="AE118" s="2"/>
      <c r="AF118" s="2"/>
      <c r="AG118" s="2"/>
      <c r="AH118" s="2"/>
      <c r="AI118" s="2"/>
      <c r="AJ118" s="2"/>
      <c r="AK118" s="2"/>
      <c r="AL118" s="2"/>
      <c r="AM118" s="2"/>
      <c r="AN118" s="2"/>
      <c r="AO118" s="2"/>
      <c r="AP118" s="77"/>
      <c r="AQ118" s="2"/>
      <c r="AR118" s="2"/>
      <c r="AS118" s="2"/>
      <c r="AT118" s="2"/>
      <c r="AU118" s="2"/>
      <c r="AV118" s="2"/>
      <c r="AW118" s="2"/>
      <c r="AX118" s="2"/>
      <c r="AY118" s="2"/>
      <c r="AZ118" s="2"/>
    </row>
    <row r="119" spans="1:52" x14ac:dyDescent="0.3">
      <c r="D119" s="23"/>
      <c r="E119" s="108"/>
      <c r="F119" s="272">
        <f>F118/E108</f>
        <v>0.56569343065693434</v>
      </c>
      <c r="G119" s="273">
        <f>G118/E108</f>
        <v>0.3978102189781022</v>
      </c>
      <c r="H119" s="274">
        <f>H118/E108</f>
        <v>3.6496350364963501E-2</v>
      </c>
      <c r="I119" s="20"/>
      <c r="J119" s="21"/>
      <c r="K119" s="21"/>
      <c r="L119" s="21"/>
      <c r="M119" s="21"/>
      <c r="N119" s="21"/>
      <c r="O119" s="18"/>
      <c r="P119" s="18"/>
      <c r="Q119" s="21"/>
      <c r="R119" s="1"/>
      <c r="S119" s="1"/>
      <c r="T119" s="1"/>
      <c r="U119" s="1"/>
      <c r="V119" s="20"/>
      <c r="W119" s="20"/>
      <c r="X119" s="20"/>
      <c r="Y119" s="20"/>
      <c r="Z119" s="20"/>
      <c r="AA119" s="20"/>
      <c r="AB119" s="20"/>
      <c r="AC119" s="2"/>
      <c r="AD119" s="2"/>
      <c r="AE119" s="2"/>
      <c r="AF119" s="2"/>
      <c r="AG119" s="2"/>
      <c r="AH119" s="2"/>
      <c r="AI119" s="2"/>
      <c r="AJ119" s="2"/>
      <c r="AK119" s="2"/>
      <c r="AL119" s="2"/>
      <c r="AM119" s="2"/>
      <c r="AN119" s="2"/>
      <c r="AO119" s="2"/>
      <c r="AP119" s="77"/>
      <c r="AQ119" s="2"/>
      <c r="AR119" s="2"/>
      <c r="AS119" s="2"/>
      <c r="AT119" s="2"/>
      <c r="AU119" s="2"/>
      <c r="AV119" s="2"/>
      <c r="AW119" s="2"/>
      <c r="AX119" s="2"/>
      <c r="AY119" s="2"/>
      <c r="AZ119" s="2"/>
    </row>
    <row r="120" spans="1:52" s="40" customFormat="1" x14ac:dyDescent="0.3">
      <c r="D120" s="102"/>
      <c r="E120" s="111"/>
      <c r="F120" s="103"/>
      <c r="G120" s="103"/>
      <c r="H120" s="112"/>
      <c r="I120" s="20"/>
      <c r="J120" s="1"/>
      <c r="K120" s="275" t="s">
        <v>136</v>
      </c>
      <c r="L120" s="148">
        <f>R124</f>
        <v>13.324268705596843</v>
      </c>
      <c r="M120" s="20" t="s">
        <v>67</v>
      </c>
      <c r="N120" s="20"/>
      <c r="O120" s="276">
        <f>R126</f>
        <v>97.018815219778588</v>
      </c>
      <c r="P120" s="1" t="s">
        <v>137</v>
      </c>
      <c r="Q120" s="1"/>
      <c r="R120" s="306"/>
      <c r="S120" s="2"/>
      <c r="T120" s="277">
        <f>R127</f>
        <v>0.35408326722546929</v>
      </c>
      <c r="U120" s="1" t="s">
        <v>147</v>
      </c>
      <c r="V120" s="20"/>
      <c r="W120" s="20"/>
      <c r="X120" s="20"/>
      <c r="Y120" s="20"/>
      <c r="Z120" s="20"/>
      <c r="AA120" s="20"/>
      <c r="AB120" s="20"/>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row>
    <row r="121" spans="1:52" ht="14" thickBot="1" x14ac:dyDescent="0.4">
      <c r="D121" s="102">
        <v>0</v>
      </c>
      <c r="E121" s="136" t="s">
        <v>59</v>
      </c>
      <c r="F121" s="265" t="s">
        <v>60</v>
      </c>
      <c r="G121" s="137" t="s">
        <v>77</v>
      </c>
      <c r="H121" s="104"/>
      <c r="I121" s="20"/>
      <c r="J121" s="20"/>
      <c r="K121" s="20"/>
      <c r="L121" s="20"/>
      <c r="M121" s="20"/>
      <c r="N121" s="20"/>
      <c r="O121" s="20"/>
      <c r="P121" s="20"/>
      <c r="Q121" s="20"/>
      <c r="R121" s="20"/>
      <c r="S121" s="20"/>
      <c r="T121" s="20"/>
      <c r="U121" s="1"/>
      <c r="V121" s="20"/>
      <c r="W121" s="20"/>
      <c r="X121" s="20"/>
      <c r="Y121" s="20"/>
      <c r="Z121" s="20"/>
      <c r="AA121" s="20"/>
      <c r="AB121" s="20"/>
      <c r="AC121" s="2"/>
      <c r="AD121" s="2"/>
      <c r="AE121" s="2"/>
      <c r="AF121" s="2"/>
      <c r="AG121" s="2"/>
      <c r="AH121" s="2"/>
      <c r="AI121" s="2"/>
      <c r="AJ121" s="2"/>
      <c r="AK121" s="2"/>
      <c r="AL121" s="2"/>
      <c r="AM121" s="2"/>
      <c r="AN121" s="2"/>
      <c r="AO121" s="2"/>
      <c r="AP121" s="77"/>
      <c r="AQ121" s="2"/>
      <c r="AR121" s="2"/>
      <c r="AS121" s="2"/>
      <c r="AT121" s="2"/>
      <c r="AU121" s="2"/>
      <c r="AV121" s="2"/>
      <c r="AW121" s="2"/>
      <c r="AX121" s="2"/>
      <c r="AY121" s="2"/>
      <c r="AZ121" s="2"/>
    </row>
    <row r="122" spans="1:52" x14ac:dyDescent="0.3">
      <c r="D122" s="42">
        <v>3</v>
      </c>
      <c r="E122" s="128">
        <f>AVERAGE(H108:H109)</f>
        <v>260</v>
      </c>
      <c r="F122" s="128">
        <f>E122*(D122-D121)</f>
        <v>780</v>
      </c>
      <c r="G122" s="110">
        <f>F122/E108</f>
        <v>2.8467153284671531</v>
      </c>
      <c r="K122" s="278" t="s">
        <v>71</v>
      </c>
      <c r="L122" s="279"/>
      <c r="M122" s="279"/>
      <c r="N122" s="279"/>
      <c r="O122" s="279"/>
      <c r="P122" s="279"/>
      <c r="Q122" s="280"/>
      <c r="R122" s="280"/>
      <c r="S122" s="281"/>
      <c r="U122" s="1"/>
      <c r="V122" s="20"/>
      <c r="W122" s="20"/>
      <c r="X122" s="20"/>
      <c r="Y122" s="20"/>
      <c r="Z122" s="20"/>
      <c r="AA122" s="20"/>
      <c r="AB122" s="20"/>
      <c r="AC122" s="2"/>
      <c r="AD122" s="2"/>
      <c r="AE122" s="2"/>
      <c r="AF122" s="2"/>
      <c r="AG122" s="2"/>
      <c r="AH122" s="2"/>
      <c r="AI122" s="2"/>
      <c r="AJ122" s="2"/>
      <c r="AK122" s="2"/>
      <c r="AL122" s="2"/>
      <c r="AM122" s="2"/>
      <c r="AN122" s="2"/>
      <c r="AO122" s="2"/>
      <c r="AP122" s="77"/>
      <c r="AQ122" s="2"/>
      <c r="AR122" s="2"/>
      <c r="AS122" s="2"/>
      <c r="AT122" s="2"/>
      <c r="AU122" s="2"/>
      <c r="AV122" s="2"/>
      <c r="AW122" s="2"/>
      <c r="AX122" s="2"/>
      <c r="AY122" s="2"/>
      <c r="AZ122" s="2"/>
    </row>
    <row r="123" spans="1:52" x14ac:dyDescent="0.3">
      <c r="D123" s="42">
        <v>6</v>
      </c>
      <c r="E123" s="105">
        <f t="shared" ref="E123:E129" si="132">AVERAGE(H109:H110)</f>
        <v>229</v>
      </c>
      <c r="F123" s="128">
        <f t="shared" ref="F123:F129" si="133">E123*(D123-D122)</f>
        <v>687</v>
      </c>
      <c r="G123" s="110">
        <f>F123/E108</f>
        <v>2.5072992700729926</v>
      </c>
      <c r="H123" s="104"/>
      <c r="K123" s="282" t="s">
        <v>138</v>
      </c>
      <c r="L123" s="283">
        <f>K112</f>
        <v>0.54342673380648665</v>
      </c>
      <c r="M123" s="283">
        <f>K113</f>
        <v>0.44504775613462272</v>
      </c>
      <c r="N123" s="298">
        <f>L123-M123</f>
        <v>9.8378977671863932E-2</v>
      </c>
      <c r="O123" s="303">
        <f>C114-C113</f>
        <v>3</v>
      </c>
      <c r="P123" s="301"/>
      <c r="Q123" s="301" t="s">
        <v>139</v>
      </c>
      <c r="R123" s="285">
        <f>D112</f>
        <v>12</v>
      </c>
      <c r="S123" s="286"/>
      <c r="U123" s="1"/>
      <c r="V123" s="20"/>
      <c r="W123" s="20"/>
      <c r="X123" s="20"/>
      <c r="Y123" s="20"/>
      <c r="Z123" s="20"/>
      <c r="AA123" s="20"/>
      <c r="AB123" s="20"/>
      <c r="AC123" s="2"/>
      <c r="AD123" s="2"/>
      <c r="AE123" s="2"/>
      <c r="AF123" s="2"/>
      <c r="AG123" s="2"/>
      <c r="AH123" s="2"/>
      <c r="AI123" s="2"/>
      <c r="AJ123" s="2"/>
      <c r="AK123" s="2"/>
      <c r="AL123" s="2"/>
      <c r="AM123" s="2"/>
      <c r="AN123" s="2"/>
      <c r="AO123" s="2"/>
      <c r="AP123" s="77"/>
      <c r="AQ123" s="2"/>
      <c r="AR123" s="2"/>
      <c r="AS123" s="2"/>
      <c r="AT123" s="2"/>
      <c r="AU123" s="2"/>
      <c r="AV123" s="2"/>
      <c r="AW123" s="2"/>
      <c r="AX123" s="2"/>
      <c r="AY123" s="2"/>
      <c r="AZ123" s="2"/>
    </row>
    <row r="124" spans="1:52" x14ac:dyDescent="0.3">
      <c r="D124" s="42">
        <v>9</v>
      </c>
      <c r="E124" s="105">
        <f t="shared" si="132"/>
        <v>192.5</v>
      </c>
      <c r="F124" s="128">
        <f t="shared" si="133"/>
        <v>577.5</v>
      </c>
      <c r="G124" s="110">
        <f>F124/E108</f>
        <v>2.1076642335766422</v>
      </c>
      <c r="H124" s="104"/>
      <c r="K124" s="287"/>
      <c r="L124" s="284">
        <f>L123</f>
        <v>0.54342673380648665</v>
      </c>
      <c r="M124" s="288">
        <v>0.5</v>
      </c>
      <c r="N124" s="298">
        <f>L124-M124</f>
        <v>4.342673380648665E-2</v>
      </c>
      <c r="O124" s="304">
        <f>N124*O123/N123</f>
        <v>1.3242687055968427</v>
      </c>
      <c r="P124" s="301"/>
      <c r="Q124" s="301" t="s">
        <v>140</v>
      </c>
      <c r="R124" s="289">
        <f>R123+O124</f>
        <v>13.324268705596843</v>
      </c>
      <c r="S124" s="286" t="s">
        <v>141</v>
      </c>
      <c r="U124" s="1"/>
      <c r="V124" s="20"/>
      <c r="W124" s="20"/>
      <c r="X124" s="20"/>
      <c r="Y124" s="20"/>
      <c r="Z124" s="20"/>
      <c r="AA124" s="20"/>
      <c r="AB124" s="20"/>
      <c r="AC124" s="2"/>
      <c r="AD124" s="2"/>
      <c r="AE124" s="2"/>
      <c r="AF124" s="2"/>
      <c r="AG124" s="2"/>
      <c r="AH124" s="2"/>
      <c r="AI124" s="2"/>
      <c r="AJ124" s="2"/>
      <c r="AK124" s="2"/>
      <c r="AL124" s="2"/>
      <c r="AM124" s="2"/>
      <c r="AN124" s="2"/>
      <c r="AO124" s="2"/>
      <c r="AP124" s="77"/>
      <c r="AQ124" s="2"/>
      <c r="AR124" s="2"/>
      <c r="AS124" s="2"/>
      <c r="AT124" s="2"/>
      <c r="AU124" s="2"/>
      <c r="AV124" s="2"/>
      <c r="AW124" s="2"/>
      <c r="AX124" s="2"/>
      <c r="AY124" s="2"/>
      <c r="AZ124" s="2"/>
    </row>
    <row r="125" spans="1:52" x14ac:dyDescent="0.3">
      <c r="D125" s="100">
        <v>12</v>
      </c>
      <c r="E125" s="105">
        <f t="shared" si="132"/>
        <v>144.5</v>
      </c>
      <c r="F125" s="128">
        <f t="shared" si="133"/>
        <v>433.5</v>
      </c>
      <c r="G125" s="110">
        <f>F125/E108</f>
        <v>1.582116788321168</v>
      </c>
      <c r="H125" s="104"/>
      <c r="K125" s="287"/>
      <c r="L125" s="290"/>
      <c r="M125" s="290"/>
      <c r="N125" s="299"/>
      <c r="O125" s="305"/>
      <c r="P125" s="301"/>
      <c r="Q125" s="301"/>
      <c r="R125" s="301"/>
      <c r="S125" s="286"/>
      <c r="U125" s="1"/>
      <c r="V125" s="20"/>
      <c r="W125" s="20"/>
      <c r="X125" s="20"/>
      <c r="Y125" s="20"/>
      <c r="Z125" s="20"/>
      <c r="AA125" s="20"/>
      <c r="AB125" s="20"/>
      <c r="AC125" s="2"/>
      <c r="AD125" s="2"/>
      <c r="AE125" s="2"/>
      <c r="AF125" s="2"/>
      <c r="AG125" s="2"/>
      <c r="AH125" s="2"/>
      <c r="AI125" s="2"/>
      <c r="AJ125" s="2"/>
      <c r="AK125" s="2"/>
      <c r="AL125" s="2"/>
      <c r="AM125" s="2"/>
      <c r="AN125" s="2"/>
      <c r="AO125" s="2"/>
      <c r="AP125" s="77"/>
      <c r="AQ125" s="2"/>
      <c r="AR125" s="2"/>
      <c r="AS125" s="2"/>
      <c r="AT125" s="2"/>
      <c r="AU125" s="2"/>
      <c r="AV125" s="2"/>
      <c r="AW125" s="2"/>
      <c r="AX125" s="2"/>
      <c r="AY125" s="2"/>
      <c r="AZ125" s="2"/>
    </row>
    <row r="126" spans="1:52" x14ac:dyDescent="0.3">
      <c r="D126" s="100">
        <v>15</v>
      </c>
      <c r="E126" s="105">
        <f t="shared" si="132"/>
        <v>94.5</v>
      </c>
      <c r="F126" s="128">
        <f t="shared" si="133"/>
        <v>283.5</v>
      </c>
      <c r="G126" s="110">
        <f>F126/E108</f>
        <v>1.0346715328467153</v>
      </c>
      <c r="H126" s="104"/>
      <c r="K126" s="287" t="s">
        <v>142</v>
      </c>
      <c r="L126" s="291">
        <f>H112</f>
        <v>116</v>
      </c>
      <c r="M126" s="291">
        <f>H113</f>
        <v>73</v>
      </c>
      <c r="N126" s="300">
        <f>L126-M126</f>
        <v>43</v>
      </c>
      <c r="O126" s="303">
        <f>O123</f>
        <v>3</v>
      </c>
      <c r="P126" s="301"/>
      <c r="Q126" s="302" t="s">
        <v>143</v>
      </c>
      <c r="R126" s="292">
        <f>L126-N127</f>
        <v>97.018815219778588</v>
      </c>
      <c r="S126" s="293"/>
      <c r="U126" s="1"/>
      <c r="V126" s="20"/>
      <c r="W126" s="20"/>
      <c r="X126" s="20"/>
      <c r="Y126" s="20"/>
      <c r="Z126" s="20"/>
      <c r="AA126" s="20"/>
      <c r="AB126" s="20"/>
      <c r="AC126" s="2"/>
      <c r="AD126" s="2"/>
      <c r="AE126" s="2"/>
      <c r="AF126" s="2"/>
      <c r="AG126" s="2"/>
      <c r="AH126" s="2"/>
      <c r="AI126" s="2"/>
      <c r="AJ126" s="2"/>
      <c r="AK126" s="2"/>
      <c r="AL126" s="2"/>
      <c r="AM126" s="2"/>
      <c r="AN126" s="2"/>
      <c r="AO126" s="2"/>
      <c r="AP126" s="77"/>
      <c r="AQ126" s="2"/>
      <c r="AR126" s="2"/>
      <c r="AS126" s="2"/>
      <c r="AT126" s="2"/>
      <c r="AU126" s="2"/>
      <c r="AV126" s="2"/>
      <c r="AW126" s="2"/>
      <c r="AX126" s="2"/>
      <c r="AY126" s="2"/>
      <c r="AZ126" s="2"/>
    </row>
    <row r="127" spans="1:52" x14ac:dyDescent="0.3">
      <c r="D127" s="42">
        <v>18</v>
      </c>
      <c r="E127" s="105">
        <f t="shared" si="132"/>
        <v>57</v>
      </c>
      <c r="F127" s="128">
        <f t="shared" si="133"/>
        <v>171</v>
      </c>
      <c r="G127" s="110">
        <f>F127/E108</f>
        <v>0.62408759124087587</v>
      </c>
      <c r="H127" s="104"/>
      <c r="K127" s="287"/>
      <c r="L127" s="290"/>
      <c r="M127" s="290"/>
      <c r="N127" s="300">
        <f>N126*O127/O126</f>
        <v>18.981184780221412</v>
      </c>
      <c r="O127" s="304">
        <f>O124</f>
        <v>1.3242687055968427</v>
      </c>
      <c r="P127" s="301"/>
      <c r="Q127" s="302" t="s">
        <v>144</v>
      </c>
      <c r="R127" s="294">
        <f>R126/E108</f>
        <v>0.35408326722546929</v>
      </c>
      <c r="S127" s="286"/>
      <c r="U127" s="1"/>
      <c r="V127" s="20"/>
      <c r="W127" s="20"/>
      <c r="X127" s="20"/>
      <c r="Y127" s="20"/>
      <c r="Z127" s="20"/>
      <c r="AA127" s="20"/>
      <c r="AB127" s="20"/>
    </row>
    <row r="128" spans="1:52" ht="13.5" thickBot="1" x14ac:dyDescent="0.35">
      <c r="D128" s="42">
        <v>21</v>
      </c>
      <c r="E128" s="105">
        <f t="shared" si="132"/>
        <v>31</v>
      </c>
      <c r="F128" s="128">
        <f t="shared" si="133"/>
        <v>93</v>
      </c>
      <c r="G128" s="110">
        <f>F128/E108</f>
        <v>0.33941605839416056</v>
      </c>
      <c r="H128" s="104"/>
      <c r="K128" s="295"/>
      <c r="L128" s="296"/>
      <c r="M128" s="296"/>
      <c r="N128" s="296"/>
      <c r="O128" s="296"/>
      <c r="P128" s="296"/>
      <c r="Q128" s="296"/>
      <c r="R128" s="296"/>
      <c r="S128" s="297"/>
      <c r="U128" s="1"/>
      <c r="V128" s="20"/>
      <c r="W128" s="20"/>
      <c r="X128" s="20"/>
      <c r="Y128" s="20"/>
      <c r="Z128" s="20"/>
      <c r="AA128" s="20"/>
      <c r="AB128" s="20"/>
    </row>
    <row r="129" spans="1:29" x14ac:dyDescent="0.3">
      <c r="D129" s="42">
        <v>24</v>
      </c>
      <c r="E129" s="105">
        <f t="shared" si="132"/>
        <v>15.5</v>
      </c>
      <c r="F129" s="128">
        <f t="shared" si="133"/>
        <v>46.5</v>
      </c>
      <c r="G129" s="110">
        <f>F129/E108</f>
        <v>0.16970802919708028</v>
      </c>
      <c r="H129" s="104"/>
      <c r="I129" s="20"/>
      <c r="J129" s="20"/>
      <c r="K129" s="20"/>
      <c r="L129" s="20"/>
      <c r="M129" s="20"/>
      <c r="N129" s="20"/>
      <c r="O129" s="20"/>
      <c r="P129" s="20"/>
      <c r="Q129" s="20"/>
      <c r="R129" s="20"/>
      <c r="S129" s="20"/>
      <c r="T129" s="20"/>
      <c r="U129" s="20"/>
      <c r="V129" s="20"/>
      <c r="W129" s="20"/>
      <c r="X129" s="20"/>
      <c r="Y129" s="20"/>
      <c r="Z129" s="20"/>
      <c r="AA129" s="20"/>
      <c r="AB129" s="20"/>
    </row>
    <row r="130" spans="1:29" x14ac:dyDescent="0.3">
      <c r="D130" s="102"/>
      <c r="E130" s="40"/>
      <c r="F130" s="106">
        <f>SUM(F122:F129)</f>
        <v>3072</v>
      </c>
      <c r="G130" s="107">
        <f>SUM(G122:G129)</f>
        <v>11.211678832116789</v>
      </c>
      <c r="H130" s="104" t="s">
        <v>76</v>
      </c>
      <c r="I130" s="20"/>
      <c r="J130" s="20"/>
      <c r="K130" s="20"/>
      <c r="L130" s="20"/>
      <c r="M130" s="20"/>
      <c r="N130" s="20"/>
      <c r="O130" s="20"/>
      <c r="P130" s="20"/>
      <c r="Q130" s="20"/>
      <c r="R130" s="20"/>
      <c r="S130" s="20"/>
      <c r="T130" s="20"/>
      <c r="U130" s="20"/>
      <c r="V130" s="20"/>
      <c r="W130" s="20"/>
      <c r="X130" s="20"/>
      <c r="Y130" s="20"/>
      <c r="Z130" s="20"/>
      <c r="AA130" s="20"/>
      <c r="AB130" s="20"/>
    </row>
    <row r="135" spans="1:29" x14ac:dyDescent="0.3">
      <c r="D135" s="23"/>
      <c r="E135" s="130"/>
      <c r="F135" s="109"/>
      <c r="G135" s="127"/>
      <c r="H135" s="25"/>
      <c r="I135" s="20"/>
      <c r="J135" s="21"/>
      <c r="K135" s="21"/>
      <c r="L135" s="21"/>
      <c r="M135" s="18"/>
      <c r="N135" s="18"/>
      <c r="O135" s="18"/>
      <c r="P135" s="26"/>
      <c r="Q135" s="26"/>
      <c r="R135" s="26"/>
      <c r="S135" s="26"/>
      <c r="T135" s="26"/>
      <c r="U135" s="26"/>
      <c r="V135" s="26"/>
      <c r="W135" s="26"/>
      <c r="X135" s="26"/>
      <c r="Y135" s="26"/>
      <c r="Z135" s="26"/>
      <c r="AA135" s="26"/>
      <c r="AB135" s="26"/>
      <c r="AC135" s="26"/>
    </row>
    <row r="136" spans="1:29" x14ac:dyDescent="0.3">
      <c r="R136" s="1"/>
      <c r="S136" s="1"/>
      <c r="T136" s="1"/>
      <c r="U136" s="1"/>
      <c r="V136" s="1"/>
      <c r="W136" s="1"/>
      <c r="X136" s="1"/>
      <c r="Y136" s="1"/>
      <c r="Z136" s="1"/>
    </row>
    <row r="137" spans="1:29" x14ac:dyDescent="0.3">
      <c r="A137" s="3" t="s">
        <v>70</v>
      </c>
      <c r="C137" s="3"/>
      <c r="E137" s="7"/>
      <c r="F137" s="4"/>
      <c r="T137" s="5"/>
      <c r="U137" s="5"/>
      <c r="V137" s="6"/>
      <c r="X137" s="1"/>
      <c r="Y137" s="146" t="s">
        <v>78</v>
      </c>
      <c r="Z137" s="146"/>
      <c r="AA137" s="3"/>
      <c r="AB137" s="3"/>
      <c r="AC137" s="3"/>
    </row>
    <row r="138" spans="1:29" ht="54" x14ac:dyDescent="0.3">
      <c r="A138" s="86" t="s">
        <v>149</v>
      </c>
      <c r="B138" s="86" t="s">
        <v>65</v>
      </c>
      <c r="C138" s="8" t="s">
        <v>46</v>
      </c>
      <c r="D138" s="8" t="s">
        <v>45</v>
      </c>
      <c r="E138" s="8" t="s">
        <v>30</v>
      </c>
      <c r="F138" s="33" t="s">
        <v>31</v>
      </c>
      <c r="G138" s="33" t="s">
        <v>33</v>
      </c>
      <c r="H138" s="10" t="s">
        <v>32</v>
      </c>
      <c r="I138" s="10" t="s">
        <v>18</v>
      </c>
      <c r="J138" s="264" t="s">
        <v>126</v>
      </c>
      <c r="K138" s="174" t="s">
        <v>87</v>
      </c>
      <c r="L138" s="270" t="s">
        <v>135</v>
      </c>
      <c r="O138" s="316" t="s">
        <v>145</v>
      </c>
      <c r="P138" s="317" t="s">
        <v>146</v>
      </c>
      <c r="T138" s="5"/>
      <c r="U138" s="5"/>
      <c r="V138" s="6"/>
      <c r="X138" s="1"/>
      <c r="Y138" s="8" t="s">
        <v>45</v>
      </c>
      <c r="Z138" s="245" t="s">
        <v>40</v>
      </c>
      <c r="AA138" s="245" t="s">
        <v>41</v>
      </c>
      <c r="AB138" s="245" t="s">
        <v>42</v>
      </c>
      <c r="AC138" s="33" t="s">
        <v>43</v>
      </c>
    </row>
    <row r="139" spans="1:29" x14ac:dyDescent="0.3">
      <c r="A139" s="122">
        <f t="shared" ref="A139:A147" si="134">A73+A108</f>
        <v>0</v>
      </c>
      <c r="B139" s="39">
        <f>F139</f>
        <v>0</v>
      </c>
      <c r="D139" s="8">
        <v>0</v>
      </c>
      <c r="E139" s="8">
        <f t="shared" ref="E139:E147" si="135">E73+E108</f>
        <v>546</v>
      </c>
      <c r="F139" s="8">
        <v>0</v>
      </c>
      <c r="G139" s="8">
        <v>0</v>
      </c>
      <c r="H139" s="14">
        <f>E140</f>
        <v>546</v>
      </c>
      <c r="I139" s="32">
        <f>F139/E139</f>
        <v>0</v>
      </c>
      <c r="J139" s="175">
        <f>1-I139</f>
        <v>1</v>
      </c>
      <c r="K139" s="181">
        <f>J139</f>
        <v>1</v>
      </c>
      <c r="L139" s="271">
        <f>H139/H139</f>
        <v>1</v>
      </c>
      <c r="N139" s="302" t="s">
        <v>140</v>
      </c>
      <c r="O139" s="310">
        <v>13.547190012160335</v>
      </c>
      <c r="P139" s="289">
        <v>10.835294117647059</v>
      </c>
      <c r="T139" s="5"/>
      <c r="U139" s="5"/>
      <c r="V139" s="6"/>
      <c r="X139" s="1"/>
      <c r="Y139" s="70"/>
      <c r="Z139" s="248"/>
      <c r="AA139" s="248"/>
      <c r="AB139" s="248"/>
      <c r="AC139" s="70"/>
    </row>
    <row r="140" spans="1:29" x14ac:dyDescent="0.3">
      <c r="A140" s="122">
        <f t="shared" si="134"/>
        <v>17</v>
      </c>
      <c r="B140" s="18">
        <f>B139+F140</f>
        <v>73</v>
      </c>
      <c r="C140" s="64">
        <f>D139</f>
        <v>0</v>
      </c>
      <c r="D140" s="42">
        <v>3</v>
      </c>
      <c r="E140" s="12">
        <f t="shared" si="135"/>
        <v>546</v>
      </c>
      <c r="F140" s="84">
        <f t="shared" ref="F140:F147" si="136">E140-H140-G140</f>
        <v>73</v>
      </c>
      <c r="G140" s="123">
        <f>A140-A139</f>
        <v>17</v>
      </c>
      <c r="H140" s="14">
        <f t="shared" ref="H140:H146" si="137">E141</f>
        <v>456</v>
      </c>
      <c r="I140" s="13">
        <f>F140/E140</f>
        <v>0.1336996336996337</v>
      </c>
      <c r="J140" s="175">
        <f>1-I140</f>
        <v>0.86630036630036633</v>
      </c>
      <c r="K140" s="176">
        <f>J140*K139</f>
        <v>0.86630036630036633</v>
      </c>
      <c r="L140" s="271">
        <f>H140/H139</f>
        <v>0.8351648351648352</v>
      </c>
      <c r="N140" s="302"/>
      <c r="O140" s="309"/>
      <c r="P140" s="303"/>
      <c r="T140" s="5"/>
      <c r="U140" s="5"/>
      <c r="V140" s="6"/>
      <c r="X140" s="125"/>
      <c r="Y140" s="14">
        <f t="shared" ref="Y140:Y147" si="138">D140</f>
        <v>3</v>
      </c>
      <c r="Z140" s="252">
        <f>K140*(D140-D139)</f>
        <v>2.598901098901099</v>
      </c>
      <c r="AA140" s="252">
        <f>(K139-K140)*(D140-D139)/2</f>
        <v>0.2005494505494505</v>
      </c>
      <c r="AB140" s="253">
        <f>SUM(Z140:AA140)</f>
        <v>2.7994505494505493</v>
      </c>
      <c r="AC140" s="71">
        <f>AB140</f>
        <v>2.7994505494505493</v>
      </c>
    </row>
    <row r="141" spans="1:29" x14ac:dyDescent="0.3">
      <c r="A141" s="122">
        <f t="shared" si="134"/>
        <v>26</v>
      </c>
      <c r="B141" s="18">
        <f t="shared" ref="B141:B147" si="139">B140+F141</f>
        <v>133</v>
      </c>
      <c r="C141" s="64">
        <f t="shared" ref="C141:C147" si="140">D140</f>
        <v>3</v>
      </c>
      <c r="D141" s="42">
        <v>6</v>
      </c>
      <c r="E141" s="12">
        <f t="shared" si="135"/>
        <v>456</v>
      </c>
      <c r="F141" s="84">
        <f t="shared" si="136"/>
        <v>60</v>
      </c>
      <c r="G141" s="123">
        <f t="shared" ref="G141:G147" si="141">A141-A140</f>
        <v>9</v>
      </c>
      <c r="H141" s="14">
        <f t="shared" si="137"/>
        <v>387</v>
      </c>
      <c r="I141" s="13">
        <f t="shared" ref="I141:I147" si="142">F141/E141</f>
        <v>0.13157894736842105</v>
      </c>
      <c r="J141" s="175">
        <f t="shared" ref="J141:J147" si="143">1-I141</f>
        <v>0.86842105263157898</v>
      </c>
      <c r="K141" s="176">
        <f>J141*K140</f>
        <v>0.75231347599768661</v>
      </c>
      <c r="L141" s="271">
        <f>H141/H139</f>
        <v>0.70879120879120883</v>
      </c>
      <c r="N141" s="302" t="s">
        <v>143</v>
      </c>
      <c r="O141" s="308">
        <v>197.71013966761751</v>
      </c>
      <c r="P141" s="307">
        <v>273</v>
      </c>
      <c r="T141" s="5"/>
      <c r="U141" s="5"/>
      <c r="V141" s="6"/>
      <c r="X141" s="1"/>
      <c r="Y141" s="14">
        <f t="shared" si="138"/>
        <v>6</v>
      </c>
      <c r="Z141" s="252">
        <f t="shared" ref="Z141:Z147" si="144">K141*(D141-D140)</f>
        <v>2.2569404279930598</v>
      </c>
      <c r="AA141" s="252">
        <f t="shared" ref="AA141:AA147" si="145">(K140-K141)*(D141-D140)/2</f>
        <v>0.17098033545401958</v>
      </c>
      <c r="AB141" s="253">
        <f t="shared" ref="AB141:AB147" si="146">SUM(Z141:AA141)</f>
        <v>2.4279207634470792</v>
      </c>
      <c r="AC141" s="71">
        <f>AB141+AC140</f>
        <v>5.2273713128976285</v>
      </c>
    </row>
    <row r="142" spans="1:29" x14ac:dyDescent="0.3">
      <c r="A142" s="122">
        <f t="shared" si="134"/>
        <v>32</v>
      </c>
      <c r="B142" s="18">
        <f t="shared" si="139"/>
        <v>189</v>
      </c>
      <c r="C142" s="64">
        <f t="shared" si="140"/>
        <v>6</v>
      </c>
      <c r="D142" s="42">
        <v>9</v>
      </c>
      <c r="E142" s="12">
        <f t="shared" si="135"/>
        <v>387</v>
      </c>
      <c r="F142" s="84">
        <f t="shared" si="136"/>
        <v>56</v>
      </c>
      <c r="G142" s="123">
        <f t="shared" si="141"/>
        <v>6</v>
      </c>
      <c r="H142" s="14">
        <f t="shared" si="137"/>
        <v>325</v>
      </c>
      <c r="I142" s="13">
        <f t="shared" si="142"/>
        <v>0.14470284237726097</v>
      </c>
      <c r="J142" s="175">
        <f t="shared" si="143"/>
        <v>0.85529715762273906</v>
      </c>
      <c r="K142" s="176">
        <f t="shared" ref="K142:K147" si="147">J142*K141</f>
        <v>0.64345157766210404</v>
      </c>
      <c r="L142" s="271">
        <f>H142/H139</f>
        <v>0.59523809523809523</v>
      </c>
      <c r="N142" s="302" t="s">
        <v>144</v>
      </c>
      <c r="O142" s="313">
        <v>0.3621064829077244</v>
      </c>
      <c r="P142" s="314">
        <v>0.5</v>
      </c>
      <c r="T142" s="5"/>
      <c r="U142" s="5"/>
      <c r="V142" s="6"/>
      <c r="X142" s="1"/>
      <c r="Y142" s="14">
        <f t="shared" si="138"/>
        <v>9</v>
      </c>
      <c r="Z142" s="252">
        <f t="shared" si="144"/>
        <v>1.930354732986312</v>
      </c>
      <c r="AA142" s="252">
        <f t="shared" si="145"/>
        <v>0.16329284750337386</v>
      </c>
      <c r="AB142" s="253">
        <f t="shared" si="146"/>
        <v>2.0936475804896859</v>
      </c>
      <c r="AC142" s="71">
        <f t="shared" ref="AC142:AC147" si="148">AB142+AC141</f>
        <v>7.3210188933873148</v>
      </c>
    </row>
    <row r="143" spans="1:29" x14ac:dyDescent="0.3">
      <c r="A143" s="122">
        <f t="shared" si="134"/>
        <v>67</v>
      </c>
      <c r="B143" s="18">
        <f t="shared" si="139"/>
        <v>239</v>
      </c>
      <c r="C143" s="64">
        <f t="shared" si="140"/>
        <v>9</v>
      </c>
      <c r="D143" s="100">
        <v>12</v>
      </c>
      <c r="E143" s="12">
        <f t="shared" si="135"/>
        <v>325</v>
      </c>
      <c r="F143" s="84">
        <f t="shared" si="136"/>
        <v>50</v>
      </c>
      <c r="G143" s="123">
        <f t="shared" si="141"/>
        <v>35</v>
      </c>
      <c r="H143" s="126">
        <f t="shared" si="137"/>
        <v>240</v>
      </c>
      <c r="I143" s="13">
        <f t="shared" si="142"/>
        <v>0.15384615384615385</v>
      </c>
      <c r="J143" s="175">
        <f t="shared" si="143"/>
        <v>0.84615384615384615</v>
      </c>
      <c r="K143" s="182">
        <f t="shared" si="147"/>
        <v>0.54445902725254958</v>
      </c>
      <c r="L143" s="271">
        <f>H143/H139</f>
        <v>0.43956043956043955</v>
      </c>
      <c r="T143" s="5"/>
      <c r="U143" s="5"/>
      <c r="V143" s="6"/>
      <c r="X143" s="1"/>
      <c r="Y143" s="14">
        <f t="shared" si="138"/>
        <v>12</v>
      </c>
      <c r="Z143" s="252">
        <f t="shared" si="144"/>
        <v>1.6333770817576487</v>
      </c>
      <c r="AA143" s="252">
        <f t="shared" si="145"/>
        <v>0.14848882561433169</v>
      </c>
      <c r="AB143" s="253">
        <f t="shared" si="146"/>
        <v>1.7818659073719805</v>
      </c>
      <c r="AC143" s="71">
        <f t="shared" si="148"/>
        <v>9.1028848007592948</v>
      </c>
    </row>
    <row r="144" spans="1:29" x14ac:dyDescent="0.3">
      <c r="A144" s="122">
        <f t="shared" si="134"/>
        <v>111</v>
      </c>
      <c r="B144" s="18">
        <f t="shared" si="139"/>
        <v>277</v>
      </c>
      <c r="C144" s="64">
        <f t="shared" si="140"/>
        <v>12</v>
      </c>
      <c r="D144" s="100">
        <v>15</v>
      </c>
      <c r="E144" s="12">
        <f t="shared" si="135"/>
        <v>240</v>
      </c>
      <c r="F144" s="84">
        <f t="shared" si="136"/>
        <v>38</v>
      </c>
      <c r="G144" s="123">
        <f t="shared" si="141"/>
        <v>44</v>
      </c>
      <c r="H144" s="126">
        <f t="shared" si="137"/>
        <v>158</v>
      </c>
      <c r="I144" s="13">
        <f t="shared" si="142"/>
        <v>0.15833333333333333</v>
      </c>
      <c r="J144" s="175">
        <f t="shared" si="143"/>
        <v>0.84166666666666667</v>
      </c>
      <c r="K144" s="182">
        <f t="shared" si="147"/>
        <v>0.45825301460422924</v>
      </c>
      <c r="L144" s="271">
        <f>H144/H139</f>
        <v>0.2893772893772894</v>
      </c>
      <c r="T144" s="5"/>
      <c r="U144" s="5"/>
      <c r="V144" s="6"/>
      <c r="X144" s="1"/>
      <c r="Y144" s="14">
        <f t="shared" si="138"/>
        <v>15</v>
      </c>
      <c r="Z144" s="252">
        <f t="shared" si="144"/>
        <v>1.3747590438126878</v>
      </c>
      <c r="AA144" s="252">
        <f t="shared" si="145"/>
        <v>0.12930901897248051</v>
      </c>
      <c r="AB144" s="253">
        <f t="shared" si="146"/>
        <v>1.5040680627851684</v>
      </c>
      <c r="AC144" s="71">
        <f t="shared" si="148"/>
        <v>10.606952863544464</v>
      </c>
    </row>
    <row r="145" spans="1:29" x14ac:dyDescent="0.3">
      <c r="A145" s="122">
        <f t="shared" si="134"/>
        <v>157</v>
      </c>
      <c r="B145" s="18">
        <f t="shared" si="139"/>
        <v>300</v>
      </c>
      <c r="C145" s="64">
        <f t="shared" si="140"/>
        <v>15</v>
      </c>
      <c r="D145" s="42">
        <v>18</v>
      </c>
      <c r="E145" s="12">
        <f t="shared" si="135"/>
        <v>158</v>
      </c>
      <c r="F145" s="84">
        <f t="shared" si="136"/>
        <v>23</v>
      </c>
      <c r="G145" s="123">
        <f t="shared" si="141"/>
        <v>46</v>
      </c>
      <c r="H145" s="14">
        <f t="shared" si="137"/>
        <v>89</v>
      </c>
      <c r="I145" s="13">
        <f t="shared" si="142"/>
        <v>0.14556962025316456</v>
      </c>
      <c r="J145" s="175">
        <f t="shared" si="143"/>
        <v>0.85443037974683544</v>
      </c>
      <c r="K145" s="183">
        <f t="shared" si="147"/>
        <v>0.39154529728842369</v>
      </c>
      <c r="L145" s="271">
        <f>H145/H139</f>
        <v>0.16300366300366301</v>
      </c>
      <c r="T145" s="5"/>
      <c r="U145" s="5"/>
      <c r="V145" s="6"/>
      <c r="X145" s="1"/>
      <c r="Y145" s="14">
        <f t="shared" si="138"/>
        <v>18</v>
      </c>
      <c r="Z145" s="252">
        <f t="shared" si="144"/>
        <v>1.1746358918652711</v>
      </c>
      <c r="AA145" s="252">
        <f t="shared" si="145"/>
        <v>0.10006157597370832</v>
      </c>
      <c r="AB145" s="253">
        <f t="shared" si="146"/>
        <v>1.2746974678389793</v>
      </c>
      <c r="AC145" s="71">
        <f t="shared" si="148"/>
        <v>11.881650331383444</v>
      </c>
    </row>
    <row r="146" spans="1:29" x14ac:dyDescent="0.3">
      <c r="A146" s="122">
        <f t="shared" si="134"/>
        <v>185</v>
      </c>
      <c r="B146" s="18">
        <f t="shared" si="139"/>
        <v>312</v>
      </c>
      <c r="C146" s="64">
        <f t="shared" si="140"/>
        <v>18</v>
      </c>
      <c r="D146" s="115">
        <v>21</v>
      </c>
      <c r="E146" s="116">
        <f t="shared" si="135"/>
        <v>89</v>
      </c>
      <c r="F146" s="117">
        <f t="shared" si="136"/>
        <v>12</v>
      </c>
      <c r="G146" s="131">
        <f t="shared" si="141"/>
        <v>28</v>
      </c>
      <c r="H146" s="132">
        <f t="shared" si="137"/>
        <v>49</v>
      </c>
      <c r="I146" s="118">
        <f t="shared" si="142"/>
        <v>0.1348314606741573</v>
      </c>
      <c r="J146" s="268">
        <f t="shared" si="143"/>
        <v>0.8651685393258427</v>
      </c>
      <c r="K146" s="183">
        <f t="shared" si="147"/>
        <v>0.33875267293492833</v>
      </c>
      <c r="L146" s="271">
        <f>H146/H139</f>
        <v>8.9743589743589744E-2</v>
      </c>
      <c r="T146" s="5"/>
      <c r="U146" s="5"/>
      <c r="V146" s="6"/>
      <c r="X146" s="1"/>
      <c r="Y146" s="14">
        <f t="shared" si="138"/>
        <v>21</v>
      </c>
      <c r="Z146" s="252">
        <f t="shared" si="144"/>
        <v>1.0162580188047849</v>
      </c>
      <c r="AA146" s="252">
        <f t="shared" si="145"/>
        <v>7.9188936530243031E-2</v>
      </c>
      <c r="AB146" s="253">
        <f t="shared" si="146"/>
        <v>1.0954469553350279</v>
      </c>
      <c r="AC146" s="71">
        <f t="shared" si="148"/>
        <v>12.977097286718472</v>
      </c>
    </row>
    <row r="147" spans="1:29" x14ac:dyDescent="0.3">
      <c r="A147" s="122">
        <f t="shared" si="134"/>
        <v>212</v>
      </c>
      <c r="B147" s="18">
        <f t="shared" si="139"/>
        <v>313</v>
      </c>
      <c r="C147" s="64">
        <f t="shared" si="140"/>
        <v>21</v>
      </c>
      <c r="D147" s="115">
        <v>24</v>
      </c>
      <c r="E147" s="116">
        <f t="shared" si="135"/>
        <v>49</v>
      </c>
      <c r="F147" s="117">
        <f t="shared" si="136"/>
        <v>1</v>
      </c>
      <c r="G147" s="131">
        <f t="shared" si="141"/>
        <v>27</v>
      </c>
      <c r="H147" s="134">
        <f>H81+H116</f>
        <v>21</v>
      </c>
      <c r="I147" s="118">
        <f t="shared" si="142"/>
        <v>2.0408163265306121E-2</v>
      </c>
      <c r="J147" s="268">
        <f t="shared" si="143"/>
        <v>0.97959183673469385</v>
      </c>
      <c r="K147" s="183">
        <f t="shared" si="147"/>
        <v>0.33183935307911344</v>
      </c>
      <c r="L147" s="271">
        <f>H147/H139</f>
        <v>3.8461538461538464E-2</v>
      </c>
      <c r="T147" s="5"/>
      <c r="U147" s="5"/>
      <c r="V147" s="6"/>
      <c r="X147" s="1"/>
      <c r="Y147" s="14">
        <f t="shared" si="138"/>
        <v>24</v>
      </c>
      <c r="Z147" s="252">
        <f t="shared" si="144"/>
        <v>0.99551805923734027</v>
      </c>
      <c r="AA147" s="252">
        <f t="shared" si="145"/>
        <v>1.0369979783722338E-2</v>
      </c>
      <c r="AB147" s="253">
        <f t="shared" si="146"/>
        <v>1.0058880390210625</v>
      </c>
      <c r="AC147" s="71">
        <f t="shared" si="148"/>
        <v>13.982985325739534</v>
      </c>
    </row>
    <row r="148" spans="1:29" x14ac:dyDescent="0.3">
      <c r="D148" s="18"/>
      <c r="E148" s="18"/>
      <c r="F148" s="19"/>
      <c r="G148" s="19"/>
      <c r="H148" s="18"/>
      <c r="I148" s="20"/>
      <c r="J148" s="21"/>
      <c r="K148" s="21"/>
      <c r="T148" s="5"/>
      <c r="U148" s="5"/>
      <c r="V148" s="6"/>
      <c r="X148" s="1"/>
      <c r="Y148" s="1"/>
      <c r="Z148" s="1"/>
    </row>
    <row r="149" spans="1:29" x14ac:dyDescent="0.3">
      <c r="D149" s="23"/>
      <c r="E149" s="24" t="s">
        <v>8</v>
      </c>
      <c r="F149" s="43">
        <f>SUM(F140:F147)</f>
        <v>313</v>
      </c>
      <c r="G149" s="43">
        <f>SUM(G140:G147)</f>
        <v>212</v>
      </c>
      <c r="H149" s="43">
        <f>H147</f>
        <v>21</v>
      </c>
      <c r="I149" s="20"/>
      <c r="J149" s="21"/>
      <c r="K149" s="21"/>
      <c r="L149" s="21"/>
      <c r="M149" s="21"/>
      <c r="N149" s="21"/>
      <c r="O149" s="18"/>
      <c r="P149" s="18"/>
      <c r="Q149" s="21"/>
      <c r="R149" s="1"/>
      <c r="S149" s="1"/>
      <c r="T149" s="1"/>
      <c r="U149" s="1"/>
      <c r="V149" s="1"/>
      <c r="W149" s="1"/>
      <c r="X149" s="1"/>
      <c r="Y149" s="1"/>
      <c r="Z149" s="1"/>
    </row>
    <row r="150" spans="1:29" x14ac:dyDescent="0.3">
      <c r="D150" s="23"/>
      <c r="F150" s="272">
        <f>F149/E139</f>
        <v>0.57326007326007322</v>
      </c>
      <c r="G150" s="273">
        <f>G149/E139</f>
        <v>0.38827838827838829</v>
      </c>
      <c r="H150" s="274">
        <f>H149/E139</f>
        <v>3.8461538461538464E-2</v>
      </c>
      <c r="I150" s="20"/>
      <c r="K150" s="275" t="s">
        <v>136</v>
      </c>
      <c r="L150" s="148">
        <f>R154</f>
        <v>13.547190012160335</v>
      </c>
      <c r="M150" s="20" t="s">
        <v>67</v>
      </c>
      <c r="N150" s="20"/>
      <c r="O150" s="276">
        <f>R156</f>
        <v>197.71013966761751</v>
      </c>
      <c r="P150" s="1" t="s">
        <v>137</v>
      </c>
      <c r="R150" s="306"/>
      <c r="T150" s="277">
        <f>R157</f>
        <v>0.3621064829077244</v>
      </c>
      <c r="U150" s="1" t="s">
        <v>147</v>
      </c>
      <c r="V150" s="1"/>
      <c r="W150" s="1"/>
      <c r="X150" s="1"/>
      <c r="Y150" s="1"/>
      <c r="Z150" s="1"/>
    </row>
    <row r="151" spans="1:29" ht="13.5" thickBot="1" x14ac:dyDescent="0.35">
      <c r="D151" s="23"/>
      <c r="I151" s="20"/>
      <c r="J151" s="20"/>
      <c r="K151" s="20"/>
      <c r="L151" s="20"/>
      <c r="M151" s="20"/>
      <c r="N151" s="20"/>
      <c r="O151" s="20"/>
      <c r="P151" s="20"/>
      <c r="Q151" s="20"/>
      <c r="R151" s="20"/>
      <c r="S151" s="20"/>
      <c r="T151" s="20"/>
      <c r="U151" s="1"/>
      <c r="V151" s="1"/>
      <c r="W151" s="1"/>
      <c r="X151" s="1"/>
      <c r="Y151" s="1"/>
      <c r="Z151" s="1"/>
    </row>
    <row r="152" spans="1:29" ht="13.5" x14ac:dyDescent="0.35">
      <c r="D152" s="102">
        <v>0</v>
      </c>
      <c r="E152" s="136" t="s">
        <v>59</v>
      </c>
      <c r="F152" s="265" t="s">
        <v>60</v>
      </c>
      <c r="G152" s="137" t="s">
        <v>77</v>
      </c>
      <c r="H152" s="104"/>
      <c r="K152" s="278" t="s">
        <v>71</v>
      </c>
      <c r="L152" s="279"/>
      <c r="M152" s="279"/>
      <c r="N152" s="279"/>
      <c r="O152" s="279"/>
      <c r="P152" s="279"/>
      <c r="Q152" s="280"/>
      <c r="R152" s="280"/>
      <c r="S152" s="281"/>
      <c r="U152" s="1"/>
      <c r="V152" s="1"/>
      <c r="W152" s="1"/>
      <c r="X152" s="1"/>
      <c r="Y152" s="1"/>
      <c r="Z152" s="1"/>
    </row>
    <row r="153" spans="1:29" x14ac:dyDescent="0.3">
      <c r="D153" s="42">
        <v>3</v>
      </c>
      <c r="E153" s="128">
        <f>AVERAGE(H139:H140)</f>
        <v>501</v>
      </c>
      <c r="F153" s="128">
        <f>E153*(D153-D152)</f>
        <v>1503</v>
      </c>
      <c r="G153" s="110">
        <f>F153/E139</f>
        <v>2.7527472527472527</v>
      </c>
      <c r="K153" s="282" t="s">
        <v>138</v>
      </c>
      <c r="L153" s="283">
        <f>K143</f>
        <v>0.54445902725254958</v>
      </c>
      <c r="M153" s="283">
        <f>K144</f>
        <v>0.45825301460422924</v>
      </c>
      <c r="N153" s="298">
        <f>L153-M153</f>
        <v>8.620601264832034E-2</v>
      </c>
      <c r="O153" s="303">
        <f>C144-C143</f>
        <v>3</v>
      </c>
      <c r="P153" s="301"/>
      <c r="Q153" s="301" t="s">
        <v>139</v>
      </c>
      <c r="R153" s="285">
        <f>D143</f>
        <v>12</v>
      </c>
      <c r="S153" s="286"/>
      <c r="U153" s="1"/>
      <c r="V153" s="1"/>
      <c r="W153" s="1"/>
      <c r="X153" s="1"/>
      <c r="Y153" s="1"/>
      <c r="Z153" s="1"/>
    </row>
    <row r="154" spans="1:29" x14ac:dyDescent="0.3">
      <c r="D154" s="42">
        <v>6</v>
      </c>
      <c r="E154" s="128">
        <f t="shared" ref="E154:E160" si="149">AVERAGE(H140:H141)</f>
        <v>421.5</v>
      </c>
      <c r="F154" s="128">
        <f t="shared" ref="F154:F160" si="150">E154*(D154-D153)</f>
        <v>1264.5</v>
      </c>
      <c r="G154" s="110">
        <f>F154/E139</f>
        <v>2.3159340659340661</v>
      </c>
      <c r="H154" s="104"/>
      <c r="K154" s="287"/>
      <c r="L154" s="284">
        <f>L153</f>
        <v>0.54445902725254958</v>
      </c>
      <c r="M154" s="288">
        <v>0.5</v>
      </c>
      <c r="N154" s="298">
        <f>L154-M154</f>
        <v>4.4459027252549577E-2</v>
      </c>
      <c r="O154" s="304">
        <f>N154*O153/N153</f>
        <v>1.5471900121603348</v>
      </c>
      <c r="P154" s="301"/>
      <c r="Q154" s="301" t="s">
        <v>140</v>
      </c>
      <c r="R154" s="289">
        <f>R153+O154</f>
        <v>13.547190012160335</v>
      </c>
      <c r="S154" s="286" t="s">
        <v>141</v>
      </c>
      <c r="U154" s="1"/>
      <c r="V154" s="1"/>
      <c r="W154" s="1"/>
      <c r="X154" s="1"/>
      <c r="Y154" s="1"/>
      <c r="Z154" s="1"/>
    </row>
    <row r="155" spans="1:29" x14ac:dyDescent="0.3">
      <c r="D155" s="42">
        <v>9</v>
      </c>
      <c r="E155" s="128">
        <f t="shared" si="149"/>
        <v>356</v>
      </c>
      <c r="F155" s="128">
        <f t="shared" si="150"/>
        <v>1068</v>
      </c>
      <c r="G155" s="110">
        <f>F155/E139</f>
        <v>1.956043956043956</v>
      </c>
      <c r="H155" s="104"/>
      <c r="K155" s="287"/>
      <c r="L155" s="290"/>
      <c r="M155" s="290"/>
      <c r="N155" s="299"/>
      <c r="O155" s="305"/>
      <c r="P155" s="301"/>
      <c r="Q155" s="301"/>
      <c r="R155" s="301"/>
      <c r="S155" s="286"/>
      <c r="U155" s="1"/>
      <c r="V155" s="1"/>
      <c r="W155" s="1"/>
      <c r="X155" s="1"/>
      <c r="Y155" s="1"/>
      <c r="Z155" s="1"/>
    </row>
    <row r="156" spans="1:29" x14ac:dyDescent="0.3">
      <c r="D156" s="100">
        <v>12</v>
      </c>
      <c r="E156" s="128">
        <f t="shared" si="149"/>
        <v>282.5</v>
      </c>
      <c r="F156" s="128">
        <f t="shared" si="150"/>
        <v>847.5</v>
      </c>
      <c r="G156" s="110">
        <f>F156/E139</f>
        <v>1.5521978021978022</v>
      </c>
      <c r="H156" s="104"/>
      <c r="K156" s="287" t="s">
        <v>142</v>
      </c>
      <c r="L156" s="291">
        <f>H143</f>
        <v>240</v>
      </c>
      <c r="M156" s="291">
        <f>H144</f>
        <v>158</v>
      </c>
      <c r="N156" s="300">
        <f>L156-M156</f>
        <v>82</v>
      </c>
      <c r="O156" s="303">
        <f>O153</f>
        <v>3</v>
      </c>
      <c r="P156" s="301"/>
      <c r="Q156" s="302" t="s">
        <v>143</v>
      </c>
      <c r="R156" s="292">
        <f>L156-N157</f>
        <v>197.71013966761751</v>
      </c>
      <c r="S156" s="293"/>
      <c r="U156" s="1"/>
      <c r="V156" s="1"/>
      <c r="W156" s="1"/>
      <c r="X156" s="1"/>
      <c r="Y156" s="1"/>
      <c r="Z156" s="1"/>
    </row>
    <row r="157" spans="1:29" x14ac:dyDescent="0.3">
      <c r="D157" s="100">
        <v>15</v>
      </c>
      <c r="E157" s="128">
        <f t="shared" si="149"/>
        <v>199</v>
      </c>
      <c r="F157" s="128">
        <f t="shared" si="150"/>
        <v>597</v>
      </c>
      <c r="G157" s="110">
        <f>F157/E139</f>
        <v>1.0934065934065933</v>
      </c>
      <c r="H157" s="104"/>
      <c r="K157" s="287"/>
      <c r="L157" s="290"/>
      <c r="M157" s="290"/>
      <c r="N157" s="300">
        <f>N156*O157/O156</f>
        <v>42.289860332382482</v>
      </c>
      <c r="O157" s="304">
        <f>O154</f>
        <v>1.5471900121603348</v>
      </c>
      <c r="P157" s="301"/>
      <c r="Q157" s="302" t="s">
        <v>144</v>
      </c>
      <c r="R157" s="294">
        <f>R156/E139</f>
        <v>0.3621064829077244</v>
      </c>
      <c r="S157" s="286"/>
      <c r="U157" s="1"/>
      <c r="V157" s="1"/>
      <c r="W157" s="1"/>
      <c r="X157" s="1"/>
      <c r="Y157" s="1"/>
      <c r="Z157" s="1"/>
    </row>
    <row r="158" spans="1:29" ht="13.5" thickBot="1" x14ac:dyDescent="0.35">
      <c r="D158" s="42">
        <v>18</v>
      </c>
      <c r="E158" s="128">
        <f t="shared" si="149"/>
        <v>123.5</v>
      </c>
      <c r="F158" s="128">
        <f t="shared" si="150"/>
        <v>370.5</v>
      </c>
      <c r="G158" s="110">
        <f>F158/E139</f>
        <v>0.6785714285714286</v>
      </c>
      <c r="H158" s="104"/>
      <c r="K158" s="295"/>
      <c r="L158" s="296"/>
      <c r="M158" s="296"/>
      <c r="N158" s="296"/>
      <c r="O158" s="296"/>
      <c r="P158" s="296"/>
      <c r="Q158" s="296"/>
      <c r="R158" s="296"/>
      <c r="S158" s="297"/>
      <c r="U158" s="1"/>
      <c r="V158" s="1"/>
      <c r="W158" s="1"/>
      <c r="X158" s="1"/>
      <c r="Y158" s="1"/>
      <c r="Z158" s="1"/>
    </row>
    <row r="159" spans="1:29" x14ac:dyDescent="0.3">
      <c r="D159" s="42">
        <v>21</v>
      </c>
      <c r="E159" s="128">
        <f t="shared" si="149"/>
        <v>69</v>
      </c>
      <c r="F159" s="128">
        <f t="shared" si="150"/>
        <v>207</v>
      </c>
      <c r="G159" s="110">
        <f>F159/E139</f>
        <v>0.37912087912087911</v>
      </c>
      <c r="H159" s="104"/>
      <c r="L159" s="104"/>
      <c r="M159" s="104"/>
      <c r="N159" s="104"/>
      <c r="R159" s="1"/>
      <c r="S159" s="1"/>
      <c r="T159" s="1"/>
      <c r="U159" s="1"/>
      <c r="V159" s="1"/>
      <c r="W159" s="1"/>
      <c r="X159" s="1"/>
      <c r="Y159" s="1"/>
      <c r="Z159" s="1"/>
    </row>
    <row r="160" spans="1:29" x14ac:dyDescent="0.3">
      <c r="D160" s="42">
        <v>24</v>
      </c>
      <c r="E160" s="128">
        <f t="shared" si="149"/>
        <v>35</v>
      </c>
      <c r="F160" s="128">
        <f t="shared" si="150"/>
        <v>105</v>
      </c>
      <c r="G160" s="110">
        <f>F160/E139</f>
        <v>0.19230769230769232</v>
      </c>
      <c r="H160" s="104"/>
      <c r="L160" s="104"/>
      <c r="M160" s="104"/>
      <c r="N160" s="104"/>
      <c r="O160" s="104"/>
      <c r="P160" s="104"/>
      <c r="Q160" s="104"/>
      <c r="R160" s="1"/>
      <c r="S160" s="1"/>
      <c r="T160" s="1"/>
      <c r="U160" s="1"/>
      <c r="V160" s="1"/>
      <c r="W160" s="1"/>
      <c r="X160" s="1"/>
      <c r="Y160" s="1"/>
      <c r="Z160" s="1"/>
    </row>
    <row r="161" spans="4:26" x14ac:dyDescent="0.3">
      <c r="D161" s="102"/>
      <c r="F161" s="129">
        <f>SUM(F153:F160)</f>
        <v>5962.5</v>
      </c>
      <c r="G161" s="107">
        <f>SUM(G153:G160)</f>
        <v>10.920329670329672</v>
      </c>
      <c r="H161" s="104" t="s">
        <v>76</v>
      </c>
      <c r="L161" s="104"/>
      <c r="M161" s="104"/>
      <c r="N161" s="104"/>
      <c r="O161" s="104"/>
      <c r="P161" s="104"/>
      <c r="Q161" s="104"/>
      <c r="R161" s="1"/>
      <c r="S161" s="1"/>
      <c r="T161" s="1"/>
      <c r="U161" s="1"/>
      <c r="V161" s="1"/>
      <c r="W161" s="1"/>
      <c r="X161" s="1"/>
      <c r="Y161" s="1"/>
      <c r="Z161" s="1"/>
    </row>
  </sheetData>
  <mergeCells count="12">
    <mergeCell ref="E40:G40"/>
    <mergeCell ref="H40:J40"/>
    <mergeCell ref="K40:M40"/>
    <mergeCell ref="P40:Q40"/>
    <mergeCell ref="E41:F41"/>
    <mergeCell ref="H41:I41"/>
    <mergeCell ref="K41:L41"/>
    <mergeCell ref="C2:N2"/>
    <mergeCell ref="C3:N3"/>
    <mergeCell ref="C4:N4"/>
    <mergeCell ref="C5:N5"/>
    <mergeCell ref="D39:M3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62"/>
  <sheetViews>
    <sheetView zoomScale="70" zoomScaleNormal="70" workbookViewId="0"/>
  </sheetViews>
  <sheetFormatPr baseColWidth="10" defaultColWidth="11.453125" defaultRowHeight="13" x14ac:dyDescent="0.3"/>
  <cols>
    <col min="1" max="1" width="7" style="1" customWidth="1"/>
    <col min="2" max="2" width="5.26953125" style="1" customWidth="1"/>
    <col min="3" max="3" width="8.08984375" style="1" customWidth="1"/>
    <col min="4" max="4" width="9.54296875" style="1" customWidth="1"/>
    <col min="5" max="5" width="12.54296875" style="1" customWidth="1"/>
    <col min="6" max="6" width="9.26953125" style="1" customWidth="1"/>
    <col min="7" max="7" width="10.54296875" style="1" customWidth="1"/>
    <col min="8" max="8" width="13" style="1" customWidth="1"/>
    <col min="9" max="9" width="13.26953125" style="1" customWidth="1"/>
    <col min="10" max="10" width="12.7265625" style="1" customWidth="1"/>
    <col min="11" max="11" width="13.453125" style="1" customWidth="1"/>
    <col min="12" max="12" width="14.36328125" style="1" customWidth="1"/>
    <col min="13" max="13" width="12.54296875" style="1" customWidth="1"/>
    <col min="14" max="14" width="8.36328125" style="1" customWidth="1"/>
    <col min="15" max="15" width="12.36328125" style="1" customWidth="1"/>
    <col min="16" max="16" width="12.26953125" style="1" customWidth="1"/>
    <col min="17" max="17" width="12.6328125" style="1" customWidth="1"/>
    <col min="18" max="18" width="7.453125" style="2" customWidth="1"/>
    <col min="19" max="19" width="13" style="2" customWidth="1"/>
    <col min="20" max="20" width="11.26953125" style="2" customWidth="1"/>
    <col min="21" max="21" width="10.1796875" style="2" customWidth="1"/>
    <col min="22" max="22" width="13" style="2" customWidth="1"/>
    <col min="23" max="23" width="12.81640625" style="2" customWidth="1"/>
    <col min="24" max="24" width="11.81640625" style="2" customWidth="1"/>
    <col min="25" max="25" width="12.1796875" style="2" customWidth="1"/>
    <col min="26" max="26" width="11.453125" style="2"/>
    <col min="27" max="44" width="11.453125" style="1"/>
    <col min="45" max="45" width="9.7265625" style="1" customWidth="1"/>
    <col min="46" max="46" width="9.08984375" style="1" customWidth="1"/>
    <col min="47" max="16384" width="11.453125" style="1"/>
  </cols>
  <sheetData>
    <row r="1" spans="1:46" ht="18.75" customHeight="1" x14ac:dyDescent="0.3">
      <c r="C1" s="41" t="s">
        <v>16</v>
      </c>
      <c r="AP1" s="40"/>
    </row>
    <row r="2" spans="1:46" ht="27.75" customHeight="1" x14ac:dyDescent="0.3">
      <c r="C2" s="321" t="s">
        <v>29</v>
      </c>
      <c r="D2" s="322"/>
      <c r="E2" s="322"/>
      <c r="F2" s="322"/>
      <c r="G2" s="322"/>
      <c r="H2" s="322"/>
      <c r="I2" s="322"/>
      <c r="J2" s="322"/>
      <c r="K2" s="322"/>
      <c r="L2" s="322"/>
      <c r="M2" s="322"/>
      <c r="N2" s="323"/>
      <c r="AP2" s="40"/>
    </row>
    <row r="3" spans="1:46" ht="54" customHeight="1" x14ac:dyDescent="0.3">
      <c r="C3" s="321" t="s">
        <v>19</v>
      </c>
      <c r="D3" s="322"/>
      <c r="E3" s="322"/>
      <c r="F3" s="322"/>
      <c r="G3" s="322"/>
      <c r="H3" s="322"/>
      <c r="I3" s="322"/>
      <c r="J3" s="322"/>
      <c r="K3" s="322"/>
      <c r="L3" s="322"/>
      <c r="M3" s="322"/>
      <c r="N3" s="323"/>
      <c r="AP3" s="40"/>
    </row>
    <row r="4" spans="1:46" ht="34.5" customHeight="1" x14ac:dyDescent="0.3">
      <c r="C4" s="321" t="s">
        <v>38</v>
      </c>
      <c r="D4" s="322"/>
      <c r="E4" s="322"/>
      <c r="F4" s="322"/>
      <c r="G4" s="322"/>
      <c r="H4" s="322"/>
      <c r="I4" s="322"/>
      <c r="J4" s="322"/>
      <c r="K4" s="322"/>
      <c r="L4" s="322"/>
      <c r="M4" s="322"/>
      <c r="N4" s="323"/>
      <c r="AP4" s="40"/>
    </row>
    <row r="5" spans="1:46" ht="29.25" customHeight="1" x14ac:dyDescent="0.3">
      <c r="C5" s="321" t="s">
        <v>20</v>
      </c>
      <c r="D5" s="322"/>
      <c r="E5" s="322"/>
      <c r="F5" s="322"/>
      <c r="G5" s="322"/>
      <c r="H5" s="322"/>
      <c r="I5" s="322"/>
      <c r="J5" s="322"/>
      <c r="K5" s="322"/>
      <c r="L5" s="322"/>
      <c r="M5" s="322"/>
      <c r="N5" s="323"/>
      <c r="AP5" s="40"/>
    </row>
    <row r="6" spans="1:46" ht="12.75" customHeight="1" x14ac:dyDescent="0.3">
      <c r="D6" s="38"/>
      <c r="E6" s="38"/>
      <c r="F6" s="38"/>
      <c r="G6" s="38"/>
      <c r="H6" s="38"/>
      <c r="I6" s="38"/>
      <c r="J6" s="38"/>
      <c r="K6" s="38"/>
      <c r="L6" s="38"/>
      <c r="M6" s="38"/>
      <c r="N6" s="38"/>
    </row>
    <row r="7" spans="1:46" ht="14.5" x14ac:dyDescent="0.35">
      <c r="A7" s="113" t="s">
        <v>123</v>
      </c>
      <c r="D7" s="36"/>
      <c r="F7" s="4"/>
      <c r="N7" s="35"/>
      <c r="O7" s="2"/>
      <c r="P7" s="2"/>
      <c r="Q7" s="2"/>
    </row>
    <row r="8" spans="1:46" x14ac:dyDescent="0.3">
      <c r="A8" s="37" t="s">
        <v>51</v>
      </c>
      <c r="D8" s="37"/>
      <c r="F8" s="4"/>
      <c r="N8" s="35"/>
      <c r="O8" s="2"/>
      <c r="P8" s="2"/>
      <c r="Q8" s="2"/>
      <c r="AD8" s="40"/>
      <c r="AE8" s="40"/>
      <c r="AF8" s="40"/>
      <c r="AG8" s="40"/>
      <c r="AH8" s="40"/>
      <c r="AI8" s="40"/>
      <c r="AJ8" s="40"/>
      <c r="AK8" s="40"/>
      <c r="AL8" s="40"/>
      <c r="AM8" s="40"/>
      <c r="AN8" s="40"/>
      <c r="AO8" s="40"/>
    </row>
    <row r="9" spans="1:46" x14ac:dyDescent="0.3">
      <c r="A9" s="3" t="s">
        <v>57</v>
      </c>
      <c r="C9" s="37"/>
      <c r="D9" s="37"/>
      <c r="F9" s="4"/>
      <c r="N9" s="35"/>
      <c r="O9" s="2"/>
      <c r="P9" s="2"/>
      <c r="Q9" s="2"/>
      <c r="AD9" s="40"/>
      <c r="AE9" s="40"/>
      <c r="AF9" s="40"/>
      <c r="AG9" s="40"/>
      <c r="AH9" s="40"/>
      <c r="AI9" s="40"/>
      <c r="AJ9" s="40"/>
      <c r="AK9" s="40"/>
      <c r="AL9" s="40"/>
      <c r="AM9" s="40"/>
      <c r="AN9" s="40"/>
      <c r="AO9" s="40"/>
    </row>
    <row r="10" spans="1:46" ht="26" x14ac:dyDescent="0.3">
      <c r="C10" s="3" t="s">
        <v>133</v>
      </c>
      <c r="E10" s="7"/>
      <c r="F10" s="4"/>
      <c r="T10" s="5"/>
      <c r="U10" s="5"/>
      <c r="V10" s="6"/>
      <c r="Y10" s="146" t="s">
        <v>78</v>
      </c>
      <c r="Z10" s="146"/>
      <c r="AA10" s="3"/>
      <c r="AB10" s="3"/>
      <c r="AC10" s="3"/>
      <c r="AD10" s="147"/>
      <c r="AE10" s="146" t="s">
        <v>79</v>
      </c>
      <c r="AF10" s="146"/>
      <c r="AG10" s="3"/>
      <c r="AH10" s="3"/>
      <c r="AI10" s="3"/>
      <c r="AJ10" s="147"/>
      <c r="AK10" s="146" t="s">
        <v>80</v>
      </c>
      <c r="AL10" s="146"/>
      <c r="AM10" s="3"/>
      <c r="AQ10" s="171" t="s">
        <v>85</v>
      </c>
      <c r="AR10" s="171" t="s">
        <v>86</v>
      </c>
      <c r="AS10" s="171" t="s">
        <v>81</v>
      </c>
      <c r="AT10" s="171" t="s">
        <v>82</v>
      </c>
    </row>
    <row r="11" spans="1:46" ht="59.25" customHeight="1" x14ac:dyDescent="0.3">
      <c r="A11" s="86" t="s">
        <v>149</v>
      </c>
      <c r="B11" s="86" t="s">
        <v>65</v>
      </c>
      <c r="C11" s="8" t="s">
        <v>46</v>
      </c>
      <c r="D11" s="8" t="s">
        <v>45</v>
      </c>
      <c r="E11" s="8" t="s">
        <v>30</v>
      </c>
      <c r="F11" s="33" t="s">
        <v>31</v>
      </c>
      <c r="G11" s="33" t="s">
        <v>33</v>
      </c>
      <c r="H11" s="10" t="s">
        <v>32</v>
      </c>
      <c r="I11" s="10" t="s">
        <v>18</v>
      </c>
      <c r="J11" s="264" t="s">
        <v>126</v>
      </c>
      <c r="K11" s="174" t="s">
        <v>87</v>
      </c>
      <c r="L11" s="233" t="s">
        <v>102</v>
      </c>
      <c r="M11" s="233" t="s">
        <v>103</v>
      </c>
      <c r="N11" s="233" t="s">
        <v>104</v>
      </c>
      <c r="O11" s="233" t="s">
        <v>105</v>
      </c>
      <c r="P11" s="233" t="s">
        <v>106</v>
      </c>
      <c r="Q11" s="234" t="s">
        <v>107</v>
      </c>
      <c r="R11" s="234" t="s">
        <v>108</v>
      </c>
      <c r="S11" s="235" t="s">
        <v>109</v>
      </c>
      <c r="T11" s="235" t="s">
        <v>110</v>
      </c>
      <c r="U11" s="236" t="s">
        <v>111</v>
      </c>
      <c r="V11" s="184" t="s">
        <v>88</v>
      </c>
      <c r="W11" s="184" t="s">
        <v>89</v>
      </c>
      <c r="Y11" s="8" t="s">
        <v>45</v>
      </c>
      <c r="Z11" s="245" t="s">
        <v>40</v>
      </c>
      <c r="AA11" s="245" t="s">
        <v>41</v>
      </c>
      <c r="AB11" s="245" t="s">
        <v>42</v>
      </c>
      <c r="AC11" s="33" t="s">
        <v>43</v>
      </c>
      <c r="AD11" s="76"/>
      <c r="AE11" s="245" t="s">
        <v>45</v>
      </c>
      <c r="AF11" s="245" t="s">
        <v>40</v>
      </c>
      <c r="AG11" s="245" t="s">
        <v>41</v>
      </c>
      <c r="AH11" s="245" t="s">
        <v>42</v>
      </c>
      <c r="AI11" s="246" t="s">
        <v>43</v>
      </c>
      <c r="AJ11" s="247"/>
      <c r="AK11" s="246" t="s">
        <v>45</v>
      </c>
      <c r="AL11" s="246" t="s">
        <v>40</v>
      </c>
      <c r="AM11" s="246" t="s">
        <v>41</v>
      </c>
      <c r="AN11" s="246" t="s">
        <v>42</v>
      </c>
      <c r="AO11" s="246" t="s">
        <v>43</v>
      </c>
      <c r="AQ11" s="8" t="s">
        <v>45</v>
      </c>
      <c r="AR11" s="149" t="s">
        <v>44</v>
      </c>
      <c r="AS11" s="75" t="s">
        <v>44</v>
      </c>
      <c r="AT11" s="75" t="s">
        <v>44</v>
      </c>
    </row>
    <row r="12" spans="1:46" x14ac:dyDescent="0.3">
      <c r="A12" s="122">
        <v>0</v>
      </c>
      <c r="B12" s="39">
        <f>F12</f>
        <v>0</v>
      </c>
      <c r="D12" s="8">
        <v>0</v>
      </c>
      <c r="E12" s="8">
        <v>88</v>
      </c>
      <c r="F12" s="8">
        <v>0</v>
      </c>
      <c r="G12" s="8">
        <v>0</v>
      </c>
      <c r="H12" s="73">
        <f>E13</f>
        <v>88</v>
      </c>
      <c r="I12" s="32">
        <f>F12/E12</f>
        <v>0</v>
      </c>
      <c r="J12" s="175">
        <f>1-I12</f>
        <v>1</v>
      </c>
      <c r="K12" s="232">
        <f>J12</f>
        <v>1</v>
      </c>
      <c r="L12" s="237">
        <f>(LN(K12))^2</f>
        <v>0</v>
      </c>
      <c r="M12" s="238">
        <f>E12-H12</f>
        <v>0</v>
      </c>
      <c r="N12" s="238">
        <f>E12*H12</f>
        <v>7744</v>
      </c>
      <c r="O12" s="239">
        <f>M12/N12</f>
        <v>0</v>
      </c>
      <c r="P12" s="239">
        <f>O12</f>
        <v>0</v>
      </c>
      <c r="Q12" s="240">
        <v>0</v>
      </c>
      <c r="R12" s="241">
        <f>-NORMSINV(2.5/100)</f>
        <v>1.9599639845400538</v>
      </c>
      <c r="S12" s="237">
        <f>R12*Q12</f>
        <v>0</v>
      </c>
      <c r="T12" s="242">
        <f>EXP(S12)</f>
        <v>1</v>
      </c>
      <c r="U12" s="197">
        <f>EXP(-S12)</f>
        <v>1</v>
      </c>
      <c r="V12" s="185">
        <f>K12^T12</f>
        <v>1</v>
      </c>
      <c r="W12" s="185">
        <f>K12^U12</f>
        <v>1</v>
      </c>
      <c r="Y12" s="70"/>
      <c r="Z12" s="248"/>
      <c r="AA12" s="248"/>
      <c r="AB12" s="248"/>
      <c r="AC12" s="70"/>
      <c r="AD12" s="77"/>
      <c r="AE12" s="248"/>
      <c r="AF12" s="248"/>
      <c r="AG12" s="248"/>
      <c r="AH12" s="248"/>
      <c r="AI12" s="249"/>
      <c r="AJ12" s="250"/>
      <c r="AK12" s="249"/>
      <c r="AL12" s="249"/>
      <c r="AM12" s="249"/>
      <c r="AN12" s="249"/>
      <c r="AO12" s="249"/>
      <c r="AQ12" s="151"/>
    </row>
    <row r="13" spans="1:46" x14ac:dyDescent="0.3">
      <c r="A13" s="122">
        <v>3</v>
      </c>
      <c r="B13" s="18">
        <f>B12+F13</f>
        <v>10</v>
      </c>
      <c r="C13" s="64">
        <f>D12</f>
        <v>0</v>
      </c>
      <c r="D13" s="42">
        <v>3</v>
      </c>
      <c r="E13" s="12">
        <v>88</v>
      </c>
      <c r="F13" s="84">
        <f t="shared" ref="F13:F20" si="0">E13-H13-G13</f>
        <v>10</v>
      </c>
      <c r="G13" s="123">
        <f>A13-A12</f>
        <v>3</v>
      </c>
      <c r="H13" s="73">
        <f t="shared" ref="H13:H19" si="1">E14</f>
        <v>75</v>
      </c>
      <c r="I13" s="13">
        <f>F13/E13</f>
        <v>0.11363636363636363</v>
      </c>
      <c r="J13" s="175">
        <f>1-I13</f>
        <v>0.88636363636363635</v>
      </c>
      <c r="K13" s="176">
        <f>J13*K12</f>
        <v>0.88636363636363635</v>
      </c>
      <c r="L13" s="237">
        <f>(LN(K13))^2</f>
        <v>1.4551111437930189E-2</v>
      </c>
      <c r="M13" s="238">
        <f>E13-H13</f>
        <v>13</v>
      </c>
      <c r="N13" s="238">
        <f>E13*H13</f>
        <v>6600</v>
      </c>
      <c r="O13" s="239">
        <f>M13/N13</f>
        <v>1.9696969696969698E-3</v>
      </c>
      <c r="P13" s="239">
        <f>O13</f>
        <v>1.9696969696969698E-3</v>
      </c>
      <c r="Q13" s="240">
        <f>SQRT((1/L13)*P13)</f>
        <v>0.367918499210169</v>
      </c>
      <c r="R13" s="241">
        <f>-NORMSINV(2.5/100)</f>
        <v>1.9599639845400538</v>
      </c>
      <c r="S13" s="237">
        <f>R13*Q13</f>
        <v>0.72110700769795943</v>
      </c>
      <c r="T13" s="242">
        <f>EXP(S13)</f>
        <v>2.0567087433067193</v>
      </c>
      <c r="U13" s="197">
        <f>EXP(-S13)</f>
        <v>0.48621371560478116</v>
      </c>
      <c r="V13" s="186">
        <f>K13^T13</f>
        <v>0.78028453514338147</v>
      </c>
      <c r="W13" s="186">
        <f>K13^U13</f>
        <v>0.9430358480720098</v>
      </c>
      <c r="X13" s="17"/>
      <c r="Y13" s="14">
        <f t="shared" ref="Y13:Y20" si="2">D13</f>
        <v>3</v>
      </c>
      <c r="Z13" s="252">
        <f>K13*(D13-D12)</f>
        <v>2.6590909090909092</v>
      </c>
      <c r="AA13" s="252">
        <f>(K12-K13)*(D13-D12)/2</f>
        <v>0.17045454545454547</v>
      </c>
      <c r="AB13" s="253">
        <f>SUM(Z13:AA13)</f>
        <v>2.8295454545454546</v>
      </c>
      <c r="AC13" s="71">
        <f>AB13</f>
        <v>2.8295454545454546</v>
      </c>
      <c r="AD13" s="78"/>
      <c r="AE13" s="251">
        <f>D13</f>
        <v>3</v>
      </c>
      <c r="AF13" s="252">
        <f>V13*(D13-D12)</f>
        <v>2.3408536054301443</v>
      </c>
      <c r="AG13" s="252">
        <f>(V12-V13)*(D13-D12)/2</f>
        <v>0.32957319728492779</v>
      </c>
      <c r="AH13" s="253">
        <f>SUM(AF13:AG13)</f>
        <v>2.6704268027150722</v>
      </c>
      <c r="AI13" s="254">
        <f>AH13</f>
        <v>2.6704268027150722</v>
      </c>
      <c r="AJ13" s="255"/>
      <c r="AK13" s="256">
        <f>D13</f>
        <v>3</v>
      </c>
      <c r="AL13" s="257">
        <f>W13*(D13-D12)</f>
        <v>2.8291075442160292</v>
      </c>
      <c r="AM13" s="257">
        <f>(W12-W13)*(D13-D12)/2</f>
        <v>8.5446227891985305E-2</v>
      </c>
      <c r="AN13" s="258">
        <f>SUM(AL13:AM13)</f>
        <v>2.9145537721080146</v>
      </c>
      <c r="AO13" s="254">
        <f>AN13</f>
        <v>2.9145537721080146</v>
      </c>
      <c r="AQ13" s="154">
        <f>D13</f>
        <v>3</v>
      </c>
      <c r="AR13" s="148">
        <f>AC13-AC27</f>
        <v>-6.4572192513368876E-2</v>
      </c>
      <c r="AS13" s="74">
        <f>AO13-AI27</f>
        <v>0.18505693992757966</v>
      </c>
      <c r="AT13" s="74">
        <f>AI13-AO27</f>
        <v>-0.28969203858630621</v>
      </c>
    </row>
    <row r="14" spans="1:46" x14ac:dyDescent="0.3">
      <c r="A14" s="122">
        <v>4</v>
      </c>
      <c r="B14" s="18">
        <f t="shared" ref="B14:B20" si="3">B13+F14</f>
        <v>14</v>
      </c>
      <c r="C14" s="64">
        <f t="shared" ref="C14:C20" si="4">D13</f>
        <v>3</v>
      </c>
      <c r="D14" s="42">
        <v>6</v>
      </c>
      <c r="E14" s="12">
        <v>75</v>
      </c>
      <c r="F14" s="84">
        <f t="shared" si="0"/>
        <v>4</v>
      </c>
      <c r="G14" s="123">
        <f t="shared" ref="G14:G20" si="5">A14-A13</f>
        <v>1</v>
      </c>
      <c r="H14" s="73">
        <f t="shared" si="1"/>
        <v>70</v>
      </c>
      <c r="I14" s="13">
        <f t="shared" ref="I14:I20" si="6">F14/E14</f>
        <v>5.3333333333333337E-2</v>
      </c>
      <c r="J14" s="175">
        <f t="shared" ref="J14:J20" si="7">1-I14</f>
        <v>0.94666666666666666</v>
      </c>
      <c r="K14" s="176">
        <f>J14*K13</f>
        <v>0.83909090909090911</v>
      </c>
      <c r="L14" s="237">
        <f t="shared" ref="L14:L20" si="8">(LN(K14))^2</f>
        <v>3.0777868790889014E-2</v>
      </c>
      <c r="M14" s="238">
        <f t="shared" ref="M14:M20" si="9">E14-H14</f>
        <v>5</v>
      </c>
      <c r="N14" s="238">
        <f t="shared" ref="N14:N20" si="10">E14*H14</f>
        <v>5250</v>
      </c>
      <c r="O14" s="239">
        <f t="shared" ref="O14:O20" si="11">M14/N14</f>
        <v>9.5238095238095238E-4</v>
      </c>
      <c r="P14" s="239">
        <f>P13+O14</f>
        <v>2.9220779220779222E-3</v>
      </c>
      <c r="Q14" s="240">
        <f>SQRT((1/L14)*P14)</f>
        <v>0.30812477857677989</v>
      </c>
      <c r="R14" s="241">
        <f t="shared" ref="R14:R20" si="12">-NORMSINV(2.5/100)</f>
        <v>1.9599639845400538</v>
      </c>
      <c r="S14" s="237">
        <f t="shared" ref="S14:S20" si="13">R14*Q14</f>
        <v>0.60391346875486729</v>
      </c>
      <c r="T14" s="242">
        <f t="shared" ref="T14:T20" si="14">EXP(S14)</f>
        <v>1.8292635766942462</v>
      </c>
      <c r="U14" s="242">
        <f>EXP(-S14)</f>
        <v>0.54666807601731737</v>
      </c>
      <c r="V14" s="186">
        <f t="shared" ref="V14:V20" si="15">K14^T14</f>
        <v>0.72548194364923524</v>
      </c>
      <c r="W14" s="186">
        <f>K14^U14</f>
        <v>0.90854997609987265</v>
      </c>
      <c r="Y14" s="14">
        <f t="shared" si="2"/>
        <v>6</v>
      </c>
      <c r="Z14" s="252">
        <f t="shared" ref="Z14:Z20" si="16">K14*(D14-D13)</f>
        <v>2.5172727272727276</v>
      </c>
      <c r="AA14" s="252">
        <f t="shared" ref="AA14:AA20" si="17">(K13-K14)*(D14-D13)/2</f>
        <v>7.0909090909090866E-2</v>
      </c>
      <c r="AB14" s="253">
        <f t="shared" ref="AB14:AB20" si="18">SUM(Z14:AA14)</f>
        <v>2.5881818181818184</v>
      </c>
      <c r="AC14" s="71">
        <f>AB14+AC13</f>
        <v>5.4177272727272729</v>
      </c>
      <c r="AE14" s="251">
        <f t="shared" ref="AE14:AE20" si="19">D14</f>
        <v>6</v>
      </c>
      <c r="AF14" s="252">
        <f t="shared" ref="AF14:AF20" si="20">V14*(D14-D13)</f>
        <v>2.1764458309477055</v>
      </c>
      <c r="AG14" s="252">
        <f t="shared" ref="AG14:AG20" si="21">(V13-V14)*(D14-D13)/2</f>
        <v>8.2203887241219353E-2</v>
      </c>
      <c r="AH14" s="253">
        <f t="shared" ref="AH14:AH20" si="22">SUM(AF14:AG14)</f>
        <v>2.2586497181889249</v>
      </c>
      <c r="AI14" s="254">
        <f>AH14+AI13</f>
        <v>4.9290765209039975</v>
      </c>
      <c r="AJ14" s="259"/>
      <c r="AK14" s="256">
        <f t="shared" ref="AK14:AK20" si="23">D14</f>
        <v>6</v>
      </c>
      <c r="AL14" s="257">
        <f t="shared" ref="AL14:AL20" si="24">W14*(D14-D13)</f>
        <v>2.7256499282996178</v>
      </c>
      <c r="AM14" s="257">
        <f t="shared" ref="AM14:AM20" si="25">(W13-W14)*(D14-D13)/2</f>
        <v>5.1728807958205725E-2</v>
      </c>
      <c r="AN14" s="258">
        <f t="shared" ref="AN14:AN20" si="26">SUM(AL14:AM14)</f>
        <v>2.7773787362578237</v>
      </c>
      <c r="AO14" s="254">
        <f>AN14+AO13</f>
        <v>5.6919325083658379</v>
      </c>
      <c r="AQ14" s="154">
        <f t="shared" ref="AQ14:AQ20" si="27">D14</f>
        <v>6</v>
      </c>
      <c r="AR14" s="148">
        <f t="shared" ref="AR14:AR18" si="28">AC14-AC28</f>
        <v>-7.8145229383626003E-3</v>
      </c>
      <c r="AS14" s="74">
        <f t="shared" ref="AS14:AS18" si="29">AO14-AI28</f>
        <v>0.76871585772181739</v>
      </c>
      <c r="AT14" s="74">
        <f t="shared" ref="AT14:AT18" si="30">AI14-AO28</f>
        <v>-0.75237879508019656</v>
      </c>
    </row>
    <row r="15" spans="1:46" x14ac:dyDescent="0.3">
      <c r="A15" s="122">
        <v>4</v>
      </c>
      <c r="B15" s="18">
        <f t="shared" si="3"/>
        <v>20</v>
      </c>
      <c r="C15" s="64">
        <f t="shared" si="4"/>
        <v>6</v>
      </c>
      <c r="D15" s="42">
        <v>9</v>
      </c>
      <c r="E15" s="12">
        <v>70</v>
      </c>
      <c r="F15" s="84">
        <f t="shared" si="0"/>
        <v>6</v>
      </c>
      <c r="G15" s="123">
        <f t="shared" si="5"/>
        <v>0</v>
      </c>
      <c r="H15" s="73">
        <f t="shared" si="1"/>
        <v>64</v>
      </c>
      <c r="I15" s="13">
        <f t="shared" si="6"/>
        <v>8.5714285714285715E-2</v>
      </c>
      <c r="J15" s="175">
        <f t="shared" si="7"/>
        <v>0.91428571428571426</v>
      </c>
      <c r="K15" s="176">
        <f t="shared" ref="K15:K20" si="31">J15*K14</f>
        <v>0.76716883116883117</v>
      </c>
      <c r="L15" s="237">
        <f t="shared" si="8"/>
        <v>7.0250645316759466E-2</v>
      </c>
      <c r="M15" s="238">
        <f t="shared" si="9"/>
        <v>6</v>
      </c>
      <c r="N15" s="238">
        <f t="shared" si="10"/>
        <v>4480</v>
      </c>
      <c r="O15" s="239">
        <f t="shared" si="11"/>
        <v>1.3392857142857143E-3</v>
      </c>
      <c r="P15" s="239">
        <f t="shared" ref="P15:P20" si="32">P14+O15</f>
        <v>4.261363636363636E-3</v>
      </c>
      <c r="Q15" s="240">
        <f t="shared" ref="Q15:Q20" si="33">SQRT((1/L15)*P15)</f>
        <v>0.2462913384005192</v>
      </c>
      <c r="R15" s="241">
        <f t="shared" si="12"/>
        <v>1.9599639845400538</v>
      </c>
      <c r="S15" s="237">
        <f t="shared" si="13"/>
        <v>0.48272215296918436</v>
      </c>
      <c r="T15" s="242">
        <f t="shared" si="14"/>
        <v>1.6204795970120738</v>
      </c>
      <c r="U15" s="242">
        <f t="shared" ref="U15:U20" si="34">EXP(-S15)</f>
        <v>0.61710125930857329</v>
      </c>
      <c r="V15" s="186">
        <f t="shared" si="15"/>
        <v>0.65083085308195354</v>
      </c>
      <c r="W15" s="186">
        <f t="shared" ref="W15:W20" si="35">K15^U15</f>
        <v>0.84911411476290755</v>
      </c>
      <c r="Y15" s="14">
        <f t="shared" si="2"/>
        <v>9</v>
      </c>
      <c r="Z15" s="252">
        <f t="shared" si="16"/>
        <v>2.3015064935064933</v>
      </c>
      <c r="AA15" s="252">
        <f t="shared" si="17"/>
        <v>0.10788311688311691</v>
      </c>
      <c r="AB15" s="253">
        <f t="shared" si="18"/>
        <v>2.40938961038961</v>
      </c>
      <c r="AC15" s="71">
        <f t="shared" ref="AC15:AC20" si="36">AB15+AC14</f>
        <v>7.8271168831168829</v>
      </c>
      <c r="AE15" s="251">
        <f t="shared" si="19"/>
        <v>9</v>
      </c>
      <c r="AF15" s="252">
        <f t="shared" si="20"/>
        <v>1.9524925592458606</v>
      </c>
      <c r="AG15" s="252">
        <f t="shared" si="21"/>
        <v>0.11197663585092255</v>
      </c>
      <c r="AH15" s="253">
        <f t="shared" si="22"/>
        <v>2.0644691950967831</v>
      </c>
      <c r="AI15" s="254">
        <f t="shared" ref="AI15:AI20" si="37">AH15+AI14</f>
        <v>6.9935457160007806</v>
      </c>
      <c r="AJ15" s="259"/>
      <c r="AK15" s="256">
        <f t="shared" si="23"/>
        <v>9</v>
      </c>
      <c r="AL15" s="257">
        <f t="shared" si="24"/>
        <v>2.5473423442887224</v>
      </c>
      <c r="AM15" s="257">
        <f t="shared" si="25"/>
        <v>8.9153792005447652E-2</v>
      </c>
      <c r="AN15" s="258">
        <f t="shared" si="26"/>
        <v>2.6364961362941699</v>
      </c>
      <c r="AO15" s="254">
        <f t="shared" ref="AO15:AO20" si="38">AN15+AO14</f>
        <v>8.3284286446600078</v>
      </c>
      <c r="AQ15" s="154">
        <f t="shared" si="27"/>
        <v>9</v>
      </c>
      <c r="AR15" s="148">
        <f t="shared" si="28"/>
        <v>0.31039861686301151</v>
      </c>
      <c r="AS15" s="74">
        <f t="shared" si="29"/>
        <v>1.6689939958101991</v>
      </c>
      <c r="AT15" s="74">
        <f t="shared" si="30"/>
        <v>-1.0509288809437196</v>
      </c>
    </row>
    <row r="16" spans="1:46" x14ac:dyDescent="0.3">
      <c r="A16" s="122">
        <v>14</v>
      </c>
      <c r="B16" s="18">
        <f t="shared" si="3"/>
        <v>25</v>
      </c>
      <c r="C16" s="64">
        <f t="shared" si="4"/>
        <v>9</v>
      </c>
      <c r="D16" s="42">
        <v>12</v>
      </c>
      <c r="E16" s="12">
        <v>64</v>
      </c>
      <c r="F16" s="84">
        <f t="shared" si="0"/>
        <v>5</v>
      </c>
      <c r="G16" s="123">
        <f t="shared" si="5"/>
        <v>10</v>
      </c>
      <c r="H16" s="73">
        <f t="shared" si="1"/>
        <v>49</v>
      </c>
      <c r="I16" s="13">
        <f t="shared" si="6"/>
        <v>7.8125E-2</v>
      </c>
      <c r="J16" s="175">
        <f t="shared" si="7"/>
        <v>0.921875</v>
      </c>
      <c r="K16" s="176">
        <f t="shared" si="31"/>
        <v>0.70723376623376621</v>
      </c>
      <c r="L16" s="237">
        <f t="shared" si="8"/>
        <v>0.1199888187733297</v>
      </c>
      <c r="M16" s="238">
        <f t="shared" si="9"/>
        <v>15</v>
      </c>
      <c r="N16" s="238">
        <f t="shared" si="10"/>
        <v>3136</v>
      </c>
      <c r="O16" s="239">
        <f t="shared" si="11"/>
        <v>4.7831632653061226E-3</v>
      </c>
      <c r="P16" s="239">
        <f t="shared" si="32"/>
        <v>9.0445269016697586E-3</v>
      </c>
      <c r="Q16" s="240">
        <f t="shared" si="33"/>
        <v>0.27455068932529703</v>
      </c>
      <c r="R16" s="241">
        <f t="shared" si="12"/>
        <v>1.9599639845400538</v>
      </c>
      <c r="S16" s="237">
        <f t="shared" si="13"/>
        <v>0.5381094630082276</v>
      </c>
      <c r="T16" s="242">
        <f t="shared" si="14"/>
        <v>1.7127657524180626</v>
      </c>
      <c r="U16" s="242">
        <f t="shared" si="34"/>
        <v>0.5838510015676176</v>
      </c>
      <c r="V16" s="186">
        <f t="shared" si="15"/>
        <v>0.55250554001958763</v>
      </c>
      <c r="W16" s="186">
        <f t="shared" si="35"/>
        <v>0.81689680895231798</v>
      </c>
      <c r="Y16" s="14">
        <f t="shared" si="2"/>
        <v>12</v>
      </c>
      <c r="Z16" s="252">
        <f t="shared" si="16"/>
        <v>2.1217012987012986</v>
      </c>
      <c r="AA16" s="252">
        <f t="shared" si="17"/>
        <v>8.9902597402597428E-2</v>
      </c>
      <c r="AB16" s="253">
        <f t="shared" si="18"/>
        <v>2.2116038961038962</v>
      </c>
      <c r="AC16" s="71">
        <f t="shared" si="36"/>
        <v>10.038720779220778</v>
      </c>
      <c r="AE16" s="251">
        <f t="shared" si="19"/>
        <v>12</v>
      </c>
      <c r="AF16" s="252">
        <f t="shared" si="20"/>
        <v>1.6575166200587628</v>
      </c>
      <c r="AG16" s="252">
        <f t="shared" si="21"/>
        <v>0.14748796959354887</v>
      </c>
      <c r="AH16" s="253">
        <f t="shared" si="22"/>
        <v>1.8050045896523117</v>
      </c>
      <c r="AI16" s="254">
        <f t="shared" si="37"/>
        <v>8.7985503056530927</v>
      </c>
      <c r="AJ16" s="259"/>
      <c r="AK16" s="256">
        <f t="shared" si="23"/>
        <v>12</v>
      </c>
      <c r="AL16" s="257">
        <f t="shared" si="24"/>
        <v>2.450690426856954</v>
      </c>
      <c r="AM16" s="257">
        <f t="shared" si="25"/>
        <v>4.8325958715884354E-2</v>
      </c>
      <c r="AN16" s="258">
        <f t="shared" si="26"/>
        <v>2.4990163855728382</v>
      </c>
      <c r="AO16" s="254">
        <f t="shared" si="38"/>
        <v>10.827445030232846</v>
      </c>
      <c r="AQ16" s="154">
        <f t="shared" si="27"/>
        <v>12</v>
      </c>
      <c r="AR16" s="148">
        <f t="shared" si="28"/>
        <v>0.70777923851780855</v>
      </c>
      <c r="AS16" s="74">
        <f t="shared" si="29"/>
        <v>2.7343962083139317</v>
      </c>
      <c r="AT16" s="74">
        <f t="shared" si="30"/>
        <v>-1.3760802774943013</v>
      </c>
    </row>
    <row r="17" spans="1:46" x14ac:dyDescent="0.3">
      <c r="A17" s="122">
        <v>26</v>
      </c>
      <c r="B17" s="18">
        <f t="shared" si="3"/>
        <v>27</v>
      </c>
      <c r="C17" s="64">
        <f t="shared" si="4"/>
        <v>12</v>
      </c>
      <c r="D17" s="42">
        <v>15</v>
      </c>
      <c r="E17" s="116">
        <v>49</v>
      </c>
      <c r="F17" s="84">
        <f t="shared" si="0"/>
        <v>2</v>
      </c>
      <c r="G17" s="123">
        <f t="shared" si="5"/>
        <v>12</v>
      </c>
      <c r="H17" s="73">
        <f t="shared" si="1"/>
        <v>35</v>
      </c>
      <c r="I17" s="13">
        <f t="shared" si="6"/>
        <v>4.0816326530612242E-2</v>
      </c>
      <c r="J17" s="175">
        <f t="shared" si="7"/>
        <v>0.95918367346938771</v>
      </c>
      <c r="K17" s="176">
        <f t="shared" si="31"/>
        <v>0.67836708189769412</v>
      </c>
      <c r="L17" s="237">
        <f t="shared" si="8"/>
        <v>0.15059577826178824</v>
      </c>
      <c r="M17" s="238">
        <f t="shared" si="9"/>
        <v>14</v>
      </c>
      <c r="N17" s="238">
        <f t="shared" si="10"/>
        <v>1715</v>
      </c>
      <c r="O17" s="239">
        <f t="shared" si="11"/>
        <v>8.1632653061224497E-3</v>
      </c>
      <c r="P17" s="239">
        <f t="shared" si="32"/>
        <v>1.7207792207792207E-2</v>
      </c>
      <c r="Q17" s="240">
        <f t="shared" si="33"/>
        <v>0.33803072583008015</v>
      </c>
      <c r="R17" s="241">
        <f t="shared" si="12"/>
        <v>1.9599639845400538</v>
      </c>
      <c r="S17" s="237">
        <f t="shared" si="13"/>
        <v>0.66252804829489043</v>
      </c>
      <c r="T17" s="242">
        <f t="shared" si="14"/>
        <v>1.939689770733463</v>
      </c>
      <c r="U17" s="242">
        <f t="shared" si="34"/>
        <v>0.51554635957164729</v>
      </c>
      <c r="V17" s="186">
        <f t="shared" si="15"/>
        <v>0.4710792006421608</v>
      </c>
      <c r="W17" s="186">
        <f t="shared" si="35"/>
        <v>0.81867640412652254</v>
      </c>
      <c r="Y17" s="14">
        <f t="shared" si="2"/>
        <v>15</v>
      </c>
      <c r="Z17" s="252">
        <f t="shared" si="16"/>
        <v>2.0351012456930824</v>
      </c>
      <c r="AA17" s="252">
        <f t="shared" si="17"/>
        <v>4.3300026504108136E-2</v>
      </c>
      <c r="AB17" s="253">
        <f t="shared" si="18"/>
        <v>2.0784012721971905</v>
      </c>
      <c r="AC17" s="71">
        <f t="shared" si="36"/>
        <v>12.117122051417969</v>
      </c>
      <c r="AE17" s="251">
        <f t="shared" si="19"/>
        <v>15</v>
      </c>
      <c r="AF17" s="252">
        <f t="shared" si="20"/>
        <v>1.4132376019264825</v>
      </c>
      <c r="AG17" s="252">
        <f t="shared" si="21"/>
        <v>0.12213950906614024</v>
      </c>
      <c r="AH17" s="253">
        <f t="shared" si="22"/>
        <v>1.5353771109926226</v>
      </c>
      <c r="AI17" s="254">
        <f t="shared" si="37"/>
        <v>10.333927416645714</v>
      </c>
      <c r="AJ17" s="259"/>
      <c r="AK17" s="256">
        <f t="shared" si="23"/>
        <v>15</v>
      </c>
      <c r="AL17" s="257">
        <f t="shared" si="24"/>
        <v>2.4560292123795677</v>
      </c>
      <c r="AM17" s="257">
        <f t="shared" si="25"/>
        <v>-2.6693927613068436E-3</v>
      </c>
      <c r="AN17" s="258">
        <f t="shared" si="26"/>
        <v>2.4533598196182611</v>
      </c>
      <c r="AO17" s="254">
        <f t="shared" si="38"/>
        <v>13.280804849851108</v>
      </c>
      <c r="AQ17" s="154">
        <f t="shared" si="27"/>
        <v>15</v>
      </c>
      <c r="AR17" s="148">
        <f t="shared" si="28"/>
        <v>1.1269277074264998</v>
      </c>
      <c r="AS17" s="74">
        <f t="shared" si="29"/>
        <v>3.9714754771348595</v>
      </c>
      <c r="AT17" s="74">
        <f t="shared" si="30"/>
        <v>-1.8756131325652099</v>
      </c>
    </row>
    <row r="18" spans="1:46" x14ac:dyDescent="0.3">
      <c r="A18" s="122">
        <v>33</v>
      </c>
      <c r="B18" s="18">
        <f t="shared" si="3"/>
        <v>31</v>
      </c>
      <c r="C18" s="64">
        <f t="shared" si="4"/>
        <v>15</v>
      </c>
      <c r="D18" s="42">
        <v>18</v>
      </c>
      <c r="E18" s="116">
        <v>35</v>
      </c>
      <c r="F18" s="84">
        <f t="shared" si="0"/>
        <v>4</v>
      </c>
      <c r="G18" s="123">
        <f t="shared" si="5"/>
        <v>7</v>
      </c>
      <c r="H18" s="73">
        <f t="shared" si="1"/>
        <v>24</v>
      </c>
      <c r="I18" s="13">
        <f t="shared" si="6"/>
        <v>0.11428571428571428</v>
      </c>
      <c r="J18" s="175">
        <f t="shared" si="7"/>
        <v>0.88571428571428568</v>
      </c>
      <c r="K18" s="176">
        <f t="shared" si="31"/>
        <v>0.60083941539510044</v>
      </c>
      <c r="L18" s="237">
        <f t="shared" si="8"/>
        <v>0.25951645501815457</v>
      </c>
      <c r="M18" s="238">
        <f t="shared" si="9"/>
        <v>11</v>
      </c>
      <c r="N18" s="238">
        <f t="shared" si="10"/>
        <v>840</v>
      </c>
      <c r="O18" s="239">
        <f t="shared" si="11"/>
        <v>1.3095238095238096E-2</v>
      </c>
      <c r="P18" s="239">
        <f t="shared" si="32"/>
        <v>3.0303030303030304E-2</v>
      </c>
      <c r="Q18" s="240">
        <f t="shared" si="33"/>
        <v>0.34171227513815722</v>
      </c>
      <c r="R18" s="241">
        <f t="shared" si="12"/>
        <v>1.9599639845400538</v>
      </c>
      <c r="S18" s="237">
        <f t="shared" si="13"/>
        <v>0.66974375234602979</v>
      </c>
      <c r="T18" s="242">
        <f t="shared" si="14"/>
        <v>1.9537366160621514</v>
      </c>
      <c r="U18" s="242">
        <f t="shared" si="34"/>
        <v>0.51183971871067624</v>
      </c>
      <c r="V18" s="186">
        <f t="shared" si="15"/>
        <v>0.36961723524889778</v>
      </c>
      <c r="W18" s="186">
        <f t="shared" si="35"/>
        <v>0.77047716048761883</v>
      </c>
      <c r="Y18" s="14">
        <f t="shared" si="2"/>
        <v>18</v>
      </c>
      <c r="Z18" s="252">
        <f t="shared" si="16"/>
        <v>1.8025182461853013</v>
      </c>
      <c r="AA18" s="252">
        <f t="shared" si="17"/>
        <v>0.11629149975389053</v>
      </c>
      <c r="AB18" s="253">
        <f t="shared" si="18"/>
        <v>1.9188097459391917</v>
      </c>
      <c r="AC18" s="71">
        <f t="shared" si="36"/>
        <v>14.035931797357161</v>
      </c>
      <c r="AE18" s="251">
        <f t="shared" si="19"/>
        <v>18</v>
      </c>
      <c r="AF18" s="252">
        <f t="shared" si="20"/>
        <v>1.1088517057466933</v>
      </c>
      <c r="AG18" s="252">
        <f t="shared" si="21"/>
        <v>0.15219294808989453</v>
      </c>
      <c r="AH18" s="253">
        <f t="shared" si="22"/>
        <v>1.2610446538365878</v>
      </c>
      <c r="AI18" s="254">
        <f t="shared" si="37"/>
        <v>11.594972070482303</v>
      </c>
      <c r="AJ18" s="259"/>
      <c r="AK18" s="256">
        <f t="shared" si="23"/>
        <v>18</v>
      </c>
      <c r="AL18" s="257">
        <f t="shared" si="24"/>
        <v>2.3114314814628565</v>
      </c>
      <c r="AM18" s="257">
        <f t="shared" si="25"/>
        <v>7.2298865458355566E-2</v>
      </c>
      <c r="AN18" s="258">
        <f t="shared" si="26"/>
        <v>2.3837303469212121</v>
      </c>
      <c r="AO18" s="254">
        <f t="shared" si="38"/>
        <v>15.66453519677232</v>
      </c>
      <c r="AQ18" s="154">
        <f t="shared" si="27"/>
        <v>18</v>
      </c>
      <c r="AR18" s="148">
        <f t="shared" si="28"/>
        <v>1.501198424131708</v>
      </c>
      <c r="AS18" s="74">
        <f t="shared" si="29"/>
        <v>5.3435950396450114</v>
      </c>
      <c r="AT18" s="74">
        <f t="shared" si="30"/>
        <v>-2.6155742402251025</v>
      </c>
    </row>
    <row r="19" spans="1:46" x14ac:dyDescent="0.3">
      <c r="A19" s="122">
        <v>41</v>
      </c>
      <c r="B19" s="18">
        <f t="shared" si="3"/>
        <v>33</v>
      </c>
      <c r="C19" s="64">
        <f t="shared" si="4"/>
        <v>18</v>
      </c>
      <c r="D19" s="42">
        <v>21</v>
      </c>
      <c r="E19" s="12">
        <v>24</v>
      </c>
      <c r="F19" s="84">
        <f t="shared" si="0"/>
        <v>2</v>
      </c>
      <c r="G19" s="123">
        <f t="shared" si="5"/>
        <v>8</v>
      </c>
      <c r="H19" s="73">
        <f t="shared" si="1"/>
        <v>14</v>
      </c>
      <c r="I19" s="13">
        <f t="shared" si="6"/>
        <v>8.3333333333333329E-2</v>
      </c>
      <c r="J19" s="175">
        <f t="shared" si="7"/>
        <v>0.91666666666666663</v>
      </c>
      <c r="K19" s="176">
        <f t="shared" si="31"/>
        <v>0.55076946411217542</v>
      </c>
      <c r="L19" s="237">
        <f t="shared" si="8"/>
        <v>0.35573942444306356</v>
      </c>
      <c r="M19" s="238">
        <f t="shared" si="9"/>
        <v>10</v>
      </c>
      <c r="N19" s="238">
        <f t="shared" si="10"/>
        <v>336</v>
      </c>
      <c r="O19" s="239">
        <f t="shared" si="11"/>
        <v>2.976190476190476E-2</v>
      </c>
      <c r="P19" s="239">
        <f t="shared" si="32"/>
        <v>6.0064935064935064E-2</v>
      </c>
      <c r="Q19" s="240">
        <f t="shared" si="33"/>
        <v>0.4109079150882195</v>
      </c>
      <c r="R19" s="241">
        <f t="shared" si="12"/>
        <v>1.9599639845400538</v>
      </c>
      <c r="S19" s="237">
        <f t="shared" si="13"/>
        <v>0.80536471453535274</v>
      </c>
      <c r="T19" s="242">
        <f t="shared" si="14"/>
        <v>2.2375124033213507</v>
      </c>
      <c r="U19" s="242">
        <f t="shared" si="34"/>
        <v>0.44692489682542352</v>
      </c>
      <c r="V19" s="186">
        <f t="shared" si="15"/>
        <v>0.26327937328494466</v>
      </c>
      <c r="W19" s="186">
        <f t="shared" si="35"/>
        <v>0.76600742394637811</v>
      </c>
      <c r="Y19" s="14">
        <f t="shared" si="2"/>
        <v>21</v>
      </c>
      <c r="Z19" s="252">
        <f t="shared" si="16"/>
        <v>1.6523083923365263</v>
      </c>
      <c r="AA19" s="252">
        <f t="shared" si="17"/>
        <v>7.5104926924387527E-2</v>
      </c>
      <c r="AB19" s="253">
        <f t="shared" si="18"/>
        <v>1.7274133192609138</v>
      </c>
      <c r="AC19" s="71">
        <f t="shared" si="36"/>
        <v>15.763345116618074</v>
      </c>
      <c r="AE19" s="251">
        <f t="shared" si="19"/>
        <v>21</v>
      </c>
      <c r="AF19" s="252">
        <f t="shared" si="20"/>
        <v>0.78983811985483399</v>
      </c>
      <c r="AG19" s="252">
        <f t="shared" si="21"/>
        <v>0.15950679294592968</v>
      </c>
      <c r="AH19" s="253">
        <f t="shared" si="22"/>
        <v>0.94934491280076361</v>
      </c>
      <c r="AI19" s="254">
        <f t="shared" si="37"/>
        <v>12.544316983283066</v>
      </c>
      <c r="AJ19" s="259"/>
      <c r="AK19" s="256">
        <f t="shared" si="23"/>
        <v>21</v>
      </c>
      <c r="AL19" s="257">
        <f t="shared" si="24"/>
        <v>2.2980222718391343</v>
      </c>
      <c r="AM19" s="257">
        <f t="shared" si="25"/>
        <v>6.7046048118610813E-3</v>
      </c>
      <c r="AN19" s="258">
        <f t="shared" si="26"/>
        <v>2.3047268766509954</v>
      </c>
      <c r="AO19" s="254">
        <f t="shared" si="38"/>
        <v>17.969262073423316</v>
      </c>
      <c r="AQ19" s="154">
        <f t="shared" si="27"/>
        <v>21</v>
      </c>
      <c r="AR19" s="148">
        <f t="shared" ref="AR19:AR20" si="39">AC19-AC33</f>
        <v>1.7728393250341536</v>
      </c>
      <c r="AS19" s="74">
        <f t="shared" ref="AS19:AS20" si="40">AO19-AI33</f>
        <v>6.8282412404522255</v>
      </c>
      <c r="AT19" s="74">
        <f t="shared" ref="AT19:AT20" si="41">AI19-AO33</f>
        <v>-3.6720068018641658</v>
      </c>
    </row>
    <row r="20" spans="1:46" x14ac:dyDescent="0.3">
      <c r="A20" s="122">
        <v>50</v>
      </c>
      <c r="B20" s="18">
        <f t="shared" si="3"/>
        <v>33</v>
      </c>
      <c r="C20" s="64">
        <f t="shared" si="4"/>
        <v>21</v>
      </c>
      <c r="D20" s="42">
        <v>24</v>
      </c>
      <c r="E20" s="12">
        <v>14</v>
      </c>
      <c r="F20" s="84">
        <f t="shared" si="0"/>
        <v>0</v>
      </c>
      <c r="G20" s="123">
        <f t="shared" si="5"/>
        <v>9</v>
      </c>
      <c r="H20" s="12">
        <v>5</v>
      </c>
      <c r="I20" s="13">
        <f t="shared" si="6"/>
        <v>0</v>
      </c>
      <c r="J20" s="175">
        <f t="shared" si="7"/>
        <v>1</v>
      </c>
      <c r="K20" s="176">
        <f t="shared" si="31"/>
        <v>0.55076946411217542</v>
      </c>
      <c r="L20" s="237">
        <f t="shared" si="8"/>
        <v>0.35573942444306356</v>
      </c>
      <c r="M20" s="238">
        <f t="shared" si="9"/>
        <v>9</v>
      </c>
      <c r="N20" s="238">
        <f t="shared" si="10"/>
        <v>70</v>
      </c>
      <c r="O20" s="239">
        <f t="shared" si="11"/>
        <v>0.12857142857142856</v>
      </c>
      <c r="P20" s="239">
        <f t="shared" si="32"/>
        <v>0.18863636363636363</v>
      </c>
      <c r="Q20" s="240">
        <f t="shared" si="33"/>
        <v>0.7281933505873347</v>
      </c>
      <c r="R20" s="241">
        <f t="shared" si="12"/>
        <v>1.9599639845400538</v>
      </c>
      <c r="S20" s="237">
        <f t="shared" si="13"/>
        <v>1.4272327409327248</v>
      </c>
      <c r="T20" s="242">
        <f t="shared" si="14"/>
        <v>4.167151633606708</v>
      </c>
      <c r="U20" s="242">
        <f t="shared" si="34"/>
        <v>0.23997206915518232</v>
      </c>
      <c r="V20" s="186">
        <f t="shared" si="15"/>
        <v>8.3287936802089263E-2</v>
      </c>
      <c r="W20" s="186">
        <f t="shared" si="35"/>
        <v>0.86664253380899336</v>
      </c>
      <c r="Y20" s="14">
        <f t="shared" si="2"/>
        <v>24</v>
      </c>
      <c r="Z20" s="252">
        <f t="shared" si="16"/>
        <v>1.6523083923365263</v>
      </c>
      <c r="AA20" s="252">
        <f t="shared" si="17"/>
        <v>0</v>
      </c>
      <c r="AB20" s="253">
        <f t="shared" si="18"/>
        <v>1.6523083923365263</v>
      </c>
      <c r="AC20" s="71">
        <f t="shared" si="36"/>
        <v>17.415653508954602</v>
      </c>
      <c r="AE20" s="251">
        <f t="shared" si="19"/>
        <v>24</v>
      </c>
      <c r="AF20" s="252">
        <f t="shared" si="20"/>
        <v>0.24986381040626779</v>
      </c>
      <c r="AG20" s="252">
        <f t="shared" si="21"/>
        <v>0.26998715472428308</v>
      </c>
      <c r="AH20" s="253">
        <f t="shared" si="22"/>
        <v>0.51985096513055085</v>
      </c>
      <c r="AI20" s="254">
        <f t="shared" si="37"/>
        <v>13.064167948413617</v>
      </c>
      <c r="AJ20" s="259"/>
      <c r="AK20" s="256">
        <f t="shared" si="23"/>
        <v>24</v>
      </c>
      <c r="AL20" s="257">
        <f t="shared" si="24"/>
        <v>2.5999276014269803</v>
      </c>
      <c r="AM20" s="257">
        <f t="shared" si="25"/>
        <v>-0.15095266479392289</v>
      </c>
      <c r="AN20" s="258">
        <f t="shared" si="26"/>
        <v>2.4489749366330575</v>
      </c>
      <c r="AO20" s="254">
        <f t="shared" si="38"/>
        <v>20.418237010056373</v>
      </c>
      <c r="AQ20" s="154">
        <f t="shared" si="27"/>
        <v>24</v>
      </c>
      <c r="AR20" s="148">
        <f t="shared" si="39"/>
        <v>2.0556057210055716</v>
      </c>
      <c r="AS20" s="74">
        <f t="shared" si="40"/>
        <v>8.7656170976859666</v>
      </c>
      <c r="AT20" s="74">
        <f t="shared" si="41"/>
        <v>-5.2835741424199139</v>
      </c>
    </row>
    <row r="21" spans="1:46" ht="6.5" customHeight="1" x14ac:dyDescent="0.3">
      <c r="D21" s="18"/>
      <c r="E21" s="18"/>
      <c r="F21" s="19"/>
      <c r="G21" s="19"/>
      <c r="H21" s="18"/>
      <c r="I21" s="20"/>
      <c r="J21" s="21"/>
      <c r="K21" s="21"/>
      <c r="L21" s="21"/>
      <c r="M21" s="22"/>
      <c r="N21" s="22"/>
      <c r="O21" s="22"/>
      <c r="P21" s="22"/>
      <c r="Q21" s="21"/>
      <c r="AI21" s="155"/>
      <c r="AJ21" s="155"/>
      <c r="AK21" s="155"/>
      <c r="AL21" s="155"/>
      <c r="AM21" s="155"/>
      <c r="AN21" s="155"/>
      <c r="AO21" s="155"/>
    </row>
    <row r="22" spans="1:46" x14ac:dyDescent="0.3">
      <c r="D22" s="23"/>
      <c r="E22" s="24" t="s">
        <v>8</v>
      </c>
      <c r="F22" s="43">
        <f>SUM(F12:F20)</f>
        <v>33</v>
      </c>
      <c r="G22" s="43">
        <f>SUM(G12:G20)</f>
        <v>50</v>
      </c>
      <c r="H22" s="43">
        <f>H20</f>
        <v>5</v>
      </c>
      <c r="I22" s="20"/>
      <c r="J22" s="229" t="s">
        <v>100</v>
      </c>
      <c r="K22" s="230">
        <f>1-K20</f>
        <v>0.44923053588782458</v>
      </c>
      <c r="L22" s="231" t="s">
        <v>101</v>
      </c>
      <c r="M22" s="21"/>
      <c r="N22" s="21"/>
      <c r="O22" s="22"/>
      <c r="P22" s="22"/>
      <c r="Q22" s="21"/>
      <c r="AI22" s="155"/>
      <c r="AJ22" s="155"/>
      <c r="AK22" s="155"/>
      <c r="AL22" s="155"/>
      <c r="AM22" s="155"/>
      <c r="AN22" s="155"/>
      <c r="AO22" s="155"/>
    </row>
    <row r="23" spans="1:46" x14ac:dyDescent="0.3">
      <c r="D23" s="23"/>
      <c r="F23" s="272">
        <f>F22/E12</f>
        <v>0.375</v>
      </c>
      <c r="G23" s="273">
        <f>G22/E12</f>
        <v>0.56818181818181823</v>
      </c>
      <c r="H23" s="274">
        <f>H22/E12</f>
        <v>5.6818181818181816E-2</v>
      </c>
      <c r="I23" s="20"/>
      <c r="J23" s="20"/>
      <c r="K23" s="20"/>
      <c r="L23" s="20"/>
      <c r="M23" s="20"/>
      <c r="N23" s="20"/>
      <c r="O23" s="20"/>
      <c r="P23" s="20"/>
      <c r="Q23" s="20"/>
      <c r="AC23" s="80"/>
      <c r="AI23" s="156"/>
      <c r="AJ23" s="155"/>
      <c r="AK23" s="155"/>
      <c r="AL23" s="155"/>
      <c r="AM23" s="155"/>
      <c r="AN23" s="155"/>
      <c r="AO23" s="157"/>
    </row>
    <row r="24" spans="1:46" ht="26.5" customHeight="1" x14ac:dyDescent="0.3">
      <c r="C24" s="3" t="s">
        <v>134</v>
      </c>
      <c r="E24" s="7"/>
      <c r="F24" s="4"/>
      <c r="Q24" s="27"/>
      <c r="Y24" s="146" t="s">
        <v>78</v>
      </c>
      <c r="Z24" s="146"/>
      <c r="AA24" s="3"/>
      <c r="AB24" s="3"/>
      <c r="AC24" s="3"/>
      <c r="AD24" s="147"/>
      <c r="AE24" s="146" t="s">
        <v>79</v>
      </c>
      <c r="AF24" s="146"/>
      <c r="AG24" s="3"/>
      <c r="AH24" s="3"/>
      <c r="AI24" s="158"/>
      <c r="AJ24" s="158"/>
      <c r="AK24" s="159" t="s">
        <v>80</v>
      </c>
      <c r="AL24" s="159"/>
      <c r="AM24" s="158"/>
      <c r="AN24" s="155"/>
      <c r="AO24" s="155"/>
    </row>
    <row r="25" spans="1:46" ht="54" x14ac:dyDescent="0.3">
      <c r="A25" s="86" t="s">
        <v>149</v>
      </c>
      <c r="B25" s="86" t="s">
        <v>65</v>
      </c>
      <c r="C25" s="8" t="s">
        <v>46</v>
      </c>
      <c r="D25" s="8" t="s">
        <v>45</v>
      </c>
      <c r="E25" s="8" t="s">
        <v>30</v>
      </c>
      <c r="F25" s="33" t="s">
        <v>31</v>
      </c>
      <c r="G25" s="33" t="s">
        <v>33</v>
      </c>
      <c r="H25" s="10" t="s">
        <v>32</v>
      </c>
      <c r="I25" s="10" t="s">
        <v>18</v>
      </c>
      <c r="J25" s="264" t="s">
        <v>126</v>
      </c>
      <c r="K25" s="174" t="s">
        <v>34</v>
      </c>
      <c r="L25" s="233" t="s">
        <v>112</v>
      </c>
      <c r="M25" s="233" t="s">
        <v>113</v>
      </c>
      <c r="N25" s="233" t="s">
        <v>114</v>
      </c>
      <c r="O25" s="233" t="s">
        <v>115</v>
      </c>
      <c r="P25" s="233" t="s">
        <v>116</v>
      </c>
      <c r="Q25" s="234" t="s">
        <v>117</v>
      </c>
      <c r="R25" s="234" t="s">
        <v>118</v>
      </c>
      <c r="S25" s="235" t="s">
        <v>119</v>
      </c>
      <c r="T25" s="235" t="s">
        <v>120</v>
      </c>
      <c r="U25" s="236" t="s">
        <v>121</v>
      </c>
      <c r="V25" s="184" t="s">
        <v>6</v>
      </c>
      <c r="W25" s="11" t="s">
        <v>7</v>
      </c>
      <c r="Y25" s="8" t="s">
        <v>45</v>
      </c>
      <c r="Z25" s="245" t="s">
        <v>40</v>
      </c>
      <c r="AA25" s="245" t="s">
        <v>41</v>
      </c>
      <c r="AB25" s="245" t="s">
        <v>42</v>
      </c>
      <c r="AC25" s="33" t="s">
        <v>43</v>
      </c>
      <c r="AD25" s="76"/>
      <c r="AE25" s="245" t="s">
        <v>45</v>
      </c>
      <c r="AF25" s="245" t="s">
        <v>40</v>
      </c>
      <c r="AG25" s="245" t="s">
        <v>41</v>
      </c>
      <c r="AH25" s="245" t="s">
        <v>42</v>
      </c>
      <c r="AI25" s="246" t="s">
        <v>43</v>
      </c>
      <c r="AJ25" s="247"/>
      <c r="AK25" s="246" t="s">
        <v>45</v>
      </c>
      <c r="AL25" s="246" t="s">
        <v>40</v>
      </c>
      <c r="AM25" s="246" t="s">
        <v>41</v>
      </c>
      <c r="AN25" s="246" t="s">
        <v>42</v>
      </c>
      <c r="AO25" s="246" t="s">
        <v>43</v>
      </c>
    </row>
    <row r="26" spans="1:46" x14ac:dyDescent="0.3">
      <c r="A26" s="122">
        <v>0</v>
      </c>
      <c r="B26" s="39">
        <f>F26</f>
        <v>0</v>
      </c>
      <c r="D26" s="8">
        <v>0</v>
      </c>
      <c r="E26" s="8">
        <v>85</v>
      </c>
      <c r="F26" s="8">
        <v>0</v>
      </c>
      <c r="G26" s="8">
        <v>0</v>
      </c>
      <c r="H26" s="73">
        <f>E27</f>
        <v>85</v>
      </c>
      <c r="I26" s="32">
        <f>F26/E26</f>
        <v>0</v>
      </c>
      <c r="J26" s="175">
        <f>1-I26</f>
        <v>1</v>
      </c>
      <c r="K26" s="232">
        <f>J26</f>
        <v>1</v>
      </c>
      <c r="L26" s="237">
        <f>(LN(K26))^2</f>
        <v>0</v>
      </c>
      <c r="M26" s="238">
        <f>E26-H26</f>
        <v>0</v>
      </c>
      <c r="N26" s="238">
        <f>E26*H26</f>
        <v>7225</v>
      </c>
      <c r="O26" s="239">
        <f>M26/N26</f>
        <v>0</v>
      </c>
      <c r="P26" s="239">
        <f>O26</f>
        <v>0</v>
      </c>
      <c r="Q26" s="240">
        <v>0</v>
      </c>
      <c r="R26" s="241">
        <f>-NORMSINV(2.5/100)</f>
        <v>1.9599639845400538</v>
      </c>
      <c r="S26" s="237">
        <f>R26*Q26</f>
        <v>0</v>
      </c>
      <c r="T26" s="242">
        <f>EXP(S26)</f>
        <v>1</v>
      </c>
      <c r="U26" s="197">
        <f>EXP(-S26)</f>
        <v>1</v>
      </c>
      <c r="V26" s="185">
        <f>K26^T26</f>
        <v>1</v>
      </c>
      <c r="W26" s="72">
        <f>K26^U26</f>
        <v>1</v>
      </c>
      <c r="Y26" s="70"/>
      <c r="Z26" s="248"/>
      <c r="AA26" s="248"/>
      <c r="AB26" s="248"/>
      <c r="AC26" s="70"/>
      <c r="AD26" s="77"/>
      <c r="AE26" s="248"/>
      <c r="AF26" s="248"/>
      <c r="AG26" s="248"/>
      <c r="AH26" s="248"/>
      <c r="AI26" s="249"/>
      <c r="AJ26" s="250"/>
      <c r="AK26" s="249"/>
      <c r="AL26" s="249"/>
      <c r="AM26" s="249"/>
      <c r="AN26" s="249"/>
      <c r="AO26" s="249"/>
    </row>
    <row r="27" spans="1:46" x14ac:dyDescent="0.3">
      <c r="A27" s="122">
        <v>3</v>
      </c>
      <c r="B27" s="18">
        <f>B26+F27</f>
        <v>6</v>
      </c>
      <c r="C27" s="64">
        <f>D26</f>
        <v>0</v>
      </c>
      <c r="D27" s="42">
        <v>3</v>
      </c>
      <c r="E27" s="12">
        <v>85</v>
      </c>
      <c r="F27" s="84">
        <f>E27-H27-G27</f>
        <v>6</v>
      </c>
      <c r="G27" s="123">
        <f>A27-A26</f>
        <v>3</v>
      </c>
      <c r="H27" s="73">
        <f t="shared" ref="H27:H33" si="42">E28</f>
        <v>76</v>
      </c>
      <c r="I27" s="13">
        <f>F27/E27</f>
        <v>7.0588235294117646E-2</v>
      </c>
      <c r="J27" s="175">
        <f>1-I27</f>
        <v>0.92941176470588238</v>
      </c>
      <c r="K27" s="176">
        <f>J27*K26</f>
        <v>0.92941176470588238</v>
      </c>
      <c r="L27" s="237">
        <f>(LN(K27))^2</f>
        <v>5.3587383605977531E-3</v>
      </c>
      <c r="M27" s="238">
        <f>E27-H27</f>
        <v>9</v>
      </c>
      <c r="N27" s="238">
        <f>E27*H27</f>
        <v>6460</v>
      </c>
      <c r="O27" s="239">
        <f>M27/N27</f>
        <v>1.3931888544891642E-3</v>
      </c>
      <c r="P27" s="239">
        <f>O27</f>
        <v>1.3931888544891642E-3</v>
      </c>
      <c r="Q27" s="240">
        <f>SQRT((1/L27)*P27)</f>
        <v>0.50988674136834111</v>
      </c>
      <c r="R27" s="241">
        <f>-NORMSINV(2.5/100)</f>
        <v>1.9599639845400538</v>
      </c>
      <c r="S27" s="237">
        <f>R27*Q27</f>
        <v>0.99935964927643772</v>
      </c>
      <c r="T27" s="242">
        <f>EXP(S27)</f>
        <v>2.716541731918845</v>
      </c>
      <c r="U27" s="197">
        <f>EXP(-S27)</f>
        <v>0.36811508847818958</v>
      </c>
      <c r="V27" s="186">
        <f>K27^T27</f>
        <v>0.81966455478695643</v>
      </c>
      <c r="W27" s="16">
        <f>K27^U27</f>
        <v>0.97341256086758576</v>
      </c>
      <c r="Y27" s="14">
        <f t="shared" ref="Y27:Y34" si="43">D27</f>
        <v>3</v>
      </c>
      <c r="Z27" s="252">
        <f>K27*(D27-D26)</f>
        <v>2.7882352941176469</v>
      </c>
      <c r="AA27" s="252">
        <f>(K26-K27)*(D27-D26)/2</f>
        <v>0.10588235294117643</v>
      </c>
      <c r="AB27" s="253">
        <f>SUM(Z27:AA27)</f>
        <v>2.8941176470588235</v>
      </c>
      <c r="AC27" s="71">
        <f>AB27</f>
        <v>2.8941176470588235</v>
      </c>
      <c r="AD27" s="78"/>
      <c r="AE27" s="251">
        <f>D27</f>
        <v>3</v>
      </c>
      <c r="AF27" s="252">
        <f>V27*(D27-D26)</f>
        <v>2.4589936643608694</v>
      </c>
      <c r="AG27" s="252">
        <f>(V26-V27)*(D27-D26)/2</f>
        <v>0.27050316781956535</v>
      </c>
      <c r="AH27" s="253">
        <f>SUM(AF27:AG27)</f>
        <v>2.7294968321804349</v>
      </c>
      <c r="AI27" s="254">
        <f>AH27</f>
        <v>2.7294968321804349</v>
      </c>
      <c r="AJ27" s="255"/>
      <c r="AK27" s="256">
        <f>D27</f>
        <v>3</v>
      </c>
      <c r="AL27" s="257">
        <f>W27*(D27-D26)</f>
        <v>2.9202376826027572</v>
      </c>
      <c r="AM27" s="257">
        <f>(W26-W27)*(D27-D26)/2</f>
        <v>3.9881158698621355E-2</v>
      </c>
      <c r="AN27" s="258">
        <f>SUM(AL27:AM27)</f>
        <v>2.9601188413013784</v>
      </c>
      <c r="AO27" s="254">
        <f>AN27</f>
        <v>2.9601188413013784</v>
      </c>
    </row>
    <row r="28" spans="1:46" x14ac:dyDescent="0.3">
      <c r="A28" s="122">
        <v>3</v>
      </c>
      <c r="B28" s="18">
        <f t="shared" ref="B28:B34" si="44">B27+F28</f>
        <v>20</v>
      </c>
      <c r="C28" s="64">
        <f t="shared" ref="C28:C34" si="45">D27</f>
        <v>3</v>
      </c>
      <c r="D28" s="42">
        <v>6</v>
      </c>
      <c r="E28" s="12">
        <v>76</v>
      </c>
      <c r="F28" s="84">
        <f t="shared" ref="F28:F34" si="46">E28-H28-G28</f>
        <v>14</v>
      </c>
      <c r="G28" s="123">
        <f t="shared" ref="G28:G34" si="47">A28-A27</f>
        <v>0</v>
      </c>
      <c r="H28" s="73">
        <f t="shared" si="42"/>
        <v>62</v>
      </c>
      <c r="I28" s="13">
        <f t="shared" ref="I28:I34" si="48">F28/E28</f>
        <v>0.18421052631578946</v>
      </c>
      <c r="J28" s="175">
        <f t="shared" ref="J28:J34" si="49">1-I28</f>
        <v>0.81578947368421051</v>
      </c>
      <c r="K28" s="176">
        <f>J28*K27</f>
        <v>0.75820433436532508</v>
      </c>
      <c r="L28" s="237">
        <f t="shared" ref="L28" si="50">(LN(K28))^2</f>
        <v>7.6619546094412433E-2</v>
      </c>
      <c r="M28" s="238">
        <f t="shared" ref="M28" si="51">E28-H28</f>
        <v>14</v>
      </c>
      <c r="N28" s="238">
        <f t="shared" ref="N28" si="52">E28*H28</f>
        <v>4712</v>
      </c>
      <c r="O28" s="239">
        <f t="shared" ref="O28" si="53">M28/N28</f>
        <v>2.9711375212224107E-3</v>
      </c>
      <c r="P28" s="239">
        <f>P27+O28</f>
        <v>4.3643263757115747E-3</v>
      </c>
      <c r="Q28" s="240">
        <f>SQRT((1/L28)*P28)</f>
        <v>0.23866504846606262</v>
      </c>
      <c r="R28" s="241">
        <f t="shared" ref="R28" si="54">-NORMSINV(2.5/100)</f>
        <v>1.9599639845400538</v>
      </c>
      <c r="S28" s="237">
        <f t="shared" ref="S28" si="55">R28*Q28</f>
        <v>0.46777489936198918</v>
      </c>
      <c r="T28" s="242">
        <f t="shared" ref="T28" si="56">EXP(S28)</f>
        <v>1.5964380030249978</v>
      </c>
      <c r="U28" s="242">
        <f>EXP(-S28)</f>
        <v>0.62639450959270448</v>
      </c>
      <c r="V28" s="186">
        <f t="shared" ref="V28:V34" si="57">K28^T28</f>
        <v>0.64281532418876752</v>
      </c>
      <c r="W28" s="16">
        <f>K28^U28</f>
        <v>0.84081175558762478</v>
      </c>
      <c r="Y28" s="14">
        <f t="shared" si="43"/>
        <v>6</v>
      </c>
      <c r="Z28" s="252">
        <f t="shared" ref="Z28:Z34" si="58">K28*(D28-D27)</f>
        <v>2.2746130030959755</v>
      </c>
      <c r="AA28" s="252">
        <f t="shared" ref="AA28:AA34" si="59">(K27-K28)*(D28-D27)/2</f>
        <v>0.25681114551083595</v>
      </c>
      <c r="AB28" s="253">
        <f t="shared" ref="AB28:AB34" si="60">SUM(Z28:AA28)</f>
        <v>2.5314241486068116</v>
      </c>
      <c r="AC28" s="71">
        <f>AB28+AC27</f>
        <v>5.4255417956656355</v>
      </c>
      <c r="AD28" s="78"/>
      <c r="AE28" s="251">
        <f t="shared" ref="AE28:AE34" si="61">D28</f>
        <v>6</v>
      </c>
      <c r="AF28" s="252">
        <f t="shared" ref="AF28:AF34" si="62">V28*(D28-D27)</f>
        <v>1.9284459725663026</v>
      </c>
      <c r="AG28" s="252">
        <f t="shared" ref="AG28:AG34" si="63">(V27-V28)*(D28-D27)/2</f>
        <v>0.26527384589728337</v>
      </c>
      <c r="AH28" s="253">
        <f t="shared" ref="AH28:AH34" si="64">SUM(AF28:AG28)</f>
        <v>2.193719818463586</v>
      </c>
      <c r="AI28" s="254">
        <f>AH28+AI27</f>
        <v>4.9232166506440205</v>
      </c>
      <c r="AJ28" s="255"/>
      <c r="AK28" s="256">
        <f t="shared" ref="AK28:AK34" si="65">D28</f>
        <v>6</v>
      </c>
      <c r="AL28" s="257">
        <f t="shared" ref="AL28:AL34" si="66">W28*(D28-D27)</f>
        <v>2.5224352667628742</v>
      </c>
      <c r="AM28" s="257">
        <f t="shared" ref="AM28:AM34" si="67">(W27-W28)*(D28-D27)/2</f>
        <v>0.19890120791994148</v>
      </c>
      <c r="AN28" s="258">
        <f t="shared" ref="AN28:AN34" si="68">SUM(AL28:AM28)</f>
        <v>2.7213364746828157</v>
      </c>
      <c r="AO28" s="254">
        <f>AN28+AO27</f>
        <v>5.6814553159841941</v>
      </c>
    </row>
    <row r="29" spans="1:46" x14ac:dyDescent="0.3">
      <c r="A29" s="122">
        <v>4</v>
      </c>
      <c r="B29" s="18">
        <f t="shared" si="44"/>
        <v>30</v>
      </c>
      <c r="C29" s="64">
        <f t="shared" si="45"/>
        <v>6</v>
      </c>
      <c r="D29" s="42">
        <v>9</v>
      </c>
      <c r="E29" s="12">
        <v>62</v>
      </c>
      <c r="F29" s="84">
        <f t="shared" si="46"/>
        <v>10</v>
      </c>
      <c r="G29" s="123">
        <f t="shared" si="47"/>
        <v>1</v>
      </c>
      <c r="H29" s="73">
        <f t="shared" si="42"/>
        <v>51</v>
      </c>
      <c r="I29" s="13">
        <f t="shared" si="48"/>
        <v>0.16129032258064516</v>
      </c>
      <c r="J29" s="175">
        <f t="shared" si="49"/>
        <v>0.83870967741935487</v>
      </c>
      <c r="K29" s="176">
        <f t="shared" ref="K29:K34" si="69">J29*K28</f>
        <v>0.63591331269349849</v>
      </c>
      <c r="L29" s="237">
        <f t="shared" ref="L28:L34" si="70">(LN(K29))^2</f>
        <v>0.2049309755429515</v>
      </c>
      <c r="M29" s="238">
        <f t="shared" ref="M28:M34" si="71">E29-H29</f>
        <v>11</v>
      </c>
      <c r="N29" s="238">
        <f t="shared" ref="N28:N34" si="72">E29*H29</f>
        <v>3162</v>
      </c>
      <c r="O29" s="239">
        <f t="shared" ref="O28:O34" si="73">M29/N29</f>
        <v>3.478810879190386E-3</v>
      </c>
      <c r="P29" s="239">
        <f t="shared" ref="P29:P34" si="74">P28+O29</f>
        <v>7.8431372549019607E-3</v>
      </c>
      <c r="Q29" s="240">
        <f t="shared" ref="Q29:Q34" si="75">SQRT((1/L29)*P29)</f>
        <v>0.19563254461795646</v>
      </c>
      <c r="R29" s="241">
        <f t="shared" ref="R28:R34" si="76">-NORMSINV(2.5/100)</f>
        <v>1.9599639845400538</v>
      </c>
      <c r="S29" s="237">
        <f t="shared" ref="S28:S34" si="77">R29*Q29</f>
        <v>0.38343274165511981</v>
      </c>
      <c r="T29" s="242">
        <f t="shared" ref="T27:T34" si="78">EXP(S29)</f>
        <v>1.4673128600954497</v>
      </c>
      <c r="U29" s="242">
        <f t="shared" ref="U29:U34" si="79">EXP(-S29)</f>
        <v>0.68151791427422603</v>
      </c>
      <c r="V29" s="186">
        <f t="shared" si="57"/>
        <v>0.51466334128175828</v>
      </c>
      <c r="W29" s="16">
        <f t="shared" ref="W29:W34" si="80">K29^U29</f>
        <v>0.73453443171924648</v>
      </c>
      <c r="Y29" s="14">
        <f t="shared" si="43"/>
        <v>9</v>
      </c>
      <c r="Z29" s="252">
        <f t="shared" si="58"/>
        <v>1.9077399380804954</v>
      </c>
      <c r="AA29" s="252">
        <f t="shared" si="59"/>
        <v>0.18343653250773989</v>
      </c>
      <c r="AB29" s="253">
        <f t="shared" si="60"/>
        <v>2.0911764705882354</v>
      </c>
      <c r="AC29" s="71">
        <f t="shared" ref="AC29:AC34" si="81">AB29+AC28</f>
        <v>7.5167182662538714</v>
      </c>
      <c r="AD29" s="78"/>
      <c r="AE29" s="251">
        <f t="shared" si="61"/>
        <v>9</v>
      </c>
      <c r="AF29" s="252">
        <f t="shared" si="62"/>
        <v>1.5439900238452748</v>
      </c>
      <c r="AG29" s="252">
        <f t="shared" si="63"/>
        <v>0.19222797436051386</v>
      </c>
      <c r="AH29" s="253">
        <f t="shared" si="64"/>
        <v>1.7362179982057886</v>
      </c>
      <c r="AI29" s="254">
        <f t="shared" ref="AI29:AI34" si="82">AH29+AI28</f>
        <v>6.6594346488498086</v>
      </c>
      <c r="AJ29" s="255"/>
      <c r="AK29" s="256">
        <f t="shared" si="65"/>
        <v>9</v>
      </c>
      <c r="AL29" s="257">
        <f t="shared" si="66"/>
        <v>2.2036032951577393</v>
      </c>
      <c r="AM29" s="257">
        <f t="shared" si="67"/>
        <v>0.15941598580256744</v>
      </c>
      <c r="AN29" s="258">
        <f t="shared" si="68"/>
        <v>2.363019280960307</v>
      </c>
      <c r="AO29" s="254">
        <f t="shared" ref="AO29:AO34" si="83">AN29+AO28</f>
        <v>8.0444745969445002</v>
      </c>
    </row>
    <row r="30" spans="1:46" x14ac:dyDescent="0.3">
      <c r="A30" s="122">
        <v>8</v>
      </c>
      <c r="B30" s="18">
        <f t="shared" si="44"/>
        <v>35</v>
      </c>
      <c r="C30" s="64">
        <f t="shared" si="45"/>
        <v>9</v>
      </c>
      <c r="D30" s="42">
        <v>12</v>
      </c>
      <c r="E30" s="12">
        <v>51</v>
      </c>
      <c r="F30" s="84">
        <f t="shared" si="46"/>
        <v>5</v>
      </c>
      <c r="G30" s="123">
        <f t="shared" si="47"/>
        <v>4</v>
      </c>
      <c r="H30" s="73">
        <f t="shared" si="42"/>
        <v>42</v>
      </c>
      <c r="I30" s="13">
        <f t="shared" si="48"/>
        <v>9.8039215686274508E-2</v>
      </c>
      <c r="J30" s="175">
        <f t="shared" si="49"/>
        <v>0.90196078431372551</v>
      </c>
      <c r="K30" s="176">
        <f t="shared" si="69"/>
        <v>0.57356887027256731</v>
      </c>
      <c r="L30" s="237">
        <f t="shared" si="70"/>
        <v>0.30899953036795907</v>
      </c>
      <c r="M30" s="238">
        <f t="shared" si="71"/>
        <v>9</v>
      </c>
      <c r="N30" s="238">
        <f t="shared" si="72"/>
        <v>2142</v>
      </c>
      <c r="O30" s="239">
        <f t="shared" si="73"/>
        <v>4.2016806722689074E-3</v>
      </c>
      <c r="P30" s="239">
        <f t="shared" si="74"/>
        <v>1.2044817927170867E-2</v>
      </c>
      <c r="Q30" s="240">
        <f t="shared" si="75"/>
        <v>0.19743366616523375</v>
      </c>
      <c r="R30" s="241">
        <f t="shared" si="76"/>
        <v>1.9599639845400538</v>
      </c>
      <c r="S30" s="237">
        <f t="shared" si="77"/>
        <v>0.38696287501956234</v>
      </c>
      <c r="T30" s="242">
        <f t="shared" si="78"/>
        <v>1.4725018236569769</v>
      </c>
      <c r="U30" s="242">
        <f t="shared" si="79"/>
        <v>0.67911630663824063</v>
      </c>
      <c r="V30" s="186">
        <f t="shared" si="57"/>
        <v>0.44107944076431277</v>
      </c>
      <c r="W30" s="16">
        <f t="shared" si="80"/>
        <v>0.68556955908268324</v>
      </c>
      <c r="Y30" s="14">
        <f t="shared" si="43"/>
        <v>12</v>
      </c>
      <c r="Z30" s="252">
        <f t="shared" si="58"/>
        <v>1.720706610817702</v>
      </c>
      <c r="AA30" s="252">
        <f t="shared" si="59"/>
        <v>9.3516663631396768E-2</v>
      </c>
      <c r="AB30" s="253">
        <f t="shared" si="60"/>
        <v>1.8142232744490987</v>
      </c>
      <c r="AC30" s="71">
        <f t="shared" si="81"/>
        <v>9.3309415407029697</v>
      </c>
      <c r="AD30" s="78"/>
      <c r="AE30" s="251">
        <f t="shared" si="61"/>
        <v>12</v>
      </c>
      <c r="AF30" s="252">
        <f t="shared" si="62"/>
        <v>1.3232383222929383</v>
      </c>
      <c r="AG30" s="252">
        <f t="shared" si="63"/>
        <v>0.11037585077616827</v>
      </c>
      <c r="AH30" s="253">
        <f t="shared" si="64"/>
        <v>1.4336141730691065</v>
      </c>
      <c r="AI30" s="254">
        <f t="shared" si="82"/>
        <v>8.0930488219189147</v>
      </c>
      <c r="AJ30" s="255"/>
      <c r="AK30" s="256">
        <f t="shared" si="65"/>
        <v>12</v>
      </c>
      <c r="AL30" s="257">
        <f t="shared" si="66"/>
        <v>2.0567086772480496</v>
      </c>
      <c r="AM30" s="257">
        <f t="shared" si="67"/>
        <v>7.3447308954844859E-2</v>
      </c>
      <c r="AN30" s="258">
        <f t="shared" si="68"/>
        <v>2.1301559862028947</v>
      </c>
      <c r="AO30" s="254">
        <f t="shared" si="83"/>
        <v>10.174630583147394</v>
      </c>
    </row>
    <row r="31" spans="1:46" x14ac:dyDescent="0.3">
      <c r="A31" s="122">
        <v>17</v>
      </c>
      <c r="B31" s="18">
        <f t="shared" si="44"/>
        <v>38</v>
      </c>
      <c r="C31" s="64">
        <f t="shared" si="45"/>
        <v>12</v>
      </c>
      <c r="D31" s="42">
        <v>15</v>
      </c>
      <c r="E31" s="116">
        <v>42</v>
      </c>
      <c r="F31" s="84">
        <f t="shared" si="46"/>
        <v>3</v>
      </c>
      <c r="G31" s="123">
        <f t="shared" si="47"/>
        <v>9</v>
      </c>
      <c r="H31" s="73">
        <f t="shared" si="42"/>
        <v>30</v>
      </c>
      <c r="I31" s="13">
        <f t="shared" si="48"/>
        <v>7.1428571428571425E-2</v>
      </c>
      <c r="J31" s="175">
        <f t="shared" si="49"/>
        <v>0.9285714285714286</v>
      </c>
      <c r="K31" s="176">
        <f t="shared" si="69"/>
        <v>0.53259966525309821</v>
      </c>
      <c r="L31" s="237">
        <f t="shared" si="70"/>
        <v>0.39688139520564186</v>
      </c>
      <c r="M31" s="238">
        <f t="shared" si="71"/>
        <v>12</v>
      </c>
      <c r="N31" s="238">
        <f t="shared" si="72"/>
        <v>1260</v>
      </c>
      <c r="O31" s="239">
        <f t="shared" si="73"/>
        <v>9.5238095238095247E-3</v>
      </c>
      <c r="P31" s="239">
        <f t="shared" si="74"/>
        <v>2.1568627450980392E-2</v>
      </c>
      <c r="Q31" s="240">
        <f t="shared" si="75"/>
        <v>0.23312072450445975</v>
      </c>
      <c r="R31" s="241">
        <f t="shared" si="76"/>
        <v>1.9599639845400538</v>
      </c>
      <c r="S31" s="237">
        <f t="shared" si="77"/>
        <v>0.45690822407862508</v>
      </c>
      <c r="T31" s="242">
        <f t="shared" si="78"/>
        <v>1.5791839465369326</v>
      </c>
      <c r="U31" s="242">
        <f t="shared" si="79"/>
        <v>0.63323845343852903</v>
      </c>
      <c r="V31" s="186">
        <f t="shared" si="57"/>
        <v>0.36977425976724398</v>
      </c>
      <c r="W31" s="16">
        <f t="shared" si="80"/>
        <v>0.67103708495967118</v>
      </c>
      <c r="Y31" s="14">
        <f t="shared" si="43"/>
        <v>15</v>
      </c>
      <c r="Z31" s="252">
        <f t="shared" si="58"/>
        <v>1.5977989957592946</v>
      </c>
      <c r="AA31" s="252">
        <f t="shared" si="59"/>
        <v>6.1453807529203652E-2</v>
      </c>
      <c r="AB31" s="253">
        <f t="shared" si="60"/>
        <v>1.6592528032884983</v>
      </c>
      <c r="AC31" s="71">
        <f t="shared" si="81"/>
        <v>10.990194343991469</v>
      </c>
      <c r="AD31" s="78"/>
      <c r="AE31" s="251">
        <f t="shared" si="61"/>
        <v>15</v>
      </c>
      <c r="AF31" s="252">
        <f t="shared" si="62"/>
        <v>1.109322779301732</v>
      </c>
      <c r="AG31" s="252">
        <f t="shared" si="63"/>
        <v>0.10695777149560318</v>
      </c>
      <c r="AH31" s="253">
        <f t="shared" si="64"/>
        <v>1.2162805507973351</v>
      </c>
      <c r="AI31" s="254">
        <f t="shared" si="82"/>
        <v>9.3093293727162489</v>
      </c>
      <c r="AJ31" s="255"/>
      <c r="AK31" s="256">
        <f t="shared" si="65"/>
        <v>15</v>
      </c>
      <c r="AL31" s="257">
        <f t="shared" si="66"/>
        <v>2.0131112548790133</v>
      </c>
      <c r="AM31" s="257">
        <f t="shared" si="67"/>
        <v>2.1798711184518094E-2</v>
      </c>
      <c r="AN31" s="258">
        <f t="shared" si="68"/>
        <v>2.0349099660635313</v>
      </c>
      <c r="AO31" s="254">
        <f t="shared" si="83"/>
        <v>12.209540549210924</v>
      </c>
    </row>
    <row r="32" spans="1:46" x14ac:dyDescent="0.3">
      <c r="A32" s="122">
        <v>24</v>
      </c>
      <c r="B32" s="18">
        <f t="shared" si="44"/>
        <v>40</v>
      </c>
      <c r="C32" s="64">
        <f t="shared" si="45"/>
        <v>15</v>
      </c>
      <c r="D32" s="42">
        <v>18</v>
      </c>
      <c r="E32" s="116">
        <v>30</v>
      </c>
      <c r="F32" s="84">
        <f t="shared" si="46"/>
        <v>2</v>
      </c>
      <c r="G32" s="123">
        <f t="shared" si="47"/>
        <v>7</v>
      </c>
      <c r="H32" s="73">
        <f t="shared" si="42"/>
        <v>21</v>
      </c>
      <c r="I32" s="13">
        <f t="shared" si="48"/>
        <v>6.6666666666666666E-2</v>
      </c>
      <c r="J32" s="175">
        <f t="shared" si="49"/>
        <v>0.93333333333333335</v>
      </c>
      <c r="K32" s="176">
        <f t="shared" si="69"/>
        <v>0.49709302090289165</v>
      </c>
      <c r="L32" s="237">
        <f t="shared" si="70"/>
        <v>0.48857039211390013</v>
      </c>
      <c r="M32" s="238">
        <f t="shared" si="71"/>
        <v>9</v>
      </c>
      <c r="N32" s="238">
        <f t="shared" si="72"/>
        <v>630</v>
      </c>
      <c r="O32" s="239">
        <f t="shared" si="73"/>
        <v>1.4285714285714285E-2</v>
      </c>
      <c r="P32" s="239">
        <f t="shared" si="74"/>
        <v>3.5854341736694675E-2</v>
      </c>
      <c r="Q32" s="240">
        <f t="shared" si="75"/>
        <v>0.27089893920040536</v>
      </c>
      <c r="R32" s="241">
        <f t="shared" si="76"/>
        <v>1.9599639845400538</v>
      </c>
      <c r="S32" s="237">
        <f t="shared" si="77"/>
        <v>0.53095216428290026</v>
      </c>
      <c r="T32" s="242">
        <f t="shared" si="78"/>
        <v>1.700550741666679</v>
      </c>
      <c r="U32" s="242">
        <f t="shared" si="79"/>
        <v>0.58804478778440805</v>
      </c>
      <c r="V32" s="186">
        <f t="shared" si="57"/>
        <v>0.30463292984012896</v>
      </c>
      <c r="W32" s="16">
        <f t="shared" si="80"/>
        <v>0.66296675603798294</v>
      </c>
      <c r="Y32" s="14">
        <f t="shared" si="43"/>
        <v>18</v>
      </c>
      <c r="Z32" s="252">
        <f t="shared" si="58"/>
        <v>1.4912790627086749</v>
      </c>
      <c r="AA32" s="252">
        <f t="shared" si="59"/>
        <v>5.3259966525309843E-2</v>
      </c>
      <c r="AB32" s="253">
        <f t="shared" si="60"/>
        <v>1.5445390292339849</v>
      </c>
      <c r="AC32" s="71">
        <f t="shared" si="81"/>
        <v>12.534733373225453</v>
      </c>
      <c r="AD32" s="78"/>
      <c r="AE32" s="251">
        <f t="shared" si="61"/>
        <v>18</v>
      </c>
      <c r="AF32" s="252">
        <f t="shared" si="62"/>
        <v>0.91389878952038694</v>
      </c>
      <c r="AG32" s="252">
        <f t="shared" si="63"/>
        <v>9.7711994890672532E-2</v>
      </c>
      <c r="AH32" s="253">
        <f t="shared" si="64"/>
        <v>1.0116107844110596</v>
      </c>
      <c r="AI32" s="254">
        <f t="shared" si="82"/>
        <v>10.320940157127309</v>
      </c>
      <c r="AJ32" s="255"/>
      <c r="AK32" s="256">
        <f t="shared" si="65"/>
        <v>18</v>
      </c>
      <c r="AL32" s="257">
        <f t="shared" si="66"/>
        <v>1.9889002681139489</v>
      </c>
      <c r="AM32" s="257">
        <f t="shared" si="67"/>
        <v>1.2105493382532362E-2</v>
      </c>
      <c r="AN32" s="258">
        <f t="shared" si="68"/>
        <v>2.0010057614964811</v>
      </c>
      <c r="AO32" s="254">
        <f t="shared" si="83"/>
        <v>14.210546310707405</v>
      </c>
    </row>
    <row r="33" spans="1:41" x14ac:dyDescent="0.3">
      <c r="A33" s="122">
        <v>30</v>
      </c>
      <c r="B33" s="18">
        <f t="shared" si="44"/>
        <v>41</v>
      </c>
      <c r="C33" s="64">
        <f t="shared" si="45"/>
        <v>18</v>
      </c>
      <c r="D33" s="42">
        <v>21</v>
      </c>
      <c r="E33" s="12">
        <v>21</v>
      </c>
      <c r="F33" s="84">
        <f t="shared" si="46"/>
        <v>1</v>
      </c>
      <c r="G33" s="123">
        <f t="shared" si="47"/>
        <v>6</v>
      </c>
      <c r="H33" s="73">
        <f t="shared" si="42"/>
        <v>14</v>
      </c>
      <c r="I33" s="13">
        <f t="shared" si="48"/>
        <v>4.7619047619047616E-2</v>
      </c>
      <c r="J33" s="175">
        <f t="shared" si="49"/>
        <v>0.95238095238095233</v>
      </c>
      <c r="K33" s="176">
        <f t="shared" si="69"/>
        <v>0.47342192466942057</v>
      </c>
      <c r="L33" s="237">
        <f t="shared" si="70"/>
        <v>0.55915738528010595</v>
      </c>
      <c r="M33" s="238">
        <f t="shared" si="71"/>
        <v>7</v>
      </c>
      <c r="N33" s="238">
        <f t="shared" si="72"/>
        <v>294</v>
      </c>
      <c r="O33" s="239">
        <f t="shared" si="73"/>
        <v>2.3809523809523808E-2</v>
      </c>
      <c r="P33" s="239">
        <f t="shared" si="74"/>
        <v>5.9663865546218484E-2</v>
      </c>
      <c r="Q33" s="240">
        <f t="shared" si="75"/>
        <v>0.3266545117003038</v>
      </c>
      <c r="R33" s="241">
        <f t="shared" si="76"/>
        <v>1.9599639845400538</v>
      </c>
      <c r="S33" s="237">
        <f t="shared" si="77"/>
        <v>0.64023107832011306</v>
      </c>
      <c r="T33" s="242">
        <f t="shared" si="78"/>
        <v>1.8969191655579429</v>
      </c>
      <c r="U33" s="242">
        <f t="shared" si="79"/>
        <v>0.52717059227237495</v>
      </c>
      <c r="V33" s="186">
        <f t="shared" si="57"/>
        <v>0.2420875207223922</v>
      </c>
      <c r="W33" s="16">
        <f t="shared" si="80"/>
        <v>0.67421822692190037</v>
      </c>
      <c r="Y33" s="14">
        <f t="shared" si="43"/>
        <v>21</v>
      </c>
      <c r="Z33" s="252">
        <f t="shared" si="58"/>
        <v>1.4202657740082616</v>
      </c>
      <c r="AA33" s="252">
        <f t="shared" si="59"/>
        <v>3.5506644350206618E-2</v>
      </c>
      <c r="AB33" s="253">
        <f t="shared" si="60"/>
        <v>1.4557724183584682</v>
      </c>
      <c r="AC33" s="71">
        <f t="shared" si="81"/>
        <v>13.990505791583921</v>
      </c>
      <c r="AD33" s="78"/>
      <c r="AE33" s="251">
        <f t="shared" si="61"/>
        <v>21</v>
      </c>
      <c r="AF33" s="252">
        <f t="shared" si="62"/>
        <v>0.72626256216717655</v>
      </c>
      <c r="AG33" s="252">
        <f t="shared" si="63"/>
        <v>9.3818113676605142E-2</v>
      </c>
      <c r="AH33" s="253">
        <f t="shared" si="64"/>
        <v>0.82008067584378175</v>
      </c>
      <c r="AI33" s="254">
        <f t="shared" si="82"/>
        <v>11.14102083297109</v>
      </c>
      <c r="AJ33" s="255"/>
      <c r="AK33" s="256">
        <f t="shared" si="65"/>
        <v>21</v>
      </c>
      <c r="AL33" s="257">
        <f t="shared" si="66"/>
        <v>2.0226546807657009</v>
      </c>
      <c r="AM33" s="257">
        <f t="shared" si="67"/>
        <v>-1.6877206325876137E-2</v>
      </c>
      <c r="AN33" s="258">
        <f t="shared" si="68"/>
        <v>2.0057774744398249</v>
      </c>
      <c r="AO33" s="254">
        <f t="shared" si="83"/>
        <v>16.216323785147232</v>
      </c>
    </row>
    <row r="34" spans="1:41" x14ac:dyDescent="0.3">
      <c r="A34" s="122">
        <v>38</v>
      </c>
      <c r="B34" s="18">
        <f t="shared" si="44"/>
        <v>42</v>
      </c>
      <c r="C34" s="64">
        <f t="shared" si="45"/>
        <v>21</v>
      </c>
      <c r="D34" s="42">
        <v>24</v>
      </c>
      <c r="E34" s="12">
        <v>14</v>
      </c>
      <c r="F34" s="84">
        <f t="shared" si="46"/>
        <v>1</v>
      </c>
      <c r="G34" s="123">
        <f t="shared" si="47"/>
        <v>8</v>
      </c>
      <c r="H34" s="12">
        <v>5</v>
      </c>
      <c r="I34" s="13">
        <f t="shared" si="48"/>
        <v>7.1428571428571425E-2</v>
      </c>
      <c r="J34" s="175">
        <f t="shared" si="49"/>
        <v>0.9285714285714286</v>
      </c>
      <c r="K34" s="176">
        <f t="shared" si="69"/>
        <v>0.43960607290731912</v>
      </c>
      <c r="L34" s="237">
        <f t="shared" si="70"/>
        <v>0.67548055704447041</v>
      </c>
      <c r="M34" s="238">
        <f t="shared" si="71"/>
        <v>9</v>
      </c>
      <c r="N34" s="238">
        <f t="shared" si="72"/>
        <v>70</v>
      </c>
      <c r="O34" s="239">
        <f t="shared" si="73"/>
        <v>0.12857142857142856</v>
      </c>
      <c r="P34" s="239">
        <f t="shared" si="74"/>
        <v>0.18823529411764706</v>
      </c>
      <c r="Q34" s="240">
        <f t="shared" si="75"/>
        <v>0.52789081068937005</v>
      </c>
      <c r="R34" s="241">
        <f t="shared" si="76"/>
        <v>1.9599639845400538</v>
      </c>
      <c r="S34" s="237">
        <f t="shared" si="77"/>
        <v>1.0346469767208171</v>
      </c>
      <c r="T34" s="242">
        <f t="shared" si="78"/>
        <v>2.8141126129857956</v>
      </c>
      <c r="U34" s="242">
        <f t="shared" si="79"/>
        <v>0.35535180624452412</v>
      </c>
      <c r="V34" s="186">
        <f t="shared" si="57"/>
        <v>9.8978532210484749E-2</v>
      </c>
      <c r="W34" s="16">
        <f t="shared" si="80"/>
        <v>0.74672731020229832</v>
      </c>
      <c r="Y34" s="14">
        <f t="shared" si="43"/>
        <v>24</v>
      </c>
      <c r="Z34" s="252">
        <f t="shared" si="58"/>
        <v>1.3188182187219573</v>
      </c>
      <c r="AA34" s="252">
        <f t="shared" si="59"/>
        <v>5.0723777643152168E-2</v>
      </c>
      <c r="AB34" s="253">
        <f t="shared" si="60"/>
        <v>1.3695419963651094</v>
      </c>
      <c r="AC34" s="71">
        <f t="shared" si="81"/>
        <v>15.36004778794903</v>
      </c>
      <c r="AD34" s="78"/>
      <c r="AE34" s="251">
        <f t="shared" si="61"/>
        <v>24</v>
      </c>
      <c r="AF34" s="252">
        <f t="shared" si="62"/>
        <v>0.29693559663145425</v>
      </c>
      <c r="AG34" s="252">
        <f t="shared" si="63"/>
        <v>0.21466348276786118</v>
      </c>
      <c r="AH34" s="253">
        <f t="shared" si="64"/>
        <v>0.51159907939931548</v>
      </c>
      <c r="AI34" s="254">
        <f t="shared" si="82"/>
        <v>11.652619912370406</v>
      </c>
      <c r="AJ34" s="255"/>
      <c r="AK34" s="256">
        <f t="shared" si="65"/>
        <v>24</v>
      </c>
      <c r="AL34" s="257">
        <f t="shared" si="66"/>
        <v>2.2401819306068949</v>
      </c>
      <c r="AM34" s="257">
        <f t="shared" si="67"/>
        <v>-0.10876362492059694</v>
      </c>
      <c r="AN34" s="258">
        <f t="shared" si="68"/>
        <v>2.1314183056862981</v>
      </c>
      <c r="AO34" s="254">
        <f t="shared" si="83"/>
        <v>18.347742090833531</v>
      </c>
    </row>
    <row r="35" spans="1:41" ht="6.75" customHeight="1" x14ac:dyDescent="0.3">
      <c r="D35" s="18"/>
      <c r="E35" s="18"/>
      <c r="F35" s="19"/>
      <c r="G35" s="19"/>
      <c r="H35" s="18"/>
      <c r="I35" s="20"/>
      <c r="J35" s="21"/>
      <c r="K35" s="21"/>
      <c r="L35" s="21"/>
      <c r="M35" s="22"/>
      <c r="N35" s="22"/>
      <c r="O35" s="22"/>
      <c r="P35" s="22"/>
      <c r="Q35" s="21"/>
    </row>
    <row r="36" spans="1:41" x14ac:dyDescent="0.3">
      <c r="D36" s="23"/>
      <c r="E36" s="24" t="s">
        <v>8</v>
      </c>
      <c r="F36" s="43">
        <f>SUM(F26:F34)</f>
        <v>42</v>
      </c>
      <c r="G36" s="43">
        <f>SUM(G26:G34)</f>
        <v>38</v>
      </c>
      <c r="H36" s="43">
        <f>H34</f>
        <v>5</v>
      </c>
      <c r="I36" s="20"/>
      <c r="J36" s="229" t="s">
        <v>100</v>
      </c>
      <c r="K36" s="230">
        <f>1-K34</f>
        <v>0.56039392709268088</v>
      </c>
      <c r="L36" s="231" t="s">
        <v>101</v>
      </c>
      <c r="M36" s="22"/>
      <c r="N36" s="22"/>
      <c r="O36" s="22"/>
      <c r="P36" s="28"/>
      <c r="Q36" s="21"/>
      <c r="W36" s="1"/>
      <c r="X36" s="1"/>
      <c r="Y36" s="1"/>
    </row>
    <row r="37" spans="1:41" x14ac:dyDescent="0.3">
      <c r="D37" s="23"/>
      <c r="F37" s="272">
        <f>F36/E26</f>
        <v>0.49411764705882355</v>
      </c>
      <c r="G37" s="273">
        <f>G36/E26</f>
        <v>0.44705882352941179</v>
      </c>
      <c r="H37" s="274">
        <f>H36/E26</f>
        <v>5.8823529411764705E-2</v>
      </c>
      <c r="I37" s="20"/>
      <c r="J37" s="20"/>
      <c r="K37" s="20"/>
      <c r="L37" s="20"/>
      <c r="M37" s="20"/>
      <c r="N37" s="20"/>
      <c r="U37" s="69"/>
      <c r="W37" s="1"/>
      <c r="X37" s="1"/>
      <c r="Y37" s="1"/>
    </row>
    <row r="38" spans="1:41" ht="20.5" customHeight="1" x14ac:dyDescent="0.3">
      <c r="D38" s="23"/>
      <c r="F38" s="19"/>
      <c r="G38" s="26"/>
      <c r="I38" s="20"/>
      <c r="J38" s="20"/>
      <c r="K38" s="20"/>
      <c r="L38" s="20"/>
      <c r="M38" s="20"/>
      <c r="N38" s="20"/>
      <c r="W38" s="1"/>
      <c r="X38" s="1"/>
      <c r="Y38" s="1"/>
    </row>
    <row r="39" spans="1:41" ht="18" customHeight="1" x14ac:dyDescent="0.3">
      <c r="D39" s="340" t="s">
        <v>17</v>
      </c>
      <c r="E39" s="341"/>
      <c r="F39" s="341"/>
      <c r="G39" s="341"/>
      <c r="H39" s="341"/>
      <c r="I39" s="341"/>
      <c r="J39" s="341"/>
      <c r="K39" s="341"/>
      <c r="L39" s="341"/>
      <c r="M39" s="342"/>
      <c r="W39" s="1"/>
      <c r="X39" s="1"/>
      <c r="Y39" s="1"/>
    </row>
    <row r="40" spans="1:41" ht="23.5" customHeight="1" x14ac:dyDescent="0.3">
      <c r="D40" s="81" t="s">
        <v>53</v>
      </c>
      <c r="E40" s="329" t="s">
        <v>54</v>
      </c>
      <c r="F40" s="330"/>
      <c r="G40" s="331"/>
      <c r="H40" s="329" t="s">
        <v>55</v>
      </c>
      <c r="I40" s="330"/>
      <c r="J40" s="331"/>
      <c r="K40" s="329" t="s">
        <v>56</v>
      </c>
      <c r="L40" s="330"/>
      <c r="M40" s="331"/>
      <c r="O40" s="138"/>
      <c r="P40" s="324" t="s">
        <v>47</v>
      </c>
      <c r="Q40" s="325"/>
      <c r="S40" s="95" t="s">
        <v>50</v>
      </c>
      <c r="T40" s="68" t="s">
        <v>48</v>
      </c>
      <c r="W40" s="1"/>
      <c r="X40" s="1"/>
      <c r="Y40" s="1"/>
    </row>
    <row r="41" spans="1:41" ht="22.5" customHeight="1" x14ac:dyDescent="0.3">
      <c r="D41" s="82"/>
      <c r="E41" s="319" t="s">
        <v>10</v>
      </c>
      <c r="F41" s="320"/>
      <c r="G41" s="140"/>
      <c r="H41" s="319" t="s">
        <v>10</v>
      </c>
      <c r="I41" s="320"/>
      <c r="J41" s="141"/>
      <c r="K41" s="319" t="s">
        <v>10</v>
      </c>
      <c r="L41" s="320"/>
      <c r="M41" s="44"/>
      <c r="O41" s="138" t="s">
        <v>45</v>
      </c>
      <c r="P41" s="177" t="s">
        <v>36</v>
      </c>
      <c r="Q41" s="243" t="s">
        <v>37</v>
      </c>
      <c r="R41" s="93" t="s">
        <v>35</v>
      </c>
      <c r="S41" s="89" t="s">
        <v>39</v>
      </c>
      <c r="T41" s="68" t="s">
        <v>49</v>
      </c>
      <c r="W41" s="1"/>
      <c r="X41" s="1"/>
      <c r="Y41" s="1"/>
    </row>
    <row r="42" spans="1:41" x14ac:dyDescent="0.3">
      <c r="D42" s="83"/>
      <c r="E42" s="46" t="s">
        <v>11</v>
      </c>
      <c r="F42" s="46" t="s">
        <v>12</v>
      </c>
      <c r="G42" s="46" t="s">
        <v>13</v>
      </c>
      <c r="H42" s="46" t="s">
        <v>11</v>
      </c>
      <c r="I42" s="46" t="s">
        <v>12</v>
      </c>
      <c r="J42" s="46" t="s">
        <v>13</v>
      </c>
      <c r="K42" s="47" t="s">
        <v>11</v>
      </c>
      <c r="L42" s="47" t="s">
        <v>12</v>
      </c>
      <c r="M42" s="46" t="s">
        <v>13</v>
      </c>
      <c r="O42" s="5">
        <v>0</v>
      </c>
      <c r="P42" s="179">
        <f t="shared" ref="P42:P50" si="84">K26</f>
        <v>1</v>
      </c>
      <c r="Q42" s="244">
        <f t="shared" ref="Q42:Q50" si="85">K12</f>
        <v>1</v>
      </c>
      <c r="R42" s="2">
        <v>0</v>
      </c>
      <c r="S42" s="87">
        <f>(IF(P42=Q42,1,LOG(Q42,P42)))</f>
        <v>1</v>
      </c>
      <c r="T42" s="120" t="s">
        <v>52</v>
      </c>
      <c r="W42" s="1"/>
      <c r="X42" s="1"/>
      <c r="Y42" s="1"/>
    </row>
    <row r="43" spans="1:41" x14ac:dyDescent="0.3">
      <c r="D43" s="48">
        <v>3</v>
      </c>
      <c r="E43" s="49">
        <f t="shared" ref="E43:E50" si="86">E13</f>
        <v>88</v>
      </c>
      <c r="F43" s="49">
        <f t="shared" ref="F43:F50" si="87">E27</f>
        <v>85</v>
      </c>
      <c r="G43" s="50">
        <f t="shared" ref="G43:G50" si="88">E43+F43</f>
        <v>173</v>
      </c>
      <c r="H43" s="49">
        <f t="shared" ref="H43:H50" si="89">F13</f>
        <v>10</v>
      </c>
      <c r="I43" s="49">
        <f t="shared" ref="I43:I50" si="90">F27</f>
        <v>6</v>
      </c>
      <c r="J43" s="50">
        <f t="shared" ref="J43:J50" si="91">H43+I43</f>
        <v>16</v>
      </c>
      <c r="K43" s="51">
        <f t="shared" ref="K43:K50" si="92">J43*E43/G43</f>
        <v>8.1387283236994215</v>
      </c>
      <c r="L43" s="51">
        <f t="shared" ref="L43:L50" si="93">J43*F43/G43</f>
        <v>7.8612716763005777</v>
      </c>
      <c r="M43" s="52">
        <f t="shared" ref="M43:M51" si="94">K43+L43</f>
        <v>16</v>
      </c>
      <c r="O43" s="5">
        <v>3</v>
      </c>
      <c r="P43" s="179">
        <f t="shared" si="84"/>
        <v>0.92941176470588238</v>
      </c>
      <c r="Q43" s="244">
        <f t="shared" si="85"/>
        <v>0.88636363636363635</v>
      </c>
      <c r="R43" s="2">
        <v>3</v>
      </c>
      <c r="S43" s="87">
        <f>(IF(P43=Q43,1,LOG(Q43,P43)))</f>
        <v>1.6478467005472623</v>
      </c>
      <c r="T43" s="121"/>
      <c r="W43" s="1"/>
      <c r="X43" s="1"/>
      <c r="Y43" s="1"/>
    </row>
    <row r="44" spans="1:41" x14ac:dyDescent="0.3">
      <c r="D44" s="48">
        <v>6</v>
      </c>
      <c r="E44" s="49">
        <f t="shared" si="86"/>
        <v>75</v>
      </c>
      <c r="F44" s="49">
        <f t="shared" si="87"/>
        <v>76</v>
      </c>
      <c r="G44" s="50">
        <f t="shared" si="88"/>
        <v>151</v>
      </c>
      <c r="H44" s="49">
        <f t="shared" si="89"/>
        <v>4</v>
      </c>
      <c r="I44" s="49">
        <f t="shared" si="90"/>
        <v>14</v>
      </c>
      <c r="J44" s="50">
        <f t="shared" si="91"/>
        <v>18</v>
      </c>
      <c r="K44" s="51">
        <f t="shared" si="92"/>
        <v>8.9403973509933774</v>
      </c>
      <c r="L44" s="51">
        <f t="shared" si="93"/>
        <v>9.0596026490066226</v>
      </c>
      <c r="M44" s="52">
        <f t="shared" si="94"/>
        <v>18</v>
      </c>
      <c r="O44" s="5">
        <v>6</v>
      </c>
      <c r="P44" s="179">
        <f t="shared" si="84"/>
        <v>0.75820433436532508</v>
      </c>
      <c r="Q44" s="244">
        <f t="shared" si="85"/>
        <v>0.83909090909090911</v>
      </c>
      <c r="R44" s="2">
        <v>6</v>
      </c>
      <c r="S44" s="87">
        <f>(IF(P44=Q44,1,LOG(Q44,P44)))</f>
        <v>0.63379598623994682</v>
      </c>
      <c r="T44" s="121">
        <f t="shared" ref="T44:T50" si="95">1/(Q44-P44)</f>
        <v>12.362991057448065</v>
      </c>
      <c r="W44" s="1"/>
      <c r="X44" s="1"/>
      <c r="Y44" s="1"/>
    </row>
    <row r="45" spans="1:41" x14ac:dyDescent="0.3">
      <c r="D45" s="48">
        <v>9</v>
      </c>
      <c r="E45" s="49">
        <f t="shared" si="86"/>
        <v>70</v>
      </c>
      <c r="F45" s="49">
        <f t="shared" si="87"/>
        <v>62</v>
      </c>
      <c r="G45" s="50">
        <f t="shared" si="88"/>
        <v>132</v>
      </c>
      <c r="H45" s="49">
        <f t="shared" si="89"/>
        <v>6</v>
      </c>
      <c r="I45" s="49">
        <f t="shared" si="90"/>
        <v>10</v>
      </c>
      <c r="J45" s="50">
        <f t="shared" si="91"/>
        <v>16</v>
      </c>
      <c r="K45" s="51">
        <f t="shared" si="92"/>
        <v>8.4848484848484844</v>
      </c>
      <c r="L45" s="51">
        <f t="shared" si="93"/>
        <v>7.5151515151515156</v>
      </c>
      <c r="M45" s="52">
        <f t="shared" si="94"/>
        <v>16</v>
      </c>
      <c r="O45" s="5">
        <v>9</v>
      </c>
      <c r="P45" s="179">
        <f t="shared" si="84"/>
        <v>0.63591331269349849</v>
      </c>
      <c r="Q45" s="244">
        <f t="shared" si="85"/>
        <v>0.76716883116883117</v>
      </c>
      <c r="R45" s="2">
        <v>9</v>
      </c>
      <c r="S45" s="87">
        <f>(IF(P45=Q45,1,LOG(Q45,P45)))</f>
        <v>0.58549252564017762</v>
      </c>
      <c r="T45" s="121">
        <f t="shared" si="95"/>
        <v>7.6187272856488208</v>
      </c>
      <c r="W45" s="1"/>
      <c r="X45" s="1"/>
      <c r="Y45" s="1"/>
    </row>
    <row r="46" spans="1:41" x14ac:dyDescent="0.3">
      <c r="D46" s="48">
        <v>12</v>
      </c>
      <c r="E46" s="49">
        <f t="shared" si="86"/>
        <v>64</v>
      </c>
      <c r="F46" s="49">
        <f t="shared" si="87"/>
        <v>51</v>
      </c>
      <c r="G46" s="50">
        <f t="shared" si="88"/>
        <v>115</v>
      </c>
      <c r="H46" s="49">
        <f t="shared" si="89"/>
        <v>5</v>
      </c>
      <c r="I46" s="49">
        <f t="shared" si="90"/>
        <v>5</v>
      </c>
      <c r="J46" s="50">
        <f t="shared" si="91"/>
        <v>10</v>
      </c>
      <c r="K46" s="51">
        <f t="shared" si="92"/>
        <v>5.5652173913043477</v>
      </c>
      <c r="L46" s="51">
        <f t="shared" si="93"/>
        <v>4.4347826086956523</v>
      </c>
      <c r="M46" s="52">
        <f t="shared" si="94"/>
        <v>10</v>
      </c>
      <c r="O46" s="96">
        <v>12</v>
      </c>
      <c r="P46" s="179">
        <f t="shared" si="84"/>
        <v>0.57356887027256731</v>
      </c>
      <c r="Q46" s="244">
        <f t="shared" si="85"/>
        <v>0.70723376623376621</v>
      </c>
      <c r="R46" s="77">
        <v>12</v>
      </c>
      <c r="S46" s="87">
        <f t="shared" ref="S46:S50" si="96">(IF(P46=Q46,1,LOG(Q46,P46)))</f>
        <v>0.62314839287317036</v>
      </c>
      <c r="T46" s="121">
        <f t="shared" si="95"/>
        <v>7.4813958654506143</v>
      </c>
    </row>
    <row r="47" spans="1:41" x14ac:dyDescent="0.3">
      <c r="D47" s="48">
        <v>15</v>
      </c>
      <c r="E47" s="49">
        <f t="shared" si="86"/>
        <v>49</v>
      </c>
      <c r="F47" s="49">
        <f t="shared" si="87"/>
        <v>42</v>
      </c>
      <c r="G47" s="50">
        <f t="shared" si="88"/>
        <v>91</v>
      </c>
      <c r="H47" s="49">
        <f t="shared" si="89"/>
        <v>2</v>
      </c>
      <c r="I47" s="49">
        <f t="shared" si="90"/>
        <v>3</v>
      </c>
      <c r="J47" s="50">
        <f t="shared" si="91"/>
        <v>5</v>
      </c>
      <c r="K47" s="51">
        <f t="shared" si="92"/>
        <v>2.6923076923076925</v>
      </c>
      <c r="L47" s="51">
        <f t="shared" si="93"/>
        <v>2.3076923076923075</v>
      </c>
      <c r="M47" s="52">
        <f t="shared" si="94"/>
        <v>5</v>
      </c>
      <c r="O47" s="5">
        <v>15</v>
      </c>
      <c r="P47" s="179">
        <f t="shared" si="84"/>
        <v>0.53259966525309821</v>
      </c>
      <c r="Q47" s="244">
        <f t="shared" si="85"/>
        <v>0.67836708189769412</v>
      </c>
      <c r="R47" s="2">
        <v>15</v>
      </c>
      <c r="S47" s="87">
        <f t="shared" si="96"/>
        <v>0.61599335637071928</v>
      </c>
      <c r="T47" s="121">
        <f t="shared" si="95"/>
        <v>6.860243688328227</v>
      </c>
    </row>
    <row r="48" spans="1:41" x14ac:dyDescent="0.3">
      <c r="D48" s="48">
        <v>18</v>
      </c>
      <c r="E48" s="49">
        <f t="shared" si="86"/>
        <v>35</v>
      </c>
      <c r="F48" s="49">
        <f t="shared" si="87"/>
        <v>30</v>
      </c>
      <c r="G48" s="50">
        <f t="shared" si="88"/>
        <v>65</v>
      </c>
      <c r="H48" s="49">
        <f t="shared" si="89"/>
        <v>4</v>
      </c>
      <c r="I48" s="49">
        <f t="shared" si="90"/>
        <v>2</v>
      </c>
      <c r="J48" s="50">
        <f t="shared" si="91"/>
        <v>6</v>
      </c>
      <c r="K48" s="51">
        <f t="shared" si="92"/>
        <v>3.2307692307692308</v>
      </c>
      <c r="L48" s="51">
        <f t="shared" si="93"/>
        <v>2.7692307692307692</v>
      </c>
      <c r="M48" s="52">
        <f t="shared" si="94"/>
        <v>6</v>
      </c>
      <c r="O48" s="5">
        <v>18</v>
      </c>
      <c r="P48" s="179">
        <f t="shared" si="84"/>
        <v>0.49709302090289165</v>
      </c>
      <c r="Q48" s="244">
        <f t="shared" si="85"/>
        <v>0.60083941539510044</v>
      </c>
      <c r="R48" s="2">
        <v>18</v>
      </c>
      <c r="S48" s="87">
        <f t="shared" si="96"/>
        <v>0.72881764356811174</v>
      </c>
      <c r="T48" s="121">
        <f t="shared" si="95"/>
        <v>9.6388891864102177</v>
      </c>
    </row>
    <row r="49" spans="4:20" x14ac:dyDescent="0.3">
      <c r="D49" s="48">
        <v>21</v>
      </c>
      <c r="E49" s="49">
        <f t="shared" si="86"/>
        <v>24</v>
      </c>
      <c r="F49" s="49">
        <f t="shared" si="87"/>
        <v>21</v>
      </c>
      <c r="G49" s="50">
        <f t="shared" si="88"/>
        <v>45</v>
      </c>
      <c r="H49" s="49">
        <f t="shared" si="89"/>
        <v>2</v>
      </c>
      <c r="I49" s="49">
        <f t="shared" si="90"/>
        <v>1</v>
      </c>
      <c r="J49" s="50">
        <f t="shared" si="91"/>
        <v>3</v>
      </c>
      <c r="K49" s="51">
        <f t="shared" si="92"/>
        <v>1.6</v>
      </c>
      <c r="L49" s="51">
        <f t="shared" si="93"/>
        <v>1.4</v>
      </c>
      <c r="M49" s="52">
        <f t="shared" si="94"/>
        <v>3</v>
      </c>
      <c r="O49" s="5">
        <v>21</v>
      </c>
      <c r="P49" s="179">
        <f t="shared" si="84"/>
        <v>0.47342192466942057</v>
      </c>
      <c r="Q49" s="244">
        <f t="shared" si="85"/>
        <v>0.55076946411217542</v>
      </c>
      <c r="R49" s="2">
        <v>21</v>
      </c>
      <c r="S49" s="87">
        <f t="shared" si="96"/>
        <v>0.79762538333212374</v>
      </c>
      <c r="T49" s="121">
        <f t="shared" si="95"/>
        <v>12.928659492007538</v>
      </c>
    </row>
    <row r="50" spans="4:20" x14ac:dyDescent="0.3">
      <c r="D50" s="48">
        <v>24</v>
      </c>
      <c r="E50" s="49">
        <f t="shared" si="86"/>
        <v>14</v>
      </c>
      <c r="F50" s="49">
        <f t="shared" si="87"/>
        <v>14</v>
      </c>
      <c r="G50" s="50">
        <f t="shared" si="88"/>
        <v>28</v>
      </c>
      <c r="H50" s="49">
        <f t="shared" si="89"/>
        <v>0</v>
      </c>
      <c r="I50" s="49">
        <f t="shared" si="90"/>
        <v>1</v>
      </c>
      <c r="J50" s="50">
        <f t="shared" si="91"/>
        <v>1</v>
      </c>
      <c r="K50" s="51">
        <f t="shared" si="92"/>
        <v>0.5</v>
      </c>
      <c r="L50" s="51">
        <f t="shared" si="93"/>
        <v>0.5</v>
      </c>
      <c r="M50" s="52">
        <f t="shared" si="94"/>
        <v>1</v>
      </c>
      <c r="O50" s="5">
        <v>24</v>
      </c>
      <c r="P50" s="179">
        <f t="shared" si="84"/>
        <v>0.43960607290731912</v>
      </c>
      <c r="Q50" s="244">
        <f t="shared" si="85"/>
        <v>0.55076946411217542</v>
      </c>
      <c r="R50" s="2">
        <v>24</v>
      </c>
      <c r="S50" s="87">
        <f t="shared" si="96"/>
        <v>0.72570409314071016</v>
      </c>
      <c r="T50" s="121">
        <f t="shared" si="95"/>
        <v>8.9957673039783437</v>
      </c>
    </row>
    <row r="51" spans="4:20" x14ac:dyDescent="0.3">
      <c r="D51" s="53"/>
      <c r="E51" s="54"/>
      <c r="F51" s="54"/>
      <c r="G51" s="54"/>
      <c r="H51" s="55">
        <f>SUM(H43:H50)</f>
        <v>33</v>
      </c>
      <c r="I51" s="55">
        <f>SUM(I43:I50)</f>
        <v>42</v>
      </c>
      <c r="J51" s="55">
        <f>SUM(J43:J50)</f>
        <v>75</v>
      </c>
      <c r="K51" s="56">
        <f>SUM(K43:K50)</f>
        <v>39.152268473922554</v>
      </c>
      <c r="L51" s="56">
        <f>SUM(L43:L50)</f>
        <v>35.847731526077439</v>
      </c>
      <c r="M51" s="57">
        <f t="shared" si="94"/>
        <v>75</v>
      </c>
      <c r="O51" s="30"/>
      <c r="P51" s="30"/>
      <c r="Q51" s="30"/>
    </row>
    <row r="52" spans="4:20" x14ac:dyDescent="0.3">
      <c r="D52" s="30"/>
      <c r="E52" s="30"/>
      <c r="F52" s="30"/>
      <c r="G52" s="30"/>
      <c r="H52" s="30"/>
      <c r="I52" s="30"/>
      <c r="J52" s="30"/>
      <c r="K52" s="58"/>
      <c r="L52" s="30"/>
      <c r="M52" s="30"/>
      <c r="O52" s="30"/>
      <c r="P52" s="30"/>
      <c r="Q52" s="30"/>
    </row>
    <row r="53" spans="4:20" x14ac:dyDescent="0.3">
      <c r="D53" s="59" t="s">
        <v>14</v>
      </c>
      <c r="E53" s="60">
        <f>((H51-K51)^2)/K51</f>
        <v>0.96674876962574186</v>
      </c>
      <c r="F53" s="61"/>
      <c r="G53" s="62">
        <f>((I51-L51)^2)/L51</f>
        <v>1.0558661807564351</v>
      </c>
      <c r="H53" s="61"/>
      <c r="I53" s="63">
        <f>E53+G53</f>
        <v>2.0226149503821769</v>
      </c>
      <c r="J53" s="64" t="s">
        <v>27</v>
      </c>
      <c r="K53" s="61"/>
      <c r="L53" s="65" t="s">
        <v>28</v>
      </c>
      <c r="M53" s="97">
        <f>CHIDIST(I53,1)</f>
        <v>0.15497206479239009</v>
      </c>
      <c r="O53" s="144" t="s">
        <v>74</v>
      </c>
      <c r="P53" s="30"/>
      <c r="Q53" s="30"/>
    </row>
    <row r="54" spans="4:20" x14ac:dyDescent="0.3">
      <c r="D54" s="30"/>
      <c r="E54" s="30"/>
      <c r="F54" s="30"/>
      <c r="G54" s="30"/>
      <c r="H54" s="30"/>
      <c r="I54" s="30"/>
      <c r="J54" s="66"/>
      <c r="K54" s="30"/>
      <c r="L54" s="30"/>
      <c r="M54" s="30"/>
      <c r="O54" s="30"/>
      <c r="P54" s="30"/>
      <c r="Q54" s="30"/>
    </row>
    <row r="55" spans="4:20" x14ac:dyDescent="0.3">
      <c r="D55" s="30"/>
      <c r="E55" s="30"/>
      <c r="F55" s="30"/>
      <c r="G55" s="30"/>
      <c r="H55" s="30"/>
      <c r="I55" s="30"/>
      <c r="J55" s="67"/>
      <c r="K55" s="90" t="s">
        <v>15</v>
      </c>
      <c r="L55" s="92">
        <f>(H51/K51)/(I51/L51)</f>
        <v>0.71939828439952291</v>
      </c>
      <c r="Q55" s="30"/>
    </row>
    <row r="56" spans="4:20" x14ac:dyDescent="0.3">
      <c r="D56" s="30"/>
      <c r="E56" s="30"/>
      <c r="F56" s="30"/>
      <c r="G56" s="30"/>
      <c r="H56" s="30"/>
      <c r="I56" s="30"/>
      <c r="J56" s="30"/>
    </row>
    <row r="57" spans="4:20" x14ac:dyDescent="0.3">
      <c r="D57" s="30"/>
      <c r="E57" s="30"/>
      <c r="F57" s="30"/>
      <c r="G57" s="30"/>
      <c r="H57" s="30"/>
      <c r="I57" s="30"/>
      <c r="J57" s="30"/>
      <c r="K57" s="30"/>
    </row>
    <row r="58" spans="4:20" ht="12.75" customHeight="1" x14ac:dyDescent="0.3">
      <c r="D58" s="30"/>
      <c r="E58" s="30"/>
      <c r="F58" s="30"/>
      <c r="G58" s="30"/>
      <c r="H58" s="30"/>
      <c r="I58" s="30"/>
      <c r="J58" s="30"/>
      <c r="K58" s="30"/>
      <c r="L58" s="30"/>
    </row>
    <row r="59" spans="4:20" x14ac:dyDescent="0.3">
      <c r="D59" s="30"/>
      <c r="E59" s="30"/>
      <c r="F59" s="30"/>
      <c r="G59" s="30"/>
      <c r="H59" s="30"/>
      <c r="I59" s="30"/>
      <c r="J59" s="30"/>
      <c r="K59" s="30"/>
      <c r="L59" s="30"/>
    </row>
    <row r="60" spans="4:20" x14ac:dyDescent="0.3">
      <c r="D60" s="30"/>
      <c r="E60" s="30"/>
      <c r="F60" s="30"/>
      <c r="G60" s="30"/>
      <c r="H60" s="30"/>
      <c r="I60" s="30"/>
      <c r="J60" s="30"/>
      <c r="K60" s="30"/>
      <c r="L60" s="30"/>
      <c r="M60" s="30"/>
      <c r="N60" s="30"/>
    </row>
    <row r="61" spans="4:20" x14ac:dyDescent="0.3">
      <c r="D61" s="30"/>
      <c r="E61" s="30"/>
      <c r="F61" s="30"/>
      <c r="G61" s="30"/>
      <c r="H61" s="30"/>
      <c r="I61" s="30"/>
      <c r="J61" s="30"/>
      <c r="K61" s="30"/>
      <c r="L61" s="30"/>
      <c r="M61" s="30"/>
      <c r="N61" s="30"/>
    </row>
    <row r="62" spans="4:20" x14ac:dyDescent="0.3">
      <c r="D62" s="30"/>
      <c r="E62" s="30"/>
      <c r="F62" s="30"/>
      <c r="G62" s="30"/>
      <c r="H62" s="30"/>
      <c r="I62" s="30"/>
      <c r="J62" s="30"/>
      <c r="K62" s="30"/>
      <c r="L62" s="30"/>
      <c r="M62" s="30"/>
    </row>
    <row r="63" spans="4:20" x14ac:dyDescent="0.3">
      <c r="D63" s="30"/>
      <c r="E63" s="30"/>
      <c r="F63" s="30"/>
      <c r="G63" s="30"/>
      <c r="H63" s="30"/>
      <c r="I63" s="30"/>
      <c r="J63" s="30"/>
      <c r="K63" s="30"/>
      <c r="L63" s="30"/>
      <c r="M63" s="30"/>
    </row>
    <row r="64" spans="4:20" x14ac:dyDescent="0.3">
      <c r="D64" s="30"/>
      <c r="E64" s="30"/>
      <c r="F64" s="30"/>
      <c r="G64" s="30"/>
      <c r="H64" s="30"/>
      <c r="I64" s="30"/>
      <c r="J64" s="30"/>
      <c r="K64" s="30"/>
      <c r="L64" s="30"/>
      <c r="M64" s="30"/>
    </row>
    <row r="65" spans="1:52" x14ac:dyDescent="0.3">
      <c r="D65" s="30"/>
      <c r="E65" s="30"/>
      <c r="F65" s="30"/>
      <c r="G65" s="30"/>
      <c r="H65" s="30"/>
      <c r="I65" s="30"/>
      <c r="J65" s="30"/>
      <c r="K65" s="30"/>
      <c r="L65" s="30"/>
      <c r="M65" s="30"/>
      <c r="N65" s="30"/>
    </row>
    <row r="66" spans="1:52" x14ac:dyDescent="0.3">
      <c r="D66" s="30"/>
      <c r="E66" s="30"/>
      <c r="F66" s="30"/>
      <c r="G66" s="30"/>
      <c r="H66" s="30"/>
      <c r="I66" s="30"/>
      <c r="J66" s="30"/>
      <c r="K66" s="30"/>
      <c r="L66" s="30"/>
      <c r="S66" s="31"/>
    </row>
    <row r="67" spans="1:52" x14ac:dyDescent="0.3">
      <c r="D67" s="30"/>
      <c r="E67" s="30"/>
      <c r="F67" s="30"/>
      <c r="G67" s="30"/>
      <c r="H67" s="30"/>
      <c r="I67" s="30"/>
      <c r="J67" s="30"/>
      <c r="K67" s="30"/>
      <c r="L67" s="30"/>
      <c r="R67" s="30"/>
      <c r="S67" s="30"/>
    </row>
    <row r="68" spans="1:52" x14ac:dyDescent="0.3">
      <c r="D68" s="30"/>
      <c r="E68" s="30"/>
      <c r="F68" s="30"/>
      <c r="G68" s="30"/>
      <c r="H68" s="30"/>
      <c r="I68" s="30"/>
      <c r="J68" s="30"/>
      <c r="K68" s="30"/>
      <c r="L68" s="30"/>
      <c r="M68" s="30"/>
      <c r="N68" s="30"/>
      <c r="R68" s="30"/>
      <c r="S68" s="31"/>
    </row>
    <row r="69" spans="1:52" ht="14.5" x14ac:dyDescent="0.35">
      <c r="A69" s="113" t="s">
        <v>123</v>
      </c>
    </row>
    <row r="70" spans="1:52" x14ac:dyDescent="0.3">
      <c r="A70" s="37" t="s">
        <v>51</v>
      </c>
      <c r="R70" s="1"/>
      <c r="S70" s="1"/>
    </row>
    <row r="71" spans="1:52" x14ac:dyDescent="0.3">
      <c r="A71" s="3" t="s">
        <v>57</v>
      </c>
      <c r="B71" s="3"/>
      <c r="F71" s="4"/>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1:52" x14ac:dyDescent="0.3">
      <c r="C72" s="3" t="s">
        <v>133</v>
      </c>
      <c r="E72" s="7"/>
      <c r="F72" s="4"/>
      <c r="T72" s="5"/>
      <c r="U72" s="5"/>
      <c r="V72" s="6"/>
      <c r="Y72" s="146" t="s">
        <v>78</v>
      </c>
      <c r="Z72" s="146"/>
      <c r="AA72" s="3"/>
      <c r="AB72" s="3"/>
      <c r="AC72" s="3"/>
      <c r="AD72" s="2"/>
      <c r="AE72" s="2"/>
      <c r="AF72" s="2"/>
      <c r="AG72" s="2"/>
      <c r="AH72" s="2"/>
      <c r="AI72" s="2"/>
      <c r="AJ72" s="2"/>
      <c r="AK72" s="2"/>
      <c r="AL72" s="2"/>
      <c r="AM72" s="2"/>
      <c r="AN72" s="2"/>
      <c r="AO72" s="2"/>
      <c r="AP72" s="2"/>
      <c r="AQ72" s="2"/>
      <c r="AR72" s="2"/>
      <c r="AS72" s="2"/>
      <c r="AT72" s="2"/>
      <c r="AU72" s="2"/>
      <c r="AV72" s="2"/>
      <c r="AW72" s="2"/>
      <c r="AX72" s="2"/>
      <c r="AY72" s="2"/>
      <c r="AZ72" s="2"/>
    </row>
    <row r="73" spans="1:52" ht="59.25" customHeight="1" x14ac:dyDescent="0.3">
      <c r="A73" s="86" t="s">
        <v>149</v>
      </c>
      <c r="B73" s="86" t="s">
        <v>65</v>
      </c>
      <c r="C73" s="8" t="s">
        <v>46</v>
      </c>
      <c r="D73" s="8" t="s">
        <v>45</v>
      </c>
      <c r="E73" s="8" t="s">
        <v>30</v>
      </c>
      <c r="F73" s="33" t="s">
        <v>31</v>
      </c>
      <c r="G73" s="33" t="s">
        <v>33</v>
      </c>
      <c r="H73" s="10" t="s">
        <v>32</v>
      </c>
      <c r="I73" s="10" t="s">
        <v>18</v>
      </c>
      <c r="J73" s="264" t="s">
        <v>126</v>
      </c>
      <c r="K73" s="174" t="s">
        <v>87</v>
      </c>
      <c r="L73" s="270" t="s">
        <v>135</v>
      </c>
      <c r="O73" s="316" t="s">
        <v>145</v>
      </c>
      <c r="P73" s="317" t="s">
        <v>146</v>
      </c>
      <c r="T73" s="5"/>
      <c r="U73" s="5"/>
      <c r="V73" s="6"/>
      <c r="Y73" s="8" t="s">
        <v>45</v>
      </c>
      <c r="Z73" s="245" t="s">
        <v>40</v>
      </c>
      <c r="AA73" s="245" t="s">
        <v>41</v>
      </c>
      <c r="AB73" s="245" t="s">
        <v>42</v>
      </c>
      <c r="AC73" s="33" t="s">
        <v>43</v>
      </c>
      <c r="AD73" s="2"/>
      <c r="AE73" s="2"/>
      <c r="AF73" s="2"/>
      <c r="AG73" s="2"/>
      <c r="AH73" s="2"/>
      <c r="AI73" s="2"/>
      <c r="AJ73" s="2"/>
      <c r="AK73" s="2"/>
      <c r="AL73" s="2"/>
      <c r="AM73" s="2"/>
      <c r="AN73" s="2"/>
      <c r="AO73" s="2"/>
      <c r="AP73" s="2"/>
      <c r="AQ73" s="2"/>
      <c r="AR73" s="2"/>
      <c r="AS73" s="2"/>
      <c r="AT73" s="2"/>
      <c r="AU73" s="2"/>
      <c r="AV73" s="2"/>
      <c r="AW73" s="2"/>
      <c r="AX73" s="2"/>
      <c r="AY73" s="2"/>
      <c r="AZ73" s="2"/>
    </row>
    <row r="74" spans="1:52" x14ac:dyDescent="0.3">
      <c r="A74" s="122">
        <v>0</v>
      </c>
      <c r="B74" s="39">
        <f>F74</f>
        <v>0</v>
      </c>
      <c r="D74" s="8">
        <v>0</v>
      </c>
      <c r="E74" s="8">
        <v>88</v>
      </c>
      <c r="F74" s="8">
        <v>0</v>
      </c>
      <c r="G74" s="8">
        <v>0</v>
      </c>
      <c r="H74" s="73">
        <f>E75</f>
        <v>88</v>
      </c>
      <c r="I74" s="32">
        <f>F74/E74</f>
        <v>0</v>
      </c>
      <c r="J74" s="175">
        <f>1-I74</f>
        <v>1</v>
      </c>
      <c r="K74" s="232">
        <f>J74</f>
        <v>1</v>
      </c>
      <c r="L74" s="271">
        <f>H74/H74</f>
        <v>1</v>
      </c>
      <c r="N74" s="302" t="s">
        <v>140</v>
      </c>
      <c r="O74" s="310" t="s">
        <v>148</v>
      </c>
      <c r="P74" s="289">
        <v>13.071428571428571</v>
      </c>
      <c r="T74" s="5"/>
      <c r="U74" s="5"/>
      <c r="V74" s="6"/>
      <c r="Y74" s="70"/>
      <c r="Z74" s="248"/>
      <c r="AA74" s="248"/>
      <c r="AB74" s="248"/>
      <c r="AC74" s="70"/>
      <c r="AD74" s="2"/>
      <c r="AE74" s="2"/>
      <c r="AF74" s="2"/>
      <c r="AG74" s="2"/>
      <c r="AH74" s="2"/>
      <c r="AI74" s="2"/>
      <c r="AJ74" s="2"/>
      <c r="AK74" s="2"/>
      <c r="AL74" s="2"/>
      <c r="AM74" s="2"/>
      <c r="AN74" s="2"/>
      <c r="AO74" s="2"/>
      <c r="AP74" s="2"/>
      <c r="AQ74" s="2"/>
      <c r="AR74" s="2"/>
      <c r="AS74" s="2"/>
      <c r="AT74" s="2"/>
      <c r="AU74" s="2"/>
      <c r="AV74" s="2"/>
      <c r="AW74" s="2"/>
      <c r="AX74" s="2"/>
      <c r="AY74" s="2"/>
      <c r="AZ74" s="2"/>
    </row>
    <row r="75" spans="1:52" x14ac:dyDescent="0.3">
      <c r="A75" s="122">
        <v>3</v>
      </c>
      <c r="B75" s="18">
        <f>B74+F75</f>
        <v>10</v>
      </c>
      <c r="C75" s="64">
        <f>D74</f>
        <v>0</v>
      </c>
      <c r="D75" s="42">
        <v>3</v>
      </c>
      <c r="E75" s="12">
        <v>88</v>
      </c>
      <c r="F75" s="84">
        <f t="shared" ref="F75:F82" si="97">E75-H75-G75</f>
        <v>10</v>
      </c>
      <c r="G75" s="123">
        <f>A75-A74</f>
        <v>3</v>
      </c>
      <c r="H75" s="73">
        <f t="shared" ref="H75:H81" si="98">E76</f>
        <v>75</v>
      </c>
      <c r="I75" s="13">
        <f>F75/E75</f>
        <v>0.11363636363636363</v>
      </c>
      <c r="J75" s="175">
        <f>1-I75</f>
        <v>0.88636363636363635</v>
      </c>
      <c r="K75" s="176">
        <f>J75*K74</f>
        <v>0.88636363636363635</v>
      </c>
      <c r="L75" s="271">
        <f>H75/H74</f>
        <v>0.85227272727272729</v>
      </c>
      <c r="N75" s="302"/>
      <c r="O75" s="309"/>
      <c r="P75" s="303"/>
      <c r="T75" s="5"/>
      <c r="U75" s="5"/>
      <c r="V75" s="6"/>
      <c r="X75" s="17"/>
      <c r="Y75" s="14">
        <f t="shared" ref="Y75:Y82" si="99">D75</f>
        <v>3</v>
      </c>
      <c r="Z75" s="252">
        <f>K75*(D75-D74)</f>
        <v>2.6590909090909092</v>
      </c>
      <c r="AA75" s="252">
        <f>(K74-K75)*(D75-D74)/2</f>
        <v>0.17045454545454547</v>
      </c>
      <c r="AB75" s="253">
        <f>SUM(Z75:AA75)</f>
        <v>2.8295454545454546</v>
      </c>
      <c r="AC75" s="71">
        <f>AB75</f>
        <v>2.8295454545454546</v>
      </c>
      <c r="AD75" s="2"/>
      <c r="AE75" s="2"/>
      <c r="AF75" s="2"/>
      <c r="AG75" s="2"/>
      <c r="AH75" s="2"/>
      <c r="AI75" s="2"/>
      <c r="AJ75" s="2"/>
      <c r="AK75" s="2"/>
      <c r="AL75" s="2"/>
      <c r="AM75" s="2"/>
      <c r="AN75" s="2"/>
      <c r="AO75" s="2"/>
      <c r="AP75" s="2"/>
      <c r="AQ75" s="2"/>
      <c r="AR75" s="2"/>
      <c r="AS75" s="2"/>
      <c r="AT75" s="2"/>
      <c r="AU75" s="2"/>
      <c r="AV75" s="2"/>
      <c r="AW75" s="2"/>
      <c r="AX75" s="2"/>
      <c r="AY75" s="2"/>
      <c r="AZ75" s="2"/>
    </row>
    <row r="76" spans="1:52" x14ac:dyDescent="0.3">
      <c r="A76" s="122">
        <v>4</v>
      </c>
      <c r="B76" s="18">
        <f t="shared" ref="B76:B82" si="100">B75+F76</f>
        <v>14</v>
      </c>
      <c r="C76" s="64">
        <f t="shared" ref="C76:C82" si="101">D75</f>
        <v>3</v>
      </c>
      <c r="D76" s="42">
        <v>6</v>
      </c>
      <c r="E76" s="12">
        <v>75</v>
      </c>
      <c r="F76" s="84">
        <f t="shared" si="97"/>
        <v>4</v>
      </c>
      <c r="G76" s="123">
        <f t="shared" ref="G76:G82" si="102">A76-A75</f>
        <v>1</v>
      </c>
      <c r="H76" s="73">
        <f t="shared" si="98"/>
        <v>70</v>
      </c>
      <c r="I76" s="118">
        <f t="shared" ref="I76:I82" si="103">F76/E76</f>
        <v>5.3333333333333337E-2</v>
      </c>
      <c r="J76" s="268">
        <f t="shared" ref="J76:J82" si="104">1-I76</f>
        <v>0.94666666666666666</v>
      </c>
      <c r="K76" s="183">
        <f>J76*K75</f>
        <v>0.83909090909090911</v>
      </c>
      <c r="L76" s="271">
        <f>H76/H74</f>
        <v>0.79545454545454541</v>
      </c>
      <c r="N76" s="302" t="s">
        <v>143</v>
      </c>
      <c r="O76" s="308"/>
      <c r="P76" s="307">
        <v>44</v>
      </c>
      <c r="T76" s="5"/>
      <c r="U76" s="5"/>
      <c r="V76" s="6"/>
      <c r="Y76" s="14">
        <f t="shared" si="99"/>
        <v>6</v>
      </c>
      <c r="Z76" s="252">
        <f t="shared" ref="Z76:Z82" si="105">K76*(D76-D75)</f>
        <v>2.5172727272727276</v>
      </c>
      <c r="AA76" s="252">
        <f t="shared" ref="AA76:AA82" si="106">(K75-K76)*(D76-D75)/2</f>
        <v>7.0909090909090866E-2</v>
      </c>
      <c r="AB76" s="253">
        <f t="shared" ref="AB76:AB82" si="107">SUM(Z76:AA76)</f>
        <v>2.5881818181818184</v>
      </c>
      <c r="AC76" s="71">
        <f>AB76+AC75</f>
        <v>5.4177272727272729</v>
      </c>
      <c r="AD76" s="2"/>
      <c r="AE76" s="2"/>
      <c r="AF76" s="2"/>
      <c r="AG76" s="2"/>
      <c r="AH76" s="2"/>
      <c r="AI76" s="2"/>
      <c r="AJ76" s="2"/>
      <c r="AK76" s="2"/>
      <c r="AL76" s="2"/>
      <c r="AM76" s="2"/>
      <c r="AN76" s="2"/>
      <c r="AO76" s="2"/>
      <c r="AP76" s="2"/>
      <c r="AQ76" s="2"/>
      <c r="AR76" s="2"/>
      <c r="AS76" s="2"/>
      <c r="AT76" s="2"/>
      <c r="AU76" s="2"/>
      <c r="AV76" s="2"/>
      <c r="AW76" s="2"/>
      <c r="AX76" s="2"/>
      <c r="AY76" s="2"/>
      <c r="AZ76" s="2"/>
    </row>
    <row r="77" spans="1:52" x14ac:dyDescent="0.3">
      <c r="A77" s="122">
        <v>4</v>
      </c>
      <c r="B77" s="18">
        <f t="shared" si="100"/>
        <v>20</v>
      </c>
      <c r="C77" s="64">
        <f t="shared" si="101"/>
        <v>6</v>
      </c>
      <c r="D77" s="42">
        <v>9</v>
      </c>
      <c r="E77" s="12">
        <v>70</v>
      </c>
      <c r="F77" s="84">
        <f t="shared" si="97"/>
        <v>6</v>
      </c>
      <c r="G77" s="123">
        <f t="shared" si="102"/>
        <v>0</v>
      </c>
      <c r="H77" s="73">
        <f t="shared" si="98"/>
        <v>64</v>
      </c>
      <c r="I77" s="13">
        <f t="shared" si="103"/>
        <v>8.5714285714285715E-2</v>
      </c>
      <c r="J77" s="175">
        <f t="shared" si="104"/>
        <v>0.91428571428571426</v>
      </c>
      <c r="K77" s="176">
        <f t="shared" ref="K77:K82" si="108">J77*K76</f>
        <v>0.76716883116883117</v>
      </c>
      <c r="L77" s="271">
        <f>H77/H74</f>
        <v>0.72727272727272729</v>
      </c>
      <c r="N77" s="302" t="s">
        <v>144</v>
      </c>
      <c r="O77" s="313"/>
      <c r="P77" s="314">
        <v>0.5</v>
      </c>
      <c r="T77" s="5"/>
      <c r="U77" s="5"/>
      <c r="V77" s="6"/>
      <c r="Y77" s="14">
        <f t="shared" si="99"/>
        <v>9</v>
      </c>
      <c r="Z77" s="252">
        <f t="shared" si="105"/>
        <v>2.3015064935064933</v>
      </c>
      <c r="AA77" s="252">
        <f t="shared" si="106"/>
        <v>0.10788311688311691</v>
      </c>
      <c r="AB77" s="253">
        <f t="shared" si="107"/>
        <v>2.40938961038961</v>
      </c>
      <c r="AC77" s="71">
        <f t="shared" ref="AC77:AC82" si="109">AB77+AC76</f>
        <v>7.8271168831168829</v>
      </c>
      <c r="AD77" s="2"/>
      <c r="AE77" s="2"/>
      <c r="AF77" s="2"/>
      <c r="AG77" s="2"/>
      <c r="AH77" s="2"/>
      <c r="AI77" s="2"/>
      <c r="AJ77" s="2"/>
      <c r="AK77" s="2"/>
      <c r="AL77" s="2"/>
      <c r="AM77" s="2"/>
      <c r="AN77" s="2"/>
      <c r="AO77" s="2"/>
      <c r="AP77" s="2"/>
      <c r="AQ77" s="2"/>
      <c r="AR77" s="2"/>
      <c r="AS77" s="2"/>
      <c r="AT77" s="2"/>
      <c r="AU77" s="2"/>
      <c r="AV77" s="2"/>
      <c r="AW77" s="2"/>
      <c r="AX77" s="2"/>
      <c r="AY77" s="2"/>
      <c r="AZ77" s="2"/>
    </row>
    <row r="78" spans="1:52" x14ac:dyDescent="0.3">
      <c r="A78" s="122">
        <v>14</v>
      </c>
      <c r="B78" s="18">
        <f t="shared" si="100"/>
        <v>25</v>
      </c>
      <c r="C78" s="64">
        <f t="shared" si="101"/>
        <v>9</v>
      </c>
      <c r="D78" s="42">
        <v>12</v>
      </c>
      <c r="E78" s="12">
        <v>64</v>
      </c>
      <c r="F78" s="84">
        <f t="shared" si="97"/>
        <v>5</v>
      </c>
      <c r="G78" s="123">
        <f t="shared" si="102"/>
        <v>10</v>
      </c>
      <c r="H78" s="73">
        <f t="shared" si="98"/>
        <v>49</v>
      </c>
      <c r="I78" s="13">
        <f t="shared" si="103"/>
        <v>7.8125E-2</v>
      </c>
      <c r="J78" s="175">
        <f t="shared" si="104"/>
        <v>0.921875</v>
      </c>
      <c r="K78" s="176">
        <f t="shared" si="108"/>
        <v>0.70723376623376621</v>
      </c>
      <c r="L78" s="271">
        <f>H78/H74</f>
        <v>0.55681818181818177</v>
      </c>
      <c r="T78" s="5"/>
      <c r="U78" s="5"/>
      <c r="V78" s="6"/>
      <c r="Y78" s="14">
        <f t="shared" si="99"/>
        <v>12</v>
      </c>
      <c r="Z78" s="252">
        <f t="shared" si="105"/>
        <v>2.1217012987012986</v>
      </c>
      <c r="AA78" s="252">
        <f t="shared" si="106"/>
        <v>8.9902597402597428E-2</v>
      </c>
      <c r="AB78" s="253">
        <f t="shared" si="107"/>
        <v>2.2116038961038962</v>
      </c>
      <c r="AC78" s="71">
        <f t="shared" si="109"/>
        <v>10.038720779220778</v>
      </c>
      <c r="AD78" s="2"/>
      <c r="AE78" s="2"/>
      <c r="AF78" s="2"/>
      <c r="AG78" s="2"/>
      <c r="AH78" s="2"/>
      <c r="AI78" s="2"/>
      <c r="AJ78" s="2"/>
      <c r="AK78" s="2"/>
      <c r="AL78" s="2"/>
      <c r="AM78" s="2"/>
      <c r="AN78" s="2"/>
      <c r="AO78" s="2"/>
      <c r="AP78" s="2"/>
      <c r="AQ78" s="2"/>
      <c r="AR78" s="2"/>
      <c r="AS78" s="2"/>
      <c r="AT78" s="2"/>
      <c r="AU78" s="2"/>
      <c r="AV78" s="2"/>
      <c r="AW78" s="2"/>
      <c r="AX78" s="2"/>
      <c r="AY78" s="2"/>
      <c r="AZ78" s="2"/>
    </row>
    <row r="79" spans="1:52" x14ac:dyDescent="0.3">
      <c r="A79" s="122">
        <v>26</v>
      </c>
      <c r="B79" s="18">
        <f t="shared" si="100"/>
        <v>27</v>
      </c>
      <c r="C79" s="64">
        <f t="shared" si="101"/>
        <v>12</v>
      </c>
      <c r="D79" s="42">
        <v>15</v>
      </c>
      <c r="E79" s="116">
        <v>49</v>
      </c>
      <c r="F79" s="84">
        <f t="shared" si="97"/>
        <v>2</v>
      </c>
      <c r="G79" s="123">
        <f t="shared" si="102"/>
        <v>12</v>
      </c>
      <c r="H79" s="73">
        <f t="shared" si="98"/>
        <v>35</v>
      </c>
      <c r="I79" s="13">
        <f t="shared" si="103"/>
        <v>4.0816326530612242E-2</v>
      </c>
      <c r="J79" s="175">
        <f t="shared" si="104"/>
        <v>0.95918367346938771</v>
      </c>
      <c r="K79" s="176">
        <f t="shared" si="108"/>
        <v>0.67836708189769412</v>
      </c>
      <c r="L79" s="271">
        <f>H79/H74</f>
        <v>0.39772727272727271</v>
      </c>
      <c r="T79" s="5"/>
      <c r="U79" s="5"/>
      <c r="V79" s="6"/>
      <c r="Y79" s="14">
        <f t="shared" si="99"/>
        <v>15</v>
      </c>
      <c r="Z79" s="252">
        <f t="shared" si="105"/>
        <v>2.0351012456930824</v>
      </c>
      <c r="AA79" s="252">
        <f t="shared" si="106"/>
        <v>4.3300026504108136E-2</v>
      </c>
      <c r="AB79" s="253">
        <f t="shared" si="107"/>
        <v>2.0784012721971905</v>
      </c>
      <c r="AC79" s="71">
        <f t="shared" si="109"/>
        <v>12.117122051417969</v>
      </c>
      <c r="AD79" s="2"/>
      <c r="AE79" s="2"/>
      <c r="AF79" s="2"/>
      <c r="AG79" s="2"/>
      <c r="AH79" s="2"/>
      <c r="AI79" s="2"/>
      <c r="AJ79" s="2"/>
      <c r="AK79" s="2"/>
      <c r="AL79" s="2"/>
      <c r="AM79" s="2"/>
      <c r="AN79" s="2"/>
      <c r="AO79" s="2"/>
      <c r="AP79" s="2"/>
      <c r="AQ79" s="2"/>
      <c r="AR79" s="2"/>
      <c r="AS79" s="2"/>
      <c r="AT79" s="2"/>
      <c r="AU79" s="2"/>
      <c r="AV79" s="2"/>
      <c r="AW79" s="2"/>
      <c r="AX79" s="2"/>
      <c r="AY79" s="2"/>
      <c r="AZ79" s="2"/>
    </row>
    <row r="80" spans="1:52" x14ac:dyDescent="0.3">
      <c r="A80" s="122">
        <v>33</v>
      </c>
      <c r="B80" s="18">
        <f t="shared" si="100"/>
        <v>31</v>
      </c>
      <c r="C80" s="64">
        <f t="shared" si="101"/>
        <v>15</v>
      </c>
      <c r="D80" s="42">
        <v>18</v>
      </c>
      <c r="E80" s="116">
        <v>35</v>
      </c>
      <c r="F80" s="84">
        <f t="shared" si="97"/>
        <v>4</v>
      </c>
      <c r="G80" s="123">
        <f t="shared" si="102"/>
        <v>7</v>
      </c>
      <c r="H80" s="73">
        <f t="shared" si="98"/>
        <v>24</v>
      </c>
      <c r="I80" s="13">
        <f t="shared" si="103"/>
        <v>0.11428571428571428</v>
      </c>
      <c r="J80" s="175">
        <f t="shared" si="104"/>
        <v>0.88571428571428568</v>
      </c>
      <c r="K80" s="176">
        <f t="shared" si="108"/>
        <v>0.60083941539510044</v>
      </c>
      <c r="L80" s="271">
        <f>H80/H74</f>
        <v>0.27272727272727271</v>
      </c>
      <c r="T80" s="5"/>
      <c r="U80" s="5"/>
      <c r="V80" s="6"/>
      <c r="Y80" s="14">
        <f t="shared" si="99"/>
        <v>18</v>
      </c>
      <c r="Z80" s="252">
        <f t="shared" si="105"/>
        <v>1.8025182461853013</v>
      </c>
      <c r="AA80" s="252">
        <f t="shared" si="106"/>
        <v>0.11629149975389053</v>
      </c>
      <c r="AB80" s="253">
        <f t="shared" si="107"/>
        <v>1.9188097459391917</v>
      </c>
      <c r="AC80" s="71">
        <f t="shared" si="109"/>
        <v>14.035931797357161</v>
      </c>
      <c r="AD80" s="2"/>
      <c r="AE80" s="2"/>
      <c r="AF80" s="2"/>
      <c r="AG80" s="2"/>
      <c r="AH80" s="2"/>
      <c r="AI80" s="2"/>
      <c r="AJ80" s="2"/>
      <c r="AK80" s="2"/>
      <c r="AL80" s="2"/>
      <c r="AM80" s="2"/>
      <c r="AN80" s="2"/>
      <c r="AO80" s="2"/>
      <c r="AP80" s="2"/>
      <c r="AQ80" s="2"/>
      <c r="AR80" s="2"/>
      <c r="AS80" s="2"/>
      <c r="AT80" s="2"/>
      <c r="AU80" s="2"/>
      <c r="AV80" s="2"/>
      <c r="AW80" s="2"/>
      <c r="AX80" s="2"/>
      <c r="AY80" s="2"/>
      <c r="AZ80" s="2"/>
    </row>
    <row r="81" spans="1:52" x14ac:dyDescent="0.3">
      <c r="A81" s="122">
        <v>41</v>
      </c>
      <c r="B81" s="18">
        <f t="shared" si="100"/>
        <v>33</v>
      </c>
      <c r="C81" s="64">
        <f t="shared" si="101"/>
        <v>18</v>
      </c>
      <c r="D81" s="42">
        <v>21</v>
      </c>
      <c r="E81" s="12">
        <v>24</v>
      </c>
      <c r="F81" s="84">
        <f t="shared" si="97"/>
        <v>2</v>
      </c>
      <c r="G81" s="123">
        <f t="shared" si="102"/>
        <v>8</v>
      </c>
      <c r="H81" s="73">
        <f t="shared" si="98"/>
        <v>14</v>
      </c>
      <c r="I81" s="13">
        <f t="shared" si="103"/>
        <v>8.3333333333333329E-2</v>
      </c>
      <c r="J81" s="175">
        <f t="shared" si="104"/>
        <v>0.91666666666666663</v>
      </c>
      <c r="K81" s="176">
        <f t="shared" si="108"/>
        <v>0.55076946411217542</v>
      </c>
      <c r="L81" s="271">
        <f>H81/H74</f>
        <v>0.15909090909090909</v>
      </c>
      <c r="T81" s="5"/>
      <c r="U81" s="5"/>
      <c r="V81" s="6"/>
      <c r="Y81" s="14">
        <f t="shared" si="99"/>
        <v>21</v>
      </c>
      <c r="Z81" s="252">
        <f t="shared" si="105"/>
        <v>1.6523083923365263</v>
      </c>
      <c r="AA81" s="252">
        <f t="shared" si="106"/>
        <v>7.5104926924387527E-2</v>
      </c>
      <c r="AB81" s="253">
        <f t="shared" si="107"/>
        <v>1.7274133192609138</v>
      </c>
      <c r="AC81" s="71">
        <f t="shared" si="109"/>
        <v>15.763345116618074</v>
      </c>
      <c r="AD81" s="2"/>
      <c r="AE81" s="2"/>
      <c r="AF81" s="2"/>
      <c r="AG81" s="2"/>
      <c r="AH81" s="2"/>
      <c r="AI81" s="2"/>
      <c r="AJ81" s="2"/>
      <c r="AK81" s="2"/>
      <c r="AL81" s="2"/>
      <c r="AM81" s="2"/>
      <c r="AN81" s="2"/>
      <c r="AO81" s="2"/>
      <c r="AP81" s="2"/>
      <c r="AQ81" s="2"/>
      <c r="AR81" s="2"/>
      <c r="AS81" s="2"/>
      <c r="AT81" s="2"/>
      <c r="AU81" s="2"/>
      <c r="AV81" s="2"/>
      <c r="AW81" s="2"/>
      <c r="AX81" s="2"/>
      <c r="AY81" s="2"/>
      <c r="AZ81" s="2"/>
    </row>
    <row r="82" spans="1:52" x14ac:dyDescent="0.3">
      <c r="A82" s="122">
        <v>50</v>
      </c>
      <c r="B82" s="18">
        <f t="shared" si="100"/>
        <v>33</v>
      </c>
      <c r="C82" s="64">
        <f t="shared" si="101"/>
        <v>21</v>
      </c>
      <c r="D82" s="42">
        <v>24</v>
      </c>
      <c r="E82" s="12">
        <v>14</v>
      </c>
      <c r="F82" s="84">
        <f t="shared" si="97"/>
        <v>0</v>
      </c>
      <c r="G82" s="123">
        <f t="shared" si="102"/>
        <v>9</v>
      </c>
      <c r="H82" s="12">
        <v>5</v>
      </c>
      <c r="I82" s="13">
        <f t="shared" si="103"/>
        <v>0</v>
      </c>
      <c r="J82" s="175">
        <f t="shared" si="104"/>
        <v>1</v>
      </c>
      <c r="K82" s="176">
        <f t="shared" si="108"/>
        <v>0.55076946411217542</v>
      </c>
      <c r="L82" s="271">
        <f>H82/H74</f>
        <v>5.6818181818181816E-2</v>
      </c>
      <c r="T82" s="5"/>
      <c r="U82" s="5"/>
      <c r="V82" s="6"/>
      <c r="Y82" s="14">
        <f t="shared" si="99"/>
        <v>24</v>
      </c>
      <c r="Z82" s="252">
        <f t="shared" si="105"/>
        <v>1.6523083923365263</v>
      </c>
      <c r="AA82" s="252">
        <f t="shared" si="106"/>
        <v>0</v>
      </c>
      <c r="AB82" s="253">
        <f t="shared" si="107"/>
        <v>1.6523083923365263</v>
      </c>
      <c r="AC82" s="71">
        <f t="shared" si="109"/>
        <v>17.415653508954602</v>
      </c>
      <c r="AD82" s="2"/>
      <c r="AE82" s="2"/>
      <c r="AF82" s="2"/>
      <c r="AG82" s="2"/>
      <c r="AH82" s="2"/>
      <c r="AI82" s="2"/>
      <c r="AJ82" s="2"/>
      <c r="AK82" s="2"/>
      <c r="AL82" s="2"/>
      <c r="AM82" s="2"/>
      <c r="AN82" s="2"/>
      <c r="AO82" s="2"/>
      <c r="AP82" s="2"/>
      <c r="AQ82" s="2"/>
      <c r="AR82" s="2"/>
      <c r="AS82" s="2"/>
      <c r="AT82" s="2"/>
      <c r="AU82" s="2"/>
      <c r="AV82" s="2"/>
      <c r="AW82" s="2"/>
      <c r="AX82" s="2"/>
      <c r="AY82" s="2"/>
      <c r="AZ82" s="2"/>
    </row>
    <row r="83" spans="1:52" ht="5.25" customHeight="1" x14ac:dyDescent="0.3">
      <c r="D83" s="18"/>
      <c r="E83" s="18"/>
      <c r="F83" s="19"/>
      <c r="G83" s="19"/>
      <c r="H83" s="18"/>
      <c r="I83" s="20"/>
      <c r="J83" s="21"/>
      <c r="K83" s="21"/>
      <c r="T83" s="5"/>
      <c r="U83" s="5"/>
      <c r="V83" s="6"/>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1:52" x14ac:dyDescent="0.3">
      <c r="D84" s="23"/>
      <c r="E84" s="24" t="s">
        <v>8</v>
      </c>
      <c r="F84" s="43">
        <f>SUM(F74:F82)</f>
        <v>33</v>
      </c>
      <c r="G84" s="43">
        <f>SUM(G74:G82)</f>
        <v>50</v>
      </c>
      <c r="H84" s="43">
        <f>H82</f>
        <v>5</v>
      </c>
      <c r="I84" s="20"/>
      <c r="J84" s="21"/>
      <c r="K84" s="21"/>
      <c r="L84" s="21"/>
      <c r="M84" s="18"/>
      <c r="N84" s="18"/>
      <c r="O84" s="18"/>
      <c r="P84" s="18"/>
      <c r="Q84" s="21"/>
      <c r="R84" s="1"/>
      <c r="S84" s="1"/>
      <c r="T84" s="1"/>
      <c r="U84" s="1"/>
      <c r="V84" s="1"/>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1:52" x14ac:dyDescent="0.3">
      <c r="D85" s="23"/>
      <c r="F85" s="272">
        <f>F84/E74</f>
        <v>0.375</v>
      </c>
      <c r="G85" s="273">
        <f>G84/E74</f>
        <v>0.56818181818181823</v>
      </c>
      <c r="H85" s="274">
        <f>H84/E74</f>
        <v>5.6818181818181816E-2</v>
      </c>
      <c r="I85" s="20"/>
      <c r="J85" s="21"/>
      <c r="K85" s="21"/>
      <c r="L85" s="21"/>
      <c r="M85" s="21"/>
      <c r="N85" s="21"/>
      <c r="O85" s="18"/>
      <c r="P85" s="18"/>
      <c r="Q85" s="21"/>
      <c r="R85" s="1"/>
      <c r="S85" s="1"/>
      <c r="T85" s="1"/>
      <c r="U85" s="1"/>
      <c r="V85" s="1"/>
      <c r="W85" s="29"/>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1:52" x14ac:dyDescent="0.3">
      <c r="D86" s="23"/>
      <c r="I86" s="20"/>
      <c r="K86" s="275" t="s">
        <v>136</v>
      </c>
      <c r="L86" s="148">
        <f>R90</f>
        <v>13.071428571428571</v>
      </c>
      <c r="M86" s="20" t="s">
        <v>67</v>
      </c>
      <c r="N86" s="20"/>
      <c r="O86" s="276">
        <f>R92</f>
        <v>44</v>
      </c>
      <c r="P86" s="1" t="s">
        <v>137</v>
      </c>
      <c r="R86" s="306"/>
      <c r="T86" s="277">
        <f>R93</f>
        <v>0.5</v>
      </c>
      <c r="U86" s="1" t="s">
        <v>147</v>
      </c>
      <c r="V86" s="1"/>
      <c r="W86" s="29"/>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1:52" s="40" customFormat="1" ht="14" thickBot="1" x14ac:dyDescent="0.4">
      <c r="D87" s="102">
        <v>0</v>
      </c>
      <c r="E87" s="136" t="s">
        <v>59</v>
      </c>
      <c r="F87" s="265" t="s">
        <v>60</v>
      </c>
      <c r="G87" s="137" t="s">
        <v>77</v>
      </c>
      <c r="H87" s="104"/>
      <c r="I87" s="20"/>
      <c r="J87" s="20"/>
      <c r="K87" s="20"/>
      <c r="L87" s="20"/>
      <c r="M87" s="20"/>
      <c r="N87" s="20"/>
      <c r="O87" s="20"/>
      <c r="P87" s="20"/>
      <c r="Q87" s="20"/>
      <c r="R87" s="20"/>
      <c r="S87" s="20"/>
      <c r="T87" s="20"/>
      <c r="U87" s="1"/>
      <c r="V87" s="1"/>
      <c r="W87" s="29"/>
      <c r="X87" s="77"/>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1:52" s="40" customFormat="1" x14ac:dyDescent="0.3">
      <c r="D88" s="42">
        <v>3</v>
      </c>
      <c r="E88" s="128">
        <f>AVERAGE(H74:H75)</f>
        <v>81.5</v>
      </c>
      <c r="F88" s="128">
        <f>E88*(D88-D87)</f>
        <v>244.5</v>
      </c>
      <c r="G88" s="110">
        <f>F88/E74</f>
        <v>2.7784090909090908</v>
      </c>
      <c r="I88" s="1"/>
      <c r="J88" s="1"/>
      <c r="K88" s="278" t="s">
        <v>71</v>
      </c>
      <c r="L88" s="279"/>
      <c r="M88" s="279"/>
      <c r="N88" s="279"/>
      <c r="O88" s="279"/>
      <c r="P88" s="279"/>
      <c r="Q88" s="280"/>
      <c r="R88" s="280"/>
      <c r="S88" s="281"/>
      <c r="T88" s="2"/>
      <c r="U88" s="1"/>
      <c r="V88" s="1"/>
      <c r="W88" s="29"/>
      <c r="X88" s="77"/>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1:52" s="40" customFormat="1" x14ac:dyDescent="0.3">
      <c r="D89" s="42">
        <v>6</v>
      </c>
      <c r="E89" s="105">
        <f t="shared" ref="E89:E95" si="110">AVERAGE(H75:H76)</f>
        <v>72.5</v>
      </c>
      <c r="F89" s="128">
        <f t="shared" ref="F89:F95" si="111">E89*(D89-D88)</f>
        <v>217.5</v>
      </c>
      <c r="G89" s="110">
        <f>F89/E74</f>
        <v>2.4715909090909092</v>
      </c>
      <c r="H89" s="104"/>
      <c r="I89" s="1"/>
      <c r="J89" s="1"/>
      <c r="K89" s="282" t="s">
        <v>138</v>
      </c>
      <c r="L89" s="283">
        <f>L78</f>
        <v>0.55681818181818177</v>
      </c>
      <c r="M89" s="283">
        <f>L79</f>
        <v>0.39772727272727271</v>
      </c>
      <c r="N89" s="298">
        <f>L89-M89</f>
        <v>0.15909090909090906</v>
      </c>
      <c r="O89" s="303">
        <f>C80-C79</f>
        <v>3</v>
      </c>
      <c r="P89" s="301"/>
      <c r="Q89" s="301" t="s">
        <v>139</v>
      </c>
      <c r="R89" s="285">
        <f>D78</f>
        <v>12</v>
      </c>
      <c r="S89" s="286"/>
      <c r="T89" s="2"/>
      <c r="U89" s="1"/>
      <c r="V89" s="1"/>
      <c r="W89" s="29"/>
      <c r="X89" s="77"/>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s="40" customFormat="1" x14ac:dyDescent="0.3">
      <c r="D90" s="42">
        <v>9</v>
      </c>
      <c r="E90" s="105">
        <f t="shared" si="110"/>
        <v>67</v>
      </c>
      <c r="F90" s="128">
        <f t="shared" si="111"/>
        <v>201</v>
      </c>
      <c r="G90" s="110">
        <f>F90/E74</f>
        <v>2.2840909090909092</v>
      </c>
      <c r="H90" s="104"/>
      <c r="I90" s="1"/>
      <c r="J90" s="1"/>
      <c r="K90" s="287"/>
      <c r="L90" s="284">
        <f>L89</f>
        <v>0.55681818181818177</v>
      </c>
      <c r="M90" s="288">
        <v>0.5</v>
      </c>
      <c r="N90" s="298">
        <f>L90-M90</f>
        <v>5.6818181818181768E-2</v>
      </c>
      <c r="O90" s="304">
        <f>N90*O89/N89</f>
        <v>1.0714285714285707</v>
      </c>
      <c r="P90" s="301"/>
      <c r="Q90" s="301" t="s">
        <v>140</v>
      </c>
      <c r="R90" s="289">
        <f>R89+O90</f>
        <v>13.071428571428571</v>
      </c>
      <c r="S90" s="286" t="s">
        <v>141</v>
      </c>
      <c r="T90" s="2"/>
      <c r="U90" s="1"/>
      <c r="V90" s="1"/>
      <c r="W90" s="29"/>
      <c r="X90" s="77"/>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s="40" customFormat="1" x14ac:dyDescent="0.3">
      <c r="D91" s="42">
        <v>12</v>
      </c>
      <c r="E91" s="105">
        <f t="shared" si="110"/>
        <v>56.5</v>
      </c>
      <c r="F91" s="128">
        <f t="shared" si="111"/>
        <v>169.5</v>
      </c>
      <c r="G91" s="110">
        <f>F91/E74</f>
        <v>1.9261363636363635</v>
      </c>
      <c r="H91" s="104"/>
      <c r="I91" s="1"/>
      <c r="J91" s="1"/>
      <c r="K91" s="287"/>
      <c r="L91" s="290"/>
      <c r="M91" s="290"/>
      <c r="N91" s="299"/>
      <c r="O91" s="305"/>
      <c r="P91" s="301"/>
      <c r="Q91" s="301"/>
      <c r="R91" s="301"/>
      <c r="S91" s="286"/>
      <c r="T91" s="2"/>
      <c r="U91" s="1"/>
      <c r="V91" s="1"/>
      <c r="W91" s="29"/>
      <c r="X91" s="77"/>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1:52" s="40" customFormat="1" x14ac:dyDescent="0.3">
      <c r="D92" s="100">
        <v>15</v>
      </c>
      <c r="E92" s="105">
        <f t="shared" si="110"/>
        <v>42</v>
      </c>
      <c r="F92" s="128">
        <f t="shared" si="111"/>
        <v>126</v>
      </c>
      <c r="G92" s="110">
        <f>F92/E74</f>
        <v>1.4318181818181819</v>
      </c>
      <c r="H92" s="104"/>
      <c r="I92" s="1"/>
      <c r="J92" s="1"/>
      <c r="K92" s="287" t="s">
        <v>142</v>
      </c>
      <c r="L92" s="291">
        <f>H78</f>
        <v>49</v>
      </c>
      <c r="M92" s="291">
        <f>H79</f>
        <v>35</v>
      </c>
      <c r="N92" s="300">
        <f>L92-M92</f>
        <v>14</v>
      </c>
      <c r="O92" s="303">
        <f>O89</f>
        <v>3</v>
      </c>
      <c r="P92" s="301"/>
      <c r="Q92" s="302" t="s">
        <v>143</v>
      </c>
      <c r="R92" s="292">
        <f>L92-N93</f>
        <v>44</v>
      </c>
      <c r="S92" s="293"/>
      <c r="T92" s="2"/>
      <c r="U92" s="1"/>
      <c r="V92" s="1"/>
      <c r="W92" s="29"/>
      <c r="X92" s="77"/>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1:52" s="40" customFormat="1" x14ac:dyDescent="0.3">
      <c r="D93" s="100">
        <v>18</v>
      </c>
      <c r="E93" s="105">
        <f t="shared" si="110"/>
        <v>29.5</v>
      </c>
      <c r="F93" s="128">
        <f t="shared" si="111"/>
        <v>88.5</v>
      </c>
      <c r="G93" s="110">
        <f>F93/E74</f>
        <v>1.0056818181818181</v>
      </c>
      <c r="H93" s="104"/>
      <c r="I93" s="1"/>
      <c r="J93" s="1"/>
      <c r="K93" s="287"/>
      <c r="L93" s="290"/>
      <c r="M93" s="290"/>
      <c r="N93" s="300">
        <f>N92*O93/O92</f>
        <v>4.9999999999999964</v>
      </c>
      <c r="O93" s="304">
        <f>O90</f>
        <v>1.0714285714285707</v>
      </c>
      <c r="P93" s="301"/>
      <c r="Q93" s="302" t="s">
        <v>144</v>
      </c>
      <c r="R93" s="294">
        <f>R92/E74</f>
        <v>0.5</v>
      </c>
      <c r="S93" s="286"/>
      <c r="T93" s="2"/>
      <c r="U93" s="1"/>
      <c r="V93" s="1"/>
      <c r="W93" s="29"/>
      <c r="X93" s="77"/>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 s="40" customFormat="1" ht="13.5" thickBot="1" x14ac:dyDescent="0.35">
      <c r="D94" s="42">
        <v>21</v>
      </c>
      <c r="E94" s="105">
        <f t="shared" si="110"/>
        <v>19</v>
      </c>
      <c r="F94" s="128">
        <f t="shared" si="111"/>
        <v>57</v>
      </c>
      <c r="G94" s="110">
        <f>F94/E74</f>
        <v>0.64772727272727271</v>
      </c>
      <c r="H94" s="104"/>
      <c r="I94" s="1"/>
      <c r="J94" s="1"/>
      <c r="K94" s="295"/>
      <c r="L94" s="296"/>
      <c r="M94" s="296"/>
      <c r="N94" s="296"/>
      <c r="O94" s="296"/>
      <c r="P94" s="296"/>
      <c r="Q94" s="296"/>
      <c r="R94" s="296"/>
      <c r="S94" s="297"/>
      <c r="T94" s="2"/>
      <c r="U94" s="1"/>
      <c r="V94" s="1"/>
      <c r="W94" s="29"/>
      <c r="X94" s="77"/>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1:52" s="40" customFormat="1" x14ac:dyDescent="0.3">
      <c r="D95" s="42">
        <v>24</v>
      </c>
      <c r="E95" s="105">
        <f t="shared" si="110"/>
        <v>9.5</v>
      </c>
      <c r="F95" s="128">
        <f t="shared" si="111"/>
        <v>28.5</v>
      </c>
      <c r="G95" s="110">
        <f>F95/E74</f>
        <v>0.32386363636363635</v>
      </c>
      <c r="H95" s="104"/>
      <c r="J95" s="1"/>
      <c r="K95" s="1"/>
      <c r="L95" s="104"/>
      <c r="M95" s="104"/>
      <c r="N95" s="104"/>
      <c r="O95" s="1"/>
      <c r="P95" s="1"/>
      <c r="Q95" s="1"/>
      <c r="R95" s="1"/>
      <c r="S95" s="1"/>
      <c r="T95" s="1"/>
      <c r="U95" s="1"/>
      <c r="V95" s="77"/>
      <c r="W95" s="77"/>
      <c r="X95" s="77"/>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1:52" s="40" customFormat="1" x14ac:dyDescent="0.3">
      <c r="D96" s="102"/>
      <c r="F96" s="106">
        <f>SUM(F88:F95)</f>
        <v>1132.5</v>
      </c>
      <c r="G96" s="107">
        <f>SUM(G88:G95)</f>
        <v>12.869318181818183</v>
      </c>
      <c r="H96" s="104" t="s">
        <v>76</v>
      </c>
      <c r="J96" s="1"/>
      <c r="K96" s="1"/>
      <c r="L96" s="104"/>
      <c r="M96" s="104"/>
      <c r="N96" s="104"/>
      <c r="O96" s="104"/>
      <c r="P96" s="104"/>
      <c r="Q96" s="104"/>
      <c r="R96" s="1"/>
      <c r="S96" s="1"/>
      <c r="T96" s="1"/>
      <c r="U96" s="1"/>
      <c r="V96" s="77"/>
      <c r="W96" s="77"/>
      <c r="X96" s="77"/>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1:52" s="40" customFormat="1" x14ac:dyDescent="0.3">
      <c r="D97" s="102"/>
      <c r="F97" s="103"/>
      <c r="G97" s="103"/>
      <c r="I97" s="104"/>
      <c r="J97" s="104"/>
      <c r="K97" s="104"/>
      <c r="L97" s="104"/>
      <c r="M97" s="104"/>
      <c r="N97" s="104"/>
      <c r="O97" s="104"/>
      <c r="P97" s="104"/>
      <c r="Q97" s="104"/>
      <c r="R97" s="77"/>
      <c r="S97" s="77"/>
      <c r="T97" s="77"/>
      <c r="U97" s="77"/>
      <c r="V97" s="77"/>
      <c r="W97" s="77"/>
      <c r="X97" s="77"/>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 s="40" customFormat="1" x14ac:dyDescent="0.3">
      <c r="D98" s="102"/>
      <c r="F98" s="103"/>
      <c r="G98" s="103"/>
      <c r="I98" s="104"/>
      <c r="J98" s="104"/>
      <c r="K98" s="104"/>
      <c r="L98" s="104"/>
      <c r="M98" s="104"/>
      <c r="N98" s="104"/>
      <c r="O98" s="104"/>
      <c r="P98" s="104"/>
      <c r="Q98" s="104"/>
      <c r="R98" s="77"/>
      <c r="S98" s="77"/>
      <c r="T98" s="77"/>
      <c r="U98" s="77"/>
      <c r="V98" s="77"/>
      <c r="W98" s="77"/>
      <c r="X98" s="77"/>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1:52" s="40" customFormat="1" x14ac:dyDescent="0.3">
      <c r="D99" s="102"/>
      <c r="F99" s="103"/>
      <c r="G99" s="103"/>
      <c r="I99" s="104"/>
      <c r="J99" s="104"/>
      <c r="K99" s="104"/>
      <c r="L99" s="104"/>
      <c r="M99" s="104"/>
      <c r="N99" s="104"/>
      <c r="O99" s="104"/>
      <c r="P99" s="104"/>
      <c r="Q99" s="104"/>
      <c r="R99" s="77"/>
      <c r="S99" s="77"/>
      <c r="T99" s="77"/>
      <c r="U99" s="77"/>
      <c r="V99" s="77"/>
      <c r="W99" s="77"/>
      <c r="X99" s="77"/>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1:52" s="40" customFormat="1" x14ac:dyDescent="0.3">
      <c r="D100" s="102"/>
      <c r="F100" s="103"/>
      <c r="G100" s="103"/>
      <c r="I100" s="104"/>
      <c r="J100" s="104"/>
      <c r="K100" s="104"/>
      <c r="L100" s="104"/>
      <c r="M100" s="104"/>
      <c r="N100" s="104"/>
      <c r="O100" s="104"/>
      <c r="P100" s="104"/>
      <c r="Q100" s="104"/>
      <c r="R100" s="77"/>
      <c r="S100" s="77"/>
      <c r="T100" s="77"/>
      <c r="U100" s="77"/>
      <c r="V100" s="77"/>
      <c r="W100" s="77"/>
      <c r="X100" s="77"/>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1:52" s="40" customFormat="1" x14ac:dyDescent="0.3">
      <c r="D101" s="102"/>
      <c r="F101" s="103"/>
      <c r="G101" s="103"/>
      <c r="I101" s="104"/>
      <c r="J101" s="104"/>
      <c r="K101" s="104"/>
      <c r="L101" s="104"/>
      <c r="M101" s="104"/>
      <c r="N101" s="104"/>
      <c r="O101" s="104"/>
      <c r="P101" s="104"/>
      <c r="Q101" s="104"/>
      <c r="R101" s="77"/>
      <c r="S101" s="77"/>
      <c r="T101" s="77"/>
      <c r="U101" s="77"/>
      <c r="V101" s="77"/>
      <c r="W101" s="77"/>
      <c r="X101" s="77"/>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1:52" s="40" customFormat="1" x14ac:dyDescent="0.3">
      <c r="D102" s="102"/>
      <c r="F102" s="103"/>
      <c r="G102" s="103"/>
      <c r="I102" s="104"/>
      <c r="J102" s="104"/>
      <c r="K102" s="104"/>
      <c r="L102" s="104"/>
      <c r="M102" s="104"/>
      <c r="N102" s="104"/>
      <c r="O102" s="104"/>
      <c r="P102" s="104"/>
      <c r="Q102" s="104"/>
      <c r="R102" s="77"/>
      <c r="S102" s="77"/>
      <c r="T102" s="77"/>
      <c r="U102" s="77"/>
      <c r="V102" s="77"/>
      <c r="W102" s="77"/>
      <c r="X102" s="77"/>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1:52" s="40" customFormat="1" x14ac:dyDescent="0.3">
      <c r="D103" s="102"/>
      <c r="F103" s="103"/>
      <c r="G103" s="103"/>
      <c r="I103" s="104"/>
      <c r="J103" s="104"/>
      <c r="K103" s="104"/>
      <c r="L103" s="104"/>
      <c r="M103" s="104"/>
      <c r="N103" s="104"/>
      <c r="O103" s="104"/>
      <c r="P103" s="104"/>
      <c r="Q103" s="104"/>
      <c r="R103" s="77"/>
      <c r="S103" s="77"/>
      <c r="T103" s="77"/>
      <c r="U103" s="77"/>
      <c r="V103" s="77"/>
      <c r="W103" s="77"/>
      <c r="X103" s="77"/>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1:52" s="40" customFormat="1" x14ac:dyDescent="0.3">
      <c r="D104" s="102"/>
      <c r="F104" s="103"/>
      <c r="G104" s="103"/>
      <c r="I104" s="104"/>
      <c r="J104" s="104"/>
      <c r="K104" s="104"/>
      <c r="L104" s="104"/>
      <c r="M104" s="104"/>
      <c r="N104" s="104"/>
      <c r="O104" s="104"/>
      <c r="P104" s="104"/>
      <c r="Q104" s="104"/>
      <c r="R104" s="77"/>
      <c r="S104" s="77"/>
      <c r="T104" s="77"/>
      <c r="U104" s="77"/>
      <c r="V104" s="77"/>
      <c r="W104" s="77"/>
      <c r="X104" s="77"/>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1:52" s="40" customFormat="1" x14ac:dyDescent="0.3">
      <c r="D105" s="102"/>
      <c r="F105" s="103"/>
      <c r="G105" s="103"/>
      <c r="I105" s="104"/>
      <c r="J105" s="104"/>
      <c r="K105" s="104"/>
      <c r="L105" s="104"/>
      <c r="M105" s="104"/>
      <c r="N105" s="104"/>
      <c r="O105" s="104"/>
      <c r="P105" s="104"/>
      <c r="Q105" s="104"/>
      <c r="R105" s="77"/>
      <c r="S105" s="77"/>
      <c r="T105" s="77"/>
      <c r="U105" s="77"/>
      <c r="V105" s="77"/>
      <c r="W105" s="77"/>
      <c r="X105" s="77"/>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1:52" s="40" customFormat="1" x14ac:dyDescent="0.3">
      <c r="A106" s="3"/>
      <c r="B106" s="3"/>
      <c r="C106" s="1"/>
      <c r="D106" s="1"/>
      <c r="E106" s="1"/>
      <c r="F106" s="4"/>
      <c r="G106" s="1"/>
      <c r="H106" s="1"/>
      <c r="I106" s="1"/>
      <c r="J106" s="1"/>
      <c r="K106" s="1"/>
      <c r="L106" s="1"/>
      <c r="M106" s="1"/>
      <c r="N106" s="104"/>
      <c r="O106" s="104"/>
      <c r="P106" s="104"/>
      <c r="Q106" s="104"/>
      <c r="R106" s="77"/>
      <c r="S106" s="77"/>
      <c r="T106" s="77"/>
      <c r="U106" s="77"/>
      <c r="V106" s="77"/>
      <c r="W106" s="77"/>
      <c r="X106" s="77"/>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1:52" x14ac:dyDescent="0.3">
      <c r="C107" s="3" t="s">
        <v>134</v>
      </c>
      <c r="E107" s="7"/>
      <c r="F107" s="4"/>
      <c r="T107" s="5"/>
      <c r="U107" s="5"/>
      <c r="V107" s="6"/>
      <c r="Y107" s="146" t="s">
        <v>78</v>
      </c>
      <c r="Z107" s="146"/>
      <c r="AA107" s="3"/>
      <c r="AB107" s="3"/>
      <c r="AC107" s="3"/>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1:52" ht="54" x14ac:dyDescent="0.3">
      <c r="A108" s="86" t="s">
        <v>149</v>
      </c>
      <c r="B108" s="86" t="s">
        <v>65</v>
      </c>
      <c r="C108" s="8" t="s">
        <v>46</v>
      </c>
      <c r="D108" s="8" t="s">
        <v>45</v>
      </c>
      <c r="E108" s="8" t="s">
        <v>30</v>
      </c>
      <c r="F108" s="33" t="s">
        <v>31</v>
      </c>
      <c r="G108" s="33" t="s">
        <v>33</v>
      </c>
      <c r="H108" s="10" t="s">
        <v>32</v>
      </c>
      <c r="I108" s="10" t="s">
        <v>18</v>
      </c>
      <c r="J108" s="264" t="s">
        <v>126</v>
      </c>
      <c r="K108" s="174" t="s">
        <v>87</v>
      </c>
      <c r="L108" s="270" t="s">
        <v>135</v>
      </c>
      <c r="O108" s="316" t="s">
        <v>145</v>
      </c>
      <c r="P108" s="317" t="s">
        <v>146</v>
      </c>
      <c r="T108" s="5"/>
      <c r="U108" s="5"/>
      <c r="V108" s="6"/>
      <c r="Y108" s="8" t="s">
        <v>45</v>
      </c>
      <c r="Z108" s="245" t="s">
        <v>40</v>
      </c>
      <c r="AA108" s="245" t="s">
        <v>41</v>
      </c>
      <c r="AB108" s="245" t="s">
        <v>42</v>
      </c>
      <c r="AC108" s="33" t="s">
        <v>43</v>
      </c>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1:52" x14ac:dyDescent="0.3">
      <c r="A109" s="122">
        <v>0</v>
      </c>
      <c r="B109" s="39">
        <f>F109</f>
        <v>0</v>
      </c>
      <c r="D109" s="8">
        <v>0</v>
      </c>
      <c r="E109" s="8">
        <v>85</v>
      </c>
      <c r="F109" s="8">
        <v>0</v>
      </c>
      <c r="G109" s="8">
        <v>0</v>
      </c>
      <c r="H109" s="73">
        <f>E110</f>
        <v>85</v>
      </c>
      <c r="I109" s="32">
        <f>F109/E109</f>
        <v>0</v>
      </c>
      <c r="J109" s="175">
        <f>1-I109</f>
        <v>1</v>
      </c>
      <c r="K109" s="175">
        <f>J109</f>
        <v>1</v>
      </c>
      <c r="L109" s="271">
        <f>H109/H109</f>
        <v>1</v>
      </c>
      <c r="N109" s="302" t="s">
        <v>140</v>
      </c>
      <c r="O109" s="310">
        <v>17.754385764948402</v>
      </c>
      <c r="P109" s="289">
        <v>11.833333333333334</v>
      </c>
      <c r="T109" s="5"/>
      <c r="U109" s="5"/>
      <c r="V109" s="6"/>
      <c r="Y109" s="70"/>
      <c r="Z109" s="248"/>
      <c r="AA109" s="248"/>
      <c r="AB109" s="248"/>
      <c r="AC109" s="70"/>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1:52" x14ac:dyDescent="0.3">
      <c r="A110" s="122">
        <v>3</v>
      </c>
      <c r="B110" s="18">
        <f>B109+F110</f>
        <v>6</v>
      </c>
      <c r="C110" s="64">
        <f>D109</f>
        <v>0</v>
      </c>
      <c r="D110" s="42">
        <v>3</v>
      </c>
      <c r="E110" s="12">
        <v>85</v>
      </c>
      <c r="F110" s="84">
        <f>E110-H110-G110</f>
        <v>6</v>
      </c>
      <c r="G110" s="123">
        <f>A110-A109</f>
        <v>3</v>
      </c>
      <c r="H110" s="73">
        <f t="shared" ref="H110:H116" si="112">E111</f>
        <v>76</v>
      </c>
      <c r="I110" s="13">
        <f>F110/E110</f>
        <v>7.0588235294117646E-2</v>
      </c>
      <c r="J110" s="175">
        <f>1-I110</f>
        <v>0.92941176470588238</v>
      </c>
      <c r="K110" s="176">
        <f>J110*K109</f>
        <v>0.92941176470588238</v>
      </c>
      <c r="L110" s="271">
        <f>H110/H109</f>
        <v>0.89411764705882357</v>
      </c>
      <c r="N110" s="302"/>
      <c r="O110" s="309"/>
      <c r="P110" s="303"/>
      <c r="T110" s="5"/>
      <c r="U110" s="5"/>
      <c r="V110" s="6"/>
      <c r="Y110" s="14">
        <f t="shared" ref="Y110:Y117" si="113">D110</f>
        <v>3</v>
      </c>
      <c r="Z110" s="252">
        <f>K110*(D110-D109)</f>
        <v>2.7882352941176469</v>
      </c>
      <c r="AA110" s="252">
        <f>(K109-K110)*(D110-D109)/2</f>
        <v>0.10588235294117643</v>
      </c>
      <c r="AB110" s="253">
        <f>SUM(Z110:AA110)</f>
        <v>2.8941176470588235</v>
      </c>
      <c r="AC110" s="71">
        <f>AB110</f>
        <v>2.8941176470588235</v>
      </c>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1:52" x14ac:dyDescent="0.3">
      <c r="A111" s="122">
        <v>3</v>
      </c>
      <c r="B111" s="18">
        <f t="shared" ref="B111:B117" si="114">B110+F111</f>
        <v>20</v>
      </c>
      <c r="C111" s="64">
        <f t="shared" ref="C111:C117" si="115">D110</f>
        <v>3</v>
      </c>
      <c r="D111" s="42">
        <v>6</v>
      </c>
      <c r="E111" s="12">
        <v>76</v>
      </c>
      <c r="F111" s="84">
        <f t="shared" ref="F111:F117" si="116">E111-H111-G111</f>
        <v>14</v>
      </c>
      <c r="G111" s="123">
        <f t="shared" ref="G111:G117" si="117">A111-A110</f>
        <v>0</v>
      </c>
      <c r="H111" s="73">
        <f t="shared" si="112"/>
        <v>62</v>
      </c>
      <c r="I111" s="13">
        <f t="shared" ref="I111:I117" si="118">F111/E111</f>
        <v>0.18421052631578946</v>
      </c>
      <c r="J111" s="175">
        <f t="shared" ref="J111:J117" si="119">1-I111</f>
        <v>0.81578947368421051</v>
      </c>
      <c r="K111" s="176">
        <f>J111*K110</f>
        <v>0.75820433436532508</v>
      </c>
      <c r="L111" s="271">
        <f>H111/H109</f>
        <v>0.72941176470588232</v>
      </c>
      <c r="N111" s="302" t="s">
        <v>143</v>
      </c>
      <c r="O111" s="308">
        <v>21.736842705154789</v>
      </c>
      <c r="P111" s="307">
        <v>42.5</v>
      </c>
      <c r="T111" s="5"/>
      <c r="U111" s="5"/>
      <c r="V111" s="6"/>
      <c r="Y111" s="14">
        <f t="shared" si="113"/>
        <v>6</v>
      </c>
      <c r="Z111" s="252">
        <f t="shared" ref="Z111:Z117" si="120">K111*(D111-D110)</f>
        <v>2.2746130030959755</v>
      </c>
      <c r="AA111" s="252">
        <f t="shared" ref="AA111:AA117" si="121">(K110-K111)*(D111-D110)/2</f>
        <v>0.25681114551083595</v>
      </c>
      <c r="AB111" s="253">
        <f t="shared" ref="AB111:AB117" si="122">SUM(Z111:AA111)</f>
        <v>2.5314241486068116</v>
      </c>
      <c r="AC111" s="71">
        <f>AB111+AC110</f>
        <v>5.4255417956656355</v>
      </c>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1:52" x14ac:dyDescent="0.3">
      <c r="A112" s="122">
        <v>4</v>
      </c>
      <c r="B112" s="18">
        <f t="shared" si="114"/>
        <v>30</v>
      </c>
      <c r="C112" s="64">
        <f t="shared" si="115"/>
        <v>6</v>
      </c>
      <c r="D112" s="42">
        <v>9</v>
      </c>
      <c r="E112" s="12">
        <v>62</v>
      </c>
      <c r="F112" s="84">
        <f t="shared" si="116"/>
        <v>10</v>
      </c>
      <c r="G112" s="123">
        <f t="shared" si="117"/>
        <v>1</v>
      </c>
      <c r="H112" s="73">
        <f t="shared" si="112"/>
        <v>51</v>
      </c>
      <c r="I112" s="13">
        <f t="shared" si="118"/>
        <v>0.16129032258064516</v>
      </c>
      <c r="J112" s="175">
        <f t="shared" si="119"/>
        <v>0.83870967741935487</v>
      </c>
      <c r="K112" s="176">
        <f t="shared" ref="K112:K117" si="123">J112*K111</f>
        <v>0.63591331269349849</v>
      </c>
      <c r="L112" s="271">
        <f>H112/H109</f>
        <v>0.6</v>
      </c>
      <c r="N112" s="302" t="s">
        <v>144</v>
      </c>
      <c r="O112" s="313">
        <v>0.25572756123711515</v>
      </c>
      <c r="P112" s="314">
        <v>0.5</v>
      </c>
      <c r="T112" s="5"/>
      <c r="U112" s="5"/>
      <c r="V112" s="6"/>
      <c r="Y112" s="14">
        <f t="shared" si="113"/>
        <v>9</v>
      </c>
      <c r="Z112" s="252">
        <f t="shared" si="120"/>
        <v>1.9077399380804954</v>
      </c>
      <c r="AA112" s="252">
        <f t="shared" si="121"/>
        <v>0.18343653250773989</v>
      </c>
      <c r="AB112" s="253">
        <f t="shared" si="122"/>
        <v>2.0911764705882354</v>
      </c>
      <c r="AC112" s="71">
        <f t="shared" ref="AC112:AC117" si="124">AB112+AC111</f>
        <v>7.5167182662538714</v>
      </c>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1:52" x14ac:dyDescent="0.3">
      <c r="A113" s="122">
        <v>8</v>
      </c>
      <c r="B113" s="18">
        <f t="shared" si="114"/>
        <v>35</v>
      </c>
      <c r="C113" s="64">
        <f t="shared" si="115"/>
        <v>9</v>
      </c>
      <c r="D113" s="42">
        <v>12</v>
      </c>
      <c r="E113" s="12">
        <v>51</v>
      </c>
      <c r="F113" s="84">
        <f t="shared" si="116"/>
        <v>5</v>
      </c>
      <c r="G113" s="123">
        <f t="shared" si="117"/>
        <v>4</v>
      </c>
      <c r="H113" s="73">
        <f t="shared" si="112"/>
        <v>42</v>
      </c>
      <c r="I113" s="13">
        <f t="shared" si="118"/>
        <v>9.8039215686274508E-2</v>
      </c>
      <c r="J113" s="175">
        <f t="shared" si="119"/>
        <v>0.90196078431372551</v>
      </c>
      <c r="K113" s="176">
        <f t="shared" si="123"/>
        <v>0.57356887027256731</v>
      </c>
      <c r="L113" s="271">
        <f>H113/H109</f>
        <v>0.49411764705882355</v>
      </c>
      <c r="T113" s="5"/>
      <c r="U113" s="5"/>
      <c r="V113" s="6"/>
      <c r="Y113" s="14">
        <f t="shared" si="113"/>
        <v>12</v>
      </c>
      <c r="Z113" s="252">
        <f t="shared" si="120"/>
        <v>1.720706610817702</v>
      </c>
      <c r="AA113" s="252">
        <f t="shared" si="121"/>
        <v>9.3516663631396768E-2</v>
      </c>
      <c r="AB113" s="253">
        <f t="shared" si="122"/>
        <v>1.8142232744490987</v>
      </c>
      <c r="AC113" s="71">
        <f t="shared" si="124"/>
        <v>9.3309415407029697</v>
      </c>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1:52" x14ac:dyDescent="0.3">
      <c r="A114" s="122">
        <v>17</v>
      </c>
      <c r="B114" s="18">
        <f t="shared" si="114"/>
        <v>38</v>
      </c>
      <c r="C114" s="64">
        <f t="shared" si="115"/>
        <v>12</v>
      </c>
      <c r="D114" s="100">
        <v>15</v>
      </c>
      <c r="E114" s="116">
        <v>42</v>
      </c>
      <c r="F114" s="84">
        <f t="shared" si="116"/>
        <v>3</v>
      </c>
      <c r="G114" s="123">
        <f t="shared" si="117"/>
        <v>9</v>
      </c>
      <c r="H114" s="101">
        <f t="shared" si="112"/>
        <v>30</v>
      </c>
      <c r="I114" s="13">
        <f t="shared" si="118"/>
        <v>7.1428571428571425E-2</v>
      </c>
      <c r="J114" s="175">
        <f t="shared" si="119"/>
        <v>0.9285714285714286</v>
      </c>
      <c r="K114" s="182">
        <f t="shared" si="123"/>
        <v>0.53259966525309821</v>
      </c>
      <c r="L114" s="271">
        <f>H114/H109</f>
        <v>0.35294117647058826</v>
      </c>
      <c r="T114" s="5"/>
      <c r="U114" s="5"/>
      <c r="V114" s="6"/>
      <c r="Y114" s="14">
        <f t="shared" si="113"/>
        <v>15</v>
      </c>
      <c r="Z114" s="252">
        <f t="shared" si="120"/>
        <v>1.5977989957592946</v>
      </c>
      <c r="AA114" s="252">
        <f t="shared" si="121"/>
        <v>6.1453807529203652E-2</v>
      </c>
      <c r="AB114" s="253">
        <f t="shared" si="122"/>
        <v>1.6592528032884983</v>
      </c>
      <c r="AC114" s="71">
        <f t="shared" si="124"/>
        <v>10.990194343991469</v>
      </c>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1:52" x14ac:dyDescent="0.3">
      <c r="A115" s="122">
        <v>24</v>
      </c>
      <c r="B115" s="18">
        <f t="shared" si="114"/>
        <v>40</v>
      </c>
      <c r="C115" s="64">
        <f t="shared" si="115"/>
        <v>15</v>
      </c>
      <c r="D115" s="100">
        <v>18</v>
      </c>
      <c r="E115" s="116">
        <v>30</v>
      </c>
      <c r="F115" s="84">
        <f t="shared" si="116"/>
        <v>2</v>
      </c>
      <c r="G115" s="123">
        <f t="shared" si="117"/>
        <v>7</v>
      </c>
      <c r="H115" s="101">
        <f t="shared" si="112"/>
        <v>21</v>
      </c>
      <c r="I115" s="13">
        <f t="shared" si="118"/>
        <v>6.6666666666666666E-2</v>
      </c>
      <c r="J115" s="175">
        <f t="shared" si="119"/>
        <v>0.93333333333333335</v>
      </c>
      <c r="K115" s="182">
        <f t="shared" si="123"/>
        <v>0.49709302090289165</v>
      </c>
      <c r="L115" s="271">
        <f>H115/H109</f>
        <v>0.24705882352941178</v>
      </c>
      <c r="T115" s="5"/>
      <c r="U115" s="5"/>
      <c r="V115" s="6"/>
      <c r="Y115" s="14">
        <f t="shared" si="113"/>
        <v>18</v>
      </c>
      <c r="Z115" s="252">
        <f t="shared" si="120"/>
        <v>1.4912790627086749</v>
      </c>
      <c r="AA115" s="252">
        <f t="shared" si="121"/>
        <v>5.3259966525309843E-2</v>
      </c>
      <c r="AB115" s="253">
        <f t="shared" si="122"/>
        <v>1.5445390292339849</v>
      </c>
      <c r="AC115" s="71">
        <f t="shared" si="124"/>
        <v>12.534733373225453</v>
      </c>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1:52" x14ac:dyDescent="0.3">
      <c r="A116" s="122">
        <v>30</v>
      </c>
      <c r="B116" s="18">
        <f t="shared" si="114"/>
        <v>41</v>
      </c>
      <c r="C116" s="64">
        <f t="shared" si="115"/>
        <v>18</v>
      </c>
      <c r="D116" s="42">
        <v>21</v>
      </c>
      <c r="E116" s="12">
        <v>21</v>
      </c>
      <c r="F116" s="84">
        <f t="shared" si="116"/>
        <v>1</v>
      </c>
      <c r="G116" s="123">
        <f t="shared" si="117"/>
        <v>6</v>
      </c>
      <c r="H116" s="73">
        <f t="shared" si="112"/>
        <v>14</v>
      </c>
      <c r="I116" s="13">
        <f t="shared" si="118"/>
        <v>4.7619047619047616E-2</v>
      </c>
      <c r="J116" s="175">
        <f t="shared" si="119"/>
        <v>0.95238095238095233</v>
      </c>
      <c r="K116" s="176">
        <f t="shared" si="123"/>
        <v>0.47342192466942057</v>
      </c>
      <c r="L116" s="271">
        <f>H116/H109</f>
        <v>0.16470588235294117</v>
      </c>
      <c r="T116" s="5"/>
      <c r="U116" s="5"/>
      <c r="V116" s="6"/>
      <c r="Y116" s="14">
        <f t="shared" si="113"/>
        <v>21</v>
      </c>
      <c r="Z116" s="252">
        <f t="shared" si="120"/>
        <v>1.4202657740082616</v>
      </c>
      <c r="AA116" s="252">
        <f t="shared" si="121"/>
        <v>3.5506644350206618E-2</v>
      </c>
      <c r="AB116" s="253">
        <f t="shared" si="122"/>
        <v>1.4557724183584682</v>
      </c>
      <c r="AC116" s="71">
        <f t="shared" si="124"/>
        <v>13.990505791583921</v>
      </c>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1:52" x14ac:dyDescent="0.3">
      <c r="A117" s="122">
        <v>38</v>
      </c>
      <c r="B117" s="18">
        <f t="shared" si="114"/>
        <v>42</v>
      </c>
      <c r="C117" s="64">
        <f t="shared" si="115"/>
        <v>21</v>
      </c>
      <c r="D117" s="42">
        <v>24</v>
      </c>
      <c r="E117" s="12">
        <v>14</v>
      </c>
      <c r="F117" s="84">
        <f t="shared" si="116"/>
        <v>1</v>
      </c>
      <c r="G117" s="123">
        <f t="shared" si="117"/>
        <v>8</v>
      </c>
      <c r="H117" s="12">
        <v>5</v>
      </c>
      <c r="I117" s="13">
        <f t="shared" si="118"/>
        <v>7.1428571428571425E-2</v>
      </c>
      <c r="J117" s="175">
        <f t="shared" si="119"/>
        <v>0.9285714285714286</v>
      </c>
      <c r="K117" s="176">
        <f t="shared" si="123"/>
        <v>0.43960607290731912</v>
      </c>
      <c r="L117" s="271">
        <f>H117/H109</f>
        <v>5.8823529411764705E-2</v>
      </c>
      <c r="T117" s="5"/>
      <c r="U117" s="5"/>
      <c r="V117" s="6"/>
      <c r="Y117" s="14">
        <f t="shared" si="113"/>
        <v>24</v>
      </c>
      <c r="Z117" s="252">
        <f t="shared" si="120"/>
        <v>1.3188182187219573</v>
      </c>
      <c r="AA117" s="252">
        <f t="shared" si="121"/>
        <v>5.0723777643152168E-2</v>
      </c>
      <c r="AB117" s="253">
        <f t="shared" si="122"/>
        <v>1.3695419963651094</v>
      </c>
      <c r="AC117" s="71">
        <f t="shared" si="124"/>
        <v>15.36004778794903</v>
      </c>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1:52" ht="6.5" customHeight="1" x14ac:dyDescent="0.3">
      <c r="D118" s="18"/>
      <c r="E118" s="18"/>
      <c r="F118" s="19"/>
      <c r="G118" s="19"/>
      <c r="H118" s="18"/>
      <c r="I118" s="20"/>
      <c r="J118" s="21"/>
      <c r="K118" s="21"/>
      <c r="T118" s="5"/>
      <c r="U118" s="5"/>
      <c r="V118" s="6"/>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1:52" x14ac:dyDescent="0.3">
      <c r="D119" s="23"/>
      <c r="E119" s="24" t="s">
        <v>8</v>
      </c>
      <c r="F119" s="43">
        <f>SUM(F109:F117)</f>
        <v>42</v>
      </c>
      <c r="G119" s="43">
        <f>SUM(G109:G117)</f>
        <v>38</v>
      </c>
      <c r="H119" s="43">
        <f>H117</f>
        <v>5</v>
      </c>
      <c r="I119" s="20"/>
      <c r="J119" s="21"/>
      <c r="K119" s="21"/>
      <c r="L119" s="21"/>
      <c r="M119" s="18"/>
      <c r="N119" s="18"/>
      <c r="O119" s="18"/>
      <c r="P119" s="18"/>
      <c r="Q119" s="21"/>
      <c r="R119" s="1"/>
      <c r="S119" s="1"/>
      <c r="T119" s="1"/>
      <c r="U119" s="1"/>
      <c r="V119" s="20"/>
      <c r="W119" s="20"/>
      <c r="X119" s="20"/>
      <c r="Y119" s="20"/>
      <c r="Z119" s="20"/>
      <c r="AA119" s="20"/>
      <c r="AB119" s="20"/>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1:52" x14ac:dyDescent="0.3">
      <c r="D120" s="23"/>
      <c r="E120" s="108"/>
      <c r="F120" s="272">
        <f>F119/E109</f>
        <v>0.49411764705882355</v>
      </c>
      <c r="G120" s="273">
        <f>G119/E109</f>
        <v>0.44705882352941179</v>
      </c>
      <c r="H120" s="274">
        <f>H119/E109</f>
        <v>5.8823529411764705E-2</v>
      </c>
      <c r="I120" s="20"/>
      <c r="J120" s="21"/>
      <c r="K120" s="21"/>
      <c r="L120" s="21"/>
      <c r="M120" s="21"/>
      <c r="N120" s="21"/>
      <c r="O120" s="18"/>
      <c r="P120" s="18"/>
      <c r="Q120" s="21"/>
      <c r="R120" s="1"/>
      <c r="S120" s="1"/>
      <c r="T120" s="1"/>
      <c r="U120" s="1"/>
      <c r="V120" s="20"/>
      <c r="W120" s="20"/>
      <c r="X120" s="20"/>
      <c r="Y120" s="20"/>
      <c r="Z120" s="20"/>
      <c r="AA120" s="20"/>
      <c r="AB120" s="20"/>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1:52" s="40" customFormat="1" x14ac:dyDescent="0.3">
      <c r="D121" s="102"/>
      <c r="E121" s="111"/>
      <c r="F121" s="103"/>
      <c r="G121" s="103"/>
      <c r="H121" s="112"/>
      <c r="I121" s="20"/>
      <c r="J121" s="1"/>
      <c r="K121" s="275" t="s">
        <v>136</v>
      </c>
      <c r="L121" s="148">
        <f>R125</f>
        <v>17.754385764948402</v>
      </c>
      <c r="M121" s="20" t="s">
        <v>67</v>
      </c>
      <c r="N121" s="20"/>
      <c r="O121" s="276">
        <f>R127</f>
        <v>21.736842705154789</v>
      </c>
      <c r="P121" s="1" t="s">
        <v>137</v>
      </c>
      <c r="Q121" s="1"/>
      <c r="R121" s="306"/>
      <c r="S121" s="2"/>
      <c r="T121" s="277">
        <f>R128</f>
        <v>0.25572756123711515</v>
      </c>
      <c r="U121" s="1" t="s">
        <v>147</v>
      </c>
      <c r="V121" s="20"/>
      <c r="W121" s="20"/>
      <c r="X121" s="20"/>
      <c r="Y121" s="20"/>
      <c r="Z121" s="20"/>
      <c r="AA121" s="20"/>
      <c r="AB121" s="20"/>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row>
    <row r="122" spans="1:52" ht="14" thickBot="1" x14ac:dyDescent="0.4">
      <c r="D122" s="102">
        <v>0</v>
      </c>
      <c r="E122" s="136" t="s">
        <v>59</v>
      </c>
      <c r="F122" s="265" t="s">
        <v>60</v>
      </c>
      <c r="G122" s="137" t="s">
        <v>77</v>
      </c>
      <c r="H122" s="104"/>
      <c r="I122" s="20"/>
      <c r="J122" s="20"/>
      <c r="K122" s="20"/>
      <c r="L122" s="20"/>
      <c r="M122" s="20"/>
      <c r="N122" s="20"/>
      <c r="O122" s="20"/>
      <c r="P122" s="20"/>
      <c r="Q122" s="20"/>
      <c r="R122" s="20"/>
      <c r="S122" s="20"/>
      <c r="T122" s="20"/>
      <c r="U122" s="1"/>
      <c r="V122" s="20"/>
      <c r="W122" s="20"/>
      <c r="X122" s="20"/>
      <c r="Y122" s="20"/>
      <c r="Z122" s="20"/>
      <c r="AA122" s="20"/>
      <c r="AB122" s="20"/>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1:52" x14ac:dyDescent="0.3">
      <c r="D123" s="42">
        <v>3</v>
      </c>
      <c r="E123" s="128">
        <f>AVERAGE(H109:H110)</f>
        <v>80.5</v>
      </c>
      <c r="F123" s="128">
        <f>E123*(D123-D122)</f>
        <v>241.5</v>
      </c>
      <c r="G123" s="110">
        <f>F123/E109</f>
        <v>2.8411764705882354</v>
      </c>
      <c r="K123" s="278" t="s">
        <v>71</v>
      </c>
      <c r="L123" s="279"/>
      <c r="M123" s="279"/>
      <c r="N123" s="279"/>
      <c r="O123" s="279"/>
      <c r="P123" s="279"/>
      <c r="Q123" s="280"/>
      <c r="R123" s="280"/>
      <c r="S123" s="281"/>
      <c r="U123" s="1"/>
      <c r="V123" s="20"/>
      <c r="W123" s="20"/>
      <c r="X123" s="20"/>
      <c r="Y123" s="20"/>
      <c r="Z123" s="20"/>
      <c r="AA123" s="20"/>
      <c r="AB123" s="20"/>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1:52" x14ac:dyDescent="0.3">
      <c r="D124" s="42">
        <v>6</v>
      </c>
      <c r="E124" s="105">
        <f t="shared" ref="E124:E130" si="125">AVERAGE(H110:H111)</f>
        <v>69</v>
      </c>
      <c r="F124" s="128">
        <f t="shared" ref="F124:F130" si="126">E124*(D124-D123)</f>
        <v>207</v>
      </c>
      <c r="G124" s="110">
        <f>F124/E109</f>
        <v>2.4352941176470586</v>
      </c>
      <c r="H124" s="104"/>
      <c r="K124" s="282" t="s">
        <v>138</v>
      </c>
      <c r="L124" s="283">
        <f>K114</f>
        <v>0.53259966525309821</v>
      </c>
      <c r="M124" s="283">
        <f>K115</f>
        <v>0.49709302090289165</v>
      </c>
      <c r="N124" s="298">
        <f>L124-M124</f>
        <v>3.5506644350206562E-2</v>
      </c>
      <c r="O124" s="303">
        <f>C115-C114</f>
        <v>3</v>
      </c>
      <c r="P124" s="301"/>
      <c r="Q124" s="301" t="s">
        <v>139</v>
      </c>
      <c r="R124" s="285">
        <f>D114</f>
        <v>15</v>
      </c>
      <c r="S124" s="286"/>
      <c r="U124" s="1"/>
      <c r="V124" s="20"/>
      <c r="W124" s="20"/>
      <c r="X124" s="20"/>
      <c r="Y124" s="20"/>
      <c r="Z124" s="20"/>
      <c r="AA124" s="20"/>
      <c r="AB124" s="20"/>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1:52" x14ac:dyDescent="0.3">
      <c r="D125" s="42">
        <v>9</v>
      </c>
      <c r="E125" s="105">
        <f t="shared" si="125"/>
        <v>56.5</v>
      </c>
      <c r="F125" s="128">
        <f t="shared" si="126"/>
        <v>169.5</v>
      </c>
      <c r="G125" s="110">
        <f>F125/E109</f>
        <v>1.9941176470588236</v>
      </c>
      <c r="H125" s="104"/>
      <c r="K125" s="287"/>
      <c r="L125" s="284">
        <f>L124</f>
        <v>0.53259966525309821</v>
      </c>
      <c r="M125" s="288">
        <v>0.5</v>
      </c>
      <c r="N125" s="298">
        <f>L125-M125</f>
        <v>3.2599665253098209E-2</v>
      </c>
      <c r="O125" s="304">
        <f>N125*O124/N124</f>
        <v>2.7543857649484038</v>
      </c>
      <c r="P125" s="301"/>
      <c r="Q125" s="301" t="s">
        <v>140</v>
      </c>
      <c r="R125" s="289">
        <f>R124+O125</f>
        <v>17.754385764948402</v>
      </c>
      <c r="S125" s="286" t="s">
        <v>141</v>
      </c>
      <c r="U125" s="1"/>
      <c r="V125" s="20"/>
      <c r="W125" s="20"/>
      <c r="X125" s="20"/>
      <c r="Y125" s="20"/>
      <c r="Z125" s="20"/>
      <c r="AA125" s="20"/>
      <c r="AB125" s="20"/>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1:52" x14ac:dyDescent="0.3">
      <c r="D126" s="100">
        <v>12</v>
      </c>
      <c r="E126" s="105">
        <f t="shared" si="125"/>
        <v>46.5</v>
      </c>
      <c r="F126" s="128">
        <f t="shared" si="126"/>
        <v>139.5</v>
      </c>
      <c r="G126" s="110">
        <f>F126/E109</f>
        <v>1.6411764705882352</v>
      </c>
      <c r="H126" s="104"/>
      <c r="K126" s="287"/>
      <c r="L126" s="290"/>
      <c r="M126" s="290"/>
      <c r="N126" s="299"/>
      <c r="O126" s="305"/>
      <c r="P126" s="301"/>
      <c r="Q126" s="301"/>
      <c r="R126" s="301"/>
      <c r="S126" s="286"/>
      <c r="U126" s="1"/>
      <c r="V126" s="20"/>
      <c r="W126" s="20"/>
      <c r="X126" s="20"/>
      <c r="Y126" s="20"/>
      <c r="Z126" s="20"/>
      <c r="AA126" s="20"/>
      <c r="AB126" s="20"/>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1:52" x14ac:dyDescent="0.3">
      <c r="D127" s="100">
        <v>15</v>
      </c>
      <c r="E127" s="105">
        <f t="shared" si="125"/>
        <v>36</v>
      </c>
      <c r="F127" s="128">
        <f t="shared" si="126"/>
        <v>108</v>
      </c>
      <c r="G127" s="110">
        <f>F127/E109</f>
        <v>1.2705882352941176</v>
      </c>
      <c r="H127" s="104"/>
      <c r="K127" s="287" t="s">
        <v>142</v>
      </c>
      <c r="L127" s="291">
        <f>H114</f>
        <v>30</v>
      </c>
      <c r="M127" s="291">
        <f>H115</f>
        <v>21</v>
      </c>
      <c r="N127" s="300">
        <f>L127-M127</f>
        <v>9</v>
      </c>
      <c r="O127" s="303">
        <f>O124</f>
        <v>3</v>
      </c>
      <c r="P127" s="301"/>
      <c r="Q127" s="302" t="s">
        <v>143</v>
      </c>
      <c r="R127" s="292">
        <f>L127-N128</f>
        <v>21.736842705154789</v>
      </c>
      <c r="S127" s="293"/>
      <c r="U127" s="1"/>
      <c r="V127" s="20"/>
      <c r="W127" s="20"/>
      <c r="X127" s="20"/>
      <c r="Y127" s="20"/>
      <c r="Z127" s="20"/>
      <c r="AA127" s="20"/>
      <c r="AB127" s="20"/>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1:52" x14ac:dyDescent="0.3">
      <c r="D128" s="42">
        <v>18</v>
      </c>
      <c r="E128" s="105">
        <f t="shared" si="125"/>
        <v>25.5</v>
      </c>
      <c r="F128" s="128">
        <f t="shared" si="126"/>
        <v>76.5</v>
      </c>
      <c r="G128" s="110">
        <f>F128/E109</f>
        <v>0.9</v>
      </c>
      <c r="H128" s="104"/>
      <c r="K128" s="287"/>
      <c r="L128" s="290"/>
      <c r="M128" s="290"/>
      <c r="N128" s="300">
        <f>N127*O128/O127</f>
        <v>8.263157294845211</v>
      </c>
      <c r="O128" s="304">
        <f>O125</f>
        <v>2.7543857649484038</v>
      </c>
      <c r="P128" s="301"/>
      <c r="Q128" s="302" t="s">
        <v>144</v>
      </c>
      <c r="R128" s="294">
        <f>R127/E109</f>
        <v>0.25572756123711515</v>
      </c>
      <c r="S128" s="286"/>
      <c r="U128" s="1"/>
      <c r="V128" s="20"/>
      <c r="W128" s="20"/>
      <c r="X128" s="20"/>
      <c r="Y128" s="20"/>
      <c r="Z128" s="20"/>
      <c r="AA128" s="20"/>
      <c r="AB128" s="20"/>
    </row>
    <row r="129" spans="1:29" ht="13.5" thickBot="1" x14ac:dyDescent="0.35">
      <c r="D129" s="42">
        <v>21</v>
      </c>
      <c r="E129" s="105">
        <f t="shared" si="125"/>
        <v>17.5</v>
      </c>
      <c r="F129" s="128">
        <f t="shared" si="126"/>
        <v>52.5</v>
      </c>
      <c r="G129" s="110">
        <f>F129/E109</f>
        <v>0.61764705882352944</v>
      </c>
      <c r="H129" s="104"/>
      <c r="K129" s="295"/>
      <c r="L129" s="296"/>
      <c r="M129" s="296"/>
      <c r="N129" s="296"/>
      <c r="O129" s="296"/>
      <c r="P129" s="296"/>
      <c r="Q129" s="296"/>
      <c r="R129" s="296"/>
      <c r="S129" s="297"/>
      <c r="U129" s="1"/>
      <c r="V129" s="20"/>
      <c r="W129" s="20"/>
      <c r="X129" s="20"/>
      <c r="Y129" s="20"/>
      <c r="Z129" s="20"/>
      <c r="AA129" s="20"/>
      <c r="AB129" s="20"/>
    </row>
    <row r="130" spans="1:29" x14ac:dyDescent="0.3">
      <c r="D130" s="42">
        <v>24</v>
      </c>
      <c r="E130" s="105">
        <f t="shared" si="125"/>
        <v>9.5</v>
      </c>
      <c r="F130" s="128">
        <f t="shared" si="126"/>
        <v>28.5</v>
      </c>
      <c r="G130" s="110">
        <f>F130/E109</f>
        <v>0.3352941176470588</v>
      </c>
      <c r="H130" s="104"/>
      <c r="I130" s="20"/>
      <c r="L130" s="104"/>
      <c r="M130" s="104"/>
      <c r="N130" s="104"/>
      <c r="R130" s="1"/>
      <c r="S130" s="1"/>
      <c r="T130" s="1"/>
      <c r="U130" s="1"/>
      <c r="V130" s="20"/>
      <c r="W130" s="20"/>
      <c r="X130" s="20"/>
      <c r="Y130" s="20"/>
      <c r="Z130" s="20"/>
      <c r="AA130" s="20"/>
      <c r="AB130" s="20"/>
    </row>
    <row r="131" spans="1:29" x14ac:dyDescent="0.3">
      <c r="D131" s="102"/>
      <c r="E131" s="40"/>
      <c r="F131" s="106">
        <f>SUM(F123:F130)</f>
        <v>1023</v>
      </c>
      <c r="G131" s="107">
        <f>SUM(G123:G130)</f>
        <v>12.03529411764706</v>
      </c>
      <c r="H131" s="104" t="s">
        <v>76</v>
      </c>
      <c r="I131" s="20"/>
      <c r="L131" s="104"/>
      <c r="M131" s="104"/>
      <c r="N131" s="104"/>
      <c r="O131" s="104"/>
      <c r="P131" s="104"/>
      <c r="Q131" s="104"/>
      <c r="R131" s="1"/>
      <c r="S131" s="1"/>
      <c r="T131" s="1"/>
      <c r="U131" s="1"/>
      <c r="V131" s="20"/>
      <c r="W131" s="20"/>
      <c r="X131" s="20"/>
      <c r="Y131" s="20"/>
      <c r="Z131" s="20"/>
      <c r="AA131" s="20"/>
      <c r="AB131" s="20"/>
    </row>
    <row r="136" spans="1:29" x14ac:dyDescent="0.3">
      <c r="D136" s="23"/>
      <c r="E136" s="130"/>
      <c r="F136" s="109"/>
      <c r="G136" s="127"/>
      <c r="H136" s="25"/>
      <c r="I136" s="20"/>
      <c r="J136" s="21"/>
      <c r="K136" s="21"/>
      <c r="L136" s="21"/>
      <c r="M136" s="18"/>
      <c r="N136" s="18"/>
      <c r="O136" s="18"/>
      <c r="P136" s="26"/>
      <c r="Q136" s="26"/>
      <c r="R136" s="26"/>
      <c r="S136" s="26"/>
      <c r="T136" s="26"/>
      <c r="U136" s="26"/>
      <c r="V136" s="26"/>
      <c r="W136" s="26"/>
      <c r="X136" s="26"/>
      <c r="Y136" s="26"/>
      <c r="Z136" s="26"/>
      <c r="AA136" s="26"/>
      <c r="AB136" s="26"/>
      <c r="AC136" s="26"/>
    </row>
    <row r="137" spans="1:29" x14ac:dyDescent="0.3">
      <c r="R137" s="1"/>
      <c r="S137" s="1"/>
      <c r="T137" s="1"/>
      <c r="U137" s="1"/>
      <c r="V137" s="1"/>
      <c r="W137" s="1"/>
      <c r="X137" s="1"/>
      <c r="Y137" s="1"/>
      <c r="Z137" s="1"/>
    </row>
    <row r="138" spans="1:29" x14ac:dyDescent="0.3">
      <c r="A138" s="3" t="s">
        <v>70</v>
      </c>
      <c r="C138" s="3"/>
      <c r="E138" s="7"/>
      <c r="F138" s="4"/>
      <c r="T138" s="5"/>
      <c r="U138" s="5"/>
      <c r="V138" s="6"/>
      <c r="X138" s="1"/>
      <c r="Y138" s="146" t="s">
        <v>78</v>
      </c>
      <c r="Z138" s="146"/>
      <c r="AA138" s="3"/>
      <c r="AB138" s="3"/>
      <c r="AC138" s="3"/>
    </row>
    <row r="139" spans="1:29" ht="54" x14ac:dyDescent="0.3">
      <c r="A139" s="86" t="s">
        <v>149</v>
      </c>
      <c r="B139" s="86" t="s">
        <v>65</v>
      </c>
      <c r="C139" s="8" t="s">
        <v>46</v>
      </c>
      <c r="D139" s="8" t="s">
        <v>45</v>
      </c>
      <c r="E139" s="8" t="s">
        <v>30</v>
      </c>
      <c r="F139" s="33" t="s">
        <v>31</v>
      </c>
      <c r="G139" s="33" t="s">
        <v>33</v>
      </c>
      <c r="H139" s="10" t="s">
        <v>32</v>
      </c>
      <c r="I139" s="10" t="s">
        <v>18</v>
      </c>
      <c r="J139" s="264" t="s">
        <v>126</v>
      </c>
      <c r="K139" s="174" t="s">
        <v>87</v>
      </c>
      <c r="L139" s="270" t="s">
        <v>135</v>
      </c>
      <c r="O139" s="316" t="s">
        <v>145</v>
      </c>
      <c r="P139" s="317" t="s">
        <v>146</v>
      </c>
      <c r="T139" s="5"/>
      <c r="U139" s="5"/>
      <c r="V139" s="6"/>
      <c r="X139" s="1"/>
      <c r="Y139" s="8" t="s">
        <v>45</v>
      </c>
      <c r="Z139" s="245" t="s">
        <v>40</v>
      </c>
      <c r="AA139" s="245" t="s">
        <v>41</v>
      </c>
      <c r="AB139" s="245" t="s">
        <v>42</v>
      </c>
      <c r="AC139" s="33" t="s">
        <v>43</v>
      </c>
    </row>
    <row r="140" spans="1:29" x14ac:dyDescent="0.3">
      <c r="A140" s="122">
        <f t="shared" ref="A140:A148" si="127">A74+A109</f>
        <v>0</v>
      </c>
      <c r="B140" s="39">
        <f>F140</f>
        <v>0</v>
      </c>
      <c r="D140" s="8">
        <v>0</v>
      </c>
      <c r="E140" s="8">
        <f t="shared" ref="E140:E148" si="128">E74+E109</f>
        <v>173</v>
      </c>
      <c r="F140" s="8">
        <v>0</v>
      </c>
      <c r="G140" s="8">
        <v>0</v>
      </c>
      <c r="H140" s="14">
        <f>E141</f>
        <v>173</v>
      </c>
      <c r="I140" s="32">
        <f>F140/E140</f>
        <v>0</v>
      </c>
      <c r="J140" s="175">
        <f>1-I140</f>
        <v>1</v>
      </c>
      <c r="K140" s="181">
        <f>J140</f>
        <v>1</v>
      </c>
      <c r="L140" s="271">
        <f>H140/H140</f>
        <v>1</v>
      </c>
      <c r="N140" s="302" t="s">
        <v>140</v>
      </c>
      <c r="O140" s="310">
        <v>23.207583339290217</v>
      </c>
      <c r="P140" s="289">
        <v>9.5192307692307701</v>
      </c>
      <c r="T140" s="5"/>
      <c r="U140" s="5"/>
      <c r="V140" s="6"/>
      <c r="X140" s="1"/>
      <c r="Y140" s="70"/>
      <c r="Z140" s="248"/>
      <c r="AA140" s="248"/>
      <c r="AB140" s="248"/>
      <c r="AC140" s="70"/>
    </row>
    <row r="141" spans="1:29" x14ac:dyDescent="0.3">
      <c r="A141" s="122">
        <f t="shared" si="127"/>
        <v>6</v>
      </c>
      <c r="B141" s="18">
        <f>B140+F141</f>
        <v>16</v>
      </c>
      <c r="C141" s="64">
        <f>D140</f>
        <v>0</v>
      </c>
      <c r="D141" s="42">
        <v>3</v>
      </c>
      <c r="E141" s="12">
        <f t="shared" si="128"/>
        <v>173</v>
      </c>
      <c r="F141" s="84">
        <f t="shared" ref="F141:F148" si="129">E141-H141-G141</f>
        <v>16</v>
      </c>
      <c r="G141" s="123">
        <f>A141-A140</f>
        <v>6</v>
      </c>
      <c r="H141" s="14">
        <f t="shared" ref="H141:H147" si="130">E142</f>
        <v>151</v>
      </c>
      <c r="I141" s="13">
        <f>F141/E141</f>
        <v>9.2485549132947972E-2</v>
      </c>
      <c r="J141" s="175">
        <f>1-I141</f>
        <v>0.90751445086705207</v>
      </c>
      <c r="K141" s="176">
        <f>J141*K140</f>
        <v>0.90751445086705207</v>
      </c>
      <c r="L141" s="271">
        <f>H141/H140</f>
        <v>0.87283236994219648</v>
      </c>
      <c r="N141" s="302"/>
      <c r="O141" s="309"/>
      <c r="P141" s="303"/>
      <c r="T141" s="5"/>
      <c r="U141" s="5"/>
      <c r="V141" s="6"/>
      <c r="X141" s="125"/>
      <c r="Y141" s="14">
        <f t="shared" ref="Y141:Y148" si="131">D141</f>
        <v>3</v>
      </c>
      <c r="Z141" s="252">
        <f>K141*(D141-D140)</f>
        <v>2.7225433526011562</v>
      </c>
      <c r="AA141" s="252">
        <f>(K140-K141)*(D141-D140)/2</f>
        <v>0.1387283236994219</v>
      </c>
      <c r="AB141" s="253">
        <f>SUM(Z141:AA141)</f>
        <v>2.8612716763005781</v>
      </c>
      <c r="AC141" s="71">
        <f>AB141</f>
        <v>2.8612716763005781</v>
      </c>
    </row>
    <row r="142" spans="1:29" x14ac:dyDescent="0.3">
      <c r="A142" s="122">
        <f t="shared" si="127"/>
        <v>7</v>
      </c>
      <c r="B142" s="18">
        <f t="shared" ref="B142:B148" si="132">B141+F142</f>
        <v>34</v>
      </c>
      <c r="C142" s="64">
        <f t="shared" ref="C142:C148" si="133">D141</f>
        <v>3</v>
      </c>
      <c r="D142" s="42">
        <v>6</v>
      </c>
      <c r="E142" s="12">
        <f t="shared" si="128"/>
        <v>151</v>
      </c>
      <c r="F142" s="84">
        <f t="shared" si="129"/>
        <v>18</v>
      </c>
      <c r="G142" s="123">
        <f t="shared" ref="G142:G148" si="134">A142-A141</f>
        <v>1</v>
      </c>
      <c r="H142" s="14">
        <f t="shared" si="130"/>
        <v>132</v>
      </c>
      <c r="I142" s="13">
        <f t="shared" ref="I142:I148" si="135">F142/E142</f>
        <v>0.11920529801324503</v>
      </c>
      <c r="J142" s="175">
        <f t="shared" ref="J142:J148" si="136">1-I142</f>
        <v>0.88079470198675502</v>
      </c>
      <c r="K142" s="176">
        <f>J142*K141</f>
        <v>0.79933392030011874</v>
      </c>
      <c r="L142" s="271">
        <f>H142/H140</f>
        <v>0.76300578034682076</v>
      </c>
      <c r="N142" s="302" t="s">
        <v>143</v>
      </c>
      <c r="O142" s="308">
        <v>14.7544999642587</v>
      </c>
      <c r="P142" s="307">
        <v>86.5</v>
      </c>
      <c r="T142" s="5"/>
      <c r="U142" s="5"/>
      <c r="V142" s="6"/>
      <c r="X142" s="1"/>
      <c r="Y142" s="14">
        <f t="shared" si="131"/>
        <v>6</v>
      </c>
      <c r="Z142" s="252">
        <f t="shared" ref="Z142:Z148" si="137">K142*(D142-D141)</f>
        <v>2.3980017609003563</v>
      </c>
      <c r="AA142" s="252">
        <f t="shared" ref="AA142:AA148" si="138">(K141-K142)*(D142-D141)/2</f>
        <v>0.1622707958504</v>
      </c>
      <c r="AB142" s="253">
        <f t="shared" ref="AB142:AB148" si="139">SUM(Z142:AA142)</f>
        <v>2.5602725567507565</v>
      </c>
      <c r="AC142" s="71">
        <f>AB142+AC141</f>
        <v>5.4215442330513346</v>
      </c>
    </row>
    <row r="143" spans="1:29" x14ac:dyDescent="0.3">
      <c r="A143" s="122">
        <f t="shared" si="127"/>
        <v>8</v>
      </c>
      <c r="B143" s="18">
        <f t="shared" si="132"/>
        <v>50</v>
      </c>
      <c r="C143" s="64">
        <f t="shared" si="133"/>
        <v>6</v>
      </c>
      <c r="D143" s="42">
        <v>9</v>
      </c>
      <c r="E143" s="12">
        <f t="shared" si="128"/>
        <v>132</v>
      </c>
      <c r="F143" s="84">
        <f t="shared" si="129"/>
        <v>16</v>
      </c>
      <c r="G143" s="123">
        <f t="shared" si="134"/>
        <v>1</v>
      </c>
      <c r="H143" s="14">
        <f t="shared" si="130"/>
        <v>115</v>
      </c>
      <c r="I143" s="13">
        <f t="shared" si="135"/>
        <v>0.12121212121212122</v>
      </c>
      <c r="J143" s="175">
        <f t="shared" si="136"/>
        <v>0.87878787878787878</v>
      </c>
      <c r="K143" s="176">
        <f t="shared" ref="K143:K148" si="140">J143*K142</f>
        <v>0.7024449602637407</v>
      </c>
      <c r="L143" s="271">
        <f>H143/H140</f>
        <v>0.66473988439306353</v>
      </c>
      <c r="N143" s="302" t="s">
        <v>144</v>
      </c>
      <c r="O143" s="313">
        <v>8.5286126961032951E-2</v>
      </c>
      <c r="P143" s="314">
        <v>0.5</v>
      </c>
      <c r="T143" s="5"/>
      <c r="U143" s="5"/>
      <c r="V143" s="6"/>
      <c r="X143" s="1"/>
      <c r="Y143" s="14">
        <f t="shared" si="131"/>
        <v>9</v>
      </c>
      <c r="Z143" s="252">
        <f t="shared" si="137"/>
        <v>2.107334880791222</v>
      </c>
      <c r="AA143" s="252">
        <f t="shared" si="138"/>
        <v>0.14533344005456705</v>
      </c>
      <c r="AB143" s="253">
        <f t="shared" si="139"/>
        <v>2.2526683208457889</v>
      </c>
      <c r="AC143" s="71">
        <f t="shared" ref="AC143:AC148" si="141">AB143+AC142</f>
        <v>7.6742125538971235</v>
      </c>
    </row>
    <row r="144" spans="1:29" x14ac:dyDescent="0.3">
      <c r="A144" s="122">
        <f t="shared" si="127"/>
        <v>22</v>
      </c>
      <c r="B144" s="18">
        <f t="shared" si="132"/>
        <v>60</v>
      </c>
      <c r="C144" s="64">
        <f t="shared" si="133"/>
        <v>9</v>
      </c>
      <c r="D144" s="42">
        <v>12</v>
      </c>
      <c r="E144" s="12">
        <f t="shared" si="128"/>
        <v>115</v>
      </c>
      <c r="F144" s="84">
        <f t="shared" si="129"/>
        <v>10</v>
      </c>
      <c r="G144" s="123">
        <f t="shared" si="134"/>
        <v>14</v>
      </c>
      <c r="H144" s="14">
        <f t="shared" si="130"/>
        <v>91</v>
      </c>
      <c r="I144" s="13">
        <f t="shared" si="135"/>
        <v>8.6956521739130432E-2</v>
      </c>
      <c r="J144" s="175">
        <f t="shared" si="136"/>
        <v>0.91304347826086962</v>
      </c>
      <c r="K144" s="176">
        <f t="shared" si="140"/>
        <v>0.64136278980602413</v>
      </c>
      <c r="L144" s="271">
        <f>H144/H140</f>
        <v>0.52601156069364163</v>
      </c>
      <c r="T144" s="5"/>
      <c r="U144" s="5"/>
      <c r="V144" s="6"/>
      <c r="X144" s="1"/>
      <c r="Y144" s="14">
        <f t="shared" si="131"/>
        <v>12</v>
      </c>
      <c r="Z144" s="252">
        <f t="shared" si="137"/>
        <v>1.9240883694180724</v>
      </c>
      <c r="AA144" s="252">
        <f t="shared" si="138"/>
        <v>9.1623255686574867E-2</v>
      </c>
      <c r="AB144" s="253">
        <f t="shared" si="139"/>
        <v>2.0157116251046472</v>
      </c>
      <c r="AC144" s="71">
        <f t="shared" si="141"/>
        <v>9.6899241790017712</v>
      </c>
    </row>
    <row r="145" spans="1:29" x14ac:dyDescent="0.3">
      <c r="A145" s="122">
        <f t="shared" si="127"/>
        <v>43</v>
      </c>
      <c r="B145" s="18">
        <f t="shared" si="132"/>
        <v>65</v>
      </c>
      <c r="C145" s="64">
        <f t="shared" si="133"/>
        <v>12</v>
      </c>
      <c r="D145" s="42">
        <v>15</v>
      </c>
      <c r="E145" s="12">
        <f t="shared" si="128"/>
        <v>91</v>
      </c>
      <c r="F145" s="84">
        <f t="shared" si="129"/>
        <v>5</v>
      </c>
      <c r="G145" s="123">
        <f t="shared" si="134"/>
        <v>21</v>
      </c>
      <c r="H145" s="14">
        <f t="shared" si="130"/>
        <v>65</v>
      </c>
      <c r="I145" s="13">
        <f t="shared" si="135"/>
        <v>5.4945054945054944E-2</v>
      </c>
      <c r="J145" s="175">
        <f t="shared" si="136"/>
        <v>0.94505494505494503</v>
      </c>
      <c r="K145" s="176">
        <f t="shared" si="140"/>
        <v>0.60612307608041838</v>
      </c>
      <c r="L145" s="271">
        <f>H145/H140</f>
        <v>0.37572254335260113</v>
      </c>
      <c r="T145" s="5"/>
      <c r="U145" s="5"/>
      <c r="V145" s="6"/>
      <c r="X145" s="1"/>
      <c r="Y145" s="14">
        <f t="shared" si="131"/>
        <v>15</v>
      </c>
      <c r="Z145" s="252">
        <f t="shared" si="137"/>
        <v>1.8183692282412551</v>
      </c>
      <c r="AA145" s="252">
        <f t="shared" si="138"/>
        <v>5.2859570588408622E-2</v>
      </c>
      <c r="AB145" s="253">
        <f t="shared" si="139"/>
        <v>1.8712287988296636</v>
      </c>
      <c r="AC145" s="71">
        <f t="shared" si="141"/>
        <v>11.561152977831435</v>
      </c>
    </row>
    <row r="146" spans="1:29" x14ac:dyDescent="0.3">
      <c r="A146" s="122">
        <f t="shared" si="127"/>
        <v>57</v>
      </c>
      <c r="B146" s="18">
        <f t="shared" si="132"/>
        <v>71</v>
      </c>
      <c r="C146" s="64">
        <f t="shared" si="133"/>
        <v>15</v>
      </c>
      <c r="D146" s="42">
        <v>18</v>
      </c>
      <c r="E146" s="12">
        <f t="shared" si="128"/>
        <v>65</v>
      </c>
      <c r="F146" s="84">
        <f t="shared" si="129"/>
        <v>6</v>
      </c>
      <c r="G146" s="123">
        <f t="shared" si="134"/>
        <v>14</v>
      </c>
      <c r="H146" s="14">
        <f t="shared" si="130"/>
        <v>45</v>
      </c>
      <c r="I146" s="13">
        <f t="shared" si="135"/>
        <v>9.2307692307692313E-2</v>
      </c>
      <c r="J146" s="175">
        <f t="shared" si="136"/>
        <v>0.90769230769230769</v>
      </c>
      <c r="K146" s="183">
        <f t="shared" si="140"/>
        <v>0.55017325367299519</v>
      </c>
      <c r="L146" s="271">
        <f>H146/H140</f>
        <v>0.26011560693641617</v>
      </c>
      <c r="T146" s="5"/>
      <c r="U146" s="5"/>
      <c r="V146" s="6"/>
      <c r="X146" s="1"/>
      <c r="Y146" s="14">
        <f t="shared" si="131"/>
        <v>18</v>
      </c>
      <c r="Z146" s="252">
        <f t="shared" si="137"/>
        <v>1.6505197610189857</v>
      </c>
      <c r="AA146" s="252">
        <f t="shared" si="138"/>
        <v>8.3924733611134783E-2</v>
      </c>
      <c r="AB146" s="253">
        <f t="shared" si="139"/>
        <v>1.7344444946301205</v>
      </c>
      <c r="AC146" s="71">
        <f t="shared" si="141"/>
        <v>13.295597472461555</v>
      </c>
    </row>
    <row r="147" spans="1:29" x14ac:dyDescent="0.3">
      <c r="A147" s="122">
        <f t="shared" si="127"/>
        <v>71</v>
      </c>
      <c r="B147" s="18">
        <f t="shared" si="132"/>
        <v>74</v>
      </c>
      <c r="C147" s="64">
        <f t="shared" si="133"/>
        <v>18</v>
      </c>
      <c r="D147" s="100">
        <v>21</v>
      </c>
      <c r="E147" s="12">
        <f t="shared" si="128"/>
        <v>45</v>
      </c>
      <c r="F147" s="84">
        <f t="shared" si="129"/>
        <v>3</v>
      </c>
      <c r="G147" s="123">
        <f t="shared" si="134"/>
        <v>14</v>
      </c>
      <c r="H147" s="126">
        <f t="shared" si="130"/>
        <v>28</v>
      </c>
      <c r="I147" s="13">
        <f t="shared" si="135"/>
        <v>6.6666666666666666E-2</v>
      </c>
      <c r="J147" s="175">
        <f t="shared" si="136"/>
        <v>0.93333333333333335</v>
      </c>
      <c r="K147" s="182">
        <f t="shared" si="140"/>
        <v>0.51349503676146213</v>
      </c>
      <c r="L147" s="271">
        <f>H147/H140</f>
        <v>0.16184971098265896</v>
      </c>
      <c r="T147" s="5"/>
      <c r="U147" s="5"/>
      <c r="V147" s="6"/>
      <c r="X147" s="1"/>
      <c r="Y147" s="14">
        <f t="shared" si="131"/>
        <v>21</v>
      </c>
      <c r="Z147" s="252">
        <f t="shared" si="137"/>
        <v>1.5404851102843864</v>
      </c>
      <c r="AA147" s="252">
        <f t="shared" si="138"/>
        <v>5.5017325367299585E-2</v>
      </c>
      <c r="AB147" s="253">
        <f t="shared" si="139"/>
        <v>1.595502435651686</v>
      </c>
      <c r="AC147" s="71">
        <f t="shared" si="141"/>
        <v>14.89109990811324</v>
      </c>
    </row>
    <row r="148" spans="1:29" x14ac:dyDescent="0.3">
      <c r="A148" s="122">
        <f t="shared" si="127"/>
        <v>88</v>
      </c>
      <c r="B148" s="18">
        <f t="shared" si="132"/>
        <v>75</v>
      </c>
      <c r="C148" s="64">
        <f t="shared" si="133"/>
        <v>21</v>
      </c>
      <c r="D148" s="100">
        <v>24</v>
      </c>
      <c r="E148" s="12">
        <f t="shared" si="128"/>
        <v>28</v>
      </c>
      <c r="F148" s="117">
        <f t="shared" si="129"/>
        <v>1</v>
      </c>
      <c r="G148" s="131">
        <f t="shared" si="134"/>
        <v>17</v>
      </c>
      <c r="H148" s="133">
        <f>H82+H117</f>
        <v>10</v>
      </c>
      <c r="I148" s="13">
        <f t="shared" si="135"/>
        <v>3.5714285714285712E-2</v>
      </c>
      <c r="J148" s="175">
        <f t="shared" si="136"/>
        <v>0.9642857142857143</v>
      </c>
      <c r="K148" s="182">
        <f t="shared" si="140"/>
        <v>0.49515592830569566</v>
      </c>
      <c r="L148" s="271">
        <f>H148/H140</f>
        <v>5.7803468208092484E-2</v>
      </c>
      <c r="T148" s="5"/>
      <c r="U148" s="5"/>
      <c r="V148" s="6"/>
      <c r="X148" s="1"/>
      <c r="Y148" s="14">
        <f t="shared" si="131"/>
        <v>24</v>
      </c>
      <c r="Z148" s="252">
        <f t="shared" si="137"/>
        <v>1.485467784917087</v>
      </c>
      <c r="AA148" s="252">
        <f t="shared" si="138"/>
        <v>2.7508662683649709E-2</v>
      </c>
      <c r="AB148" s="253">
        <f t="shared" si="139"/>
        <v>1.5129764476007366</v>
      </c>
      <c r="AC148" s="71">
        <f t="shared" si="141"/>
        <v>16.404076355713975</v>
      </c>
    </row>
    <row r="149" spans="1:29" x14ac:dyDescent="0.3">
      <c r="D149" s="18"/>
      <c r="E149" s="18"/>
      <c r="F149" s="19"/>
      <c r="G149" s="19"/>
      <c r="H149" s="18"/>
      <c r="I149" s="20"/>
      <c r="J149" s="21"/>
      <c r="K149" s="21"/>
      <c r="T149" s="5"/>
      <c r="U149" s="5"/>
      <c r="V149" s="6"/>
      <c r="X149" s="1"/>
      <c r="Y149" s="1"/>
      <c r="Z149" s="1"/>
    </row>
    <row r="150" spans="1:29" x14ac:dyDescent="0.3">
      <c r="D150" s="23"/>
      <c r="E150" s="24" t="s">
        <v>8</v>
      </c>
      <c r="F150" s="43">
        <f>SUM(F141:F148)</f>
        <v>75</v>
      </c>
      <c r="G150" s="43">
        <f>SUM(G141:G148)</f>
        <v>88</v>
      </c>
      <c r="H150" s="43">
        <f>H148</f>
        <v>10</v>
      </c>
      <c r="I150" s="20"/>
      <c r="J150" s="21"/>
      <c r="K150" s="21"/>
      <c r="L150" s="21"/>
      <c r="M150" s="21"/>
      <c r="N150" s="21"/>
      <c r="O150" s="18"/>
      <c r="P150" s="18"/>
      <c r="Q150" s="21"/>
      <c r="R150" s="1"/>
      <c r="S150" s="1"/>
      <c r="T150" s="1"/>
      <c r="U150" s="1"/>
      <c r="V150" s="1"/>
      <c r="W150" s="1"/>
      <c r="X150" s="1"/>
      <c r="Y150" s="1"/>
      <c r="Z150" s="1"/>
    </row>
    <row r="151" spans="1:29" x14ac:dyDescent="0.3">
      <c r="D151" s="23"/>
      <c r="F151" s="272">
        <f>F150/E140</f>
        <v>0.43352601156069365</v>
      </c>
      <c r="G151" s="273">
        <f>G150/E140</f>
        <v>0.50867052023121384</v>
      </c>
      <c r="H151" s="274">
        <f>H150/E140</f>
        <v>5.7803468208092484E-2</v>
      </c>
      <c r="I151" s="20"/>
      <c r="K151" s="275" t="s">
        <v>136</v>
      </c>
      <c r="L151" s="148">
        <f>R155</f>
        <v>23.207583339290217</v>
      </c>
      <c r="M151" s="20" t="s">
        <v>67</v>
      </c>
      <c r="N151" s="20"/>
      <c r="O151" s="276">
        <f>R157</f>
        <v>14.7544999642587</v>
      </c>
      <c r="P151" s="1" t="s">
        <v>137</v>
      </c>
      <c r="R151" s="306"/>
      <c r="T151" s="277">
        <f>R158</f>
        <v>8.5286126961032951E-2</v>
      </c>
      <c r="U151" s="1" t="s">
        <v>147</v>
      </c>
      <c r="V151" s="1"/>
      <c r="W151" s="1"/>
      <c r="X151" s="1"/>
      <c r="Y151" s="1"/>
      <c r="Z151" s="1"/>
    </row>
    <row r="152" spans="1:29" ht="13.5" thickBot="1" x14ac:dyDescent="0.35">
      <c r="D152" s="23"/>
      <c r="I152" s="20"/>
      <c r="J152" s="20"/>
      <c r="K152" s="20"/>
      <c r="L152" s="20"/>
      <c r="M152" s="20"/>
      <c r="N152" s="20"/>
      <c r="O152" s="20"/>
      <c r="P152" s="20"/>
      <c r="Q152" s="20"/>
      <c r="R152" s="20"/>
      <c r="S152" s="20"/>
      <c r="T152" s="20"/>
      <c r="U152" s="1"/>
      <c r="V152" s="1"/>
      <c r="W152" s="1"/>
      <c r="X152" s="1"/>
      <c r="Y152" s="1"/>
      <c r="Z152" s="1"/>
    </row>
    <row r="153" spans="1:29" ht="13.5" x14ac:dyDescent="0.35">
      <c r="D153" s="102">
        <v>0</v>
      </c>
      <c r="E153" s="136" t="s">
        <v>59</v>
      </c>
      <c r="F153" s="265" t="s">
        <v>60</v>
      </c>
      <c r="G153" s="137" t="s">
        <v>77</v>
      </c>
      <c r="H153" s="104"/>
      <c r="K153" s="278" t="s">
        <v>71</v>
      </c>
      <c r="L153" s="279"/>
      <c r="M153" s="279"/>
      <c r="N153" s="279"/>
      <c r="O153" s="279"/>
      <c r="P153" s="279"/>
      <c r="Q153" s="280"/>
      <c r="R153" s="280"/>
      <c r="S153" s="281"/>
      <c r="U153" s="1"/>
      <c r="V153" s="1"/>
      <c r="W153" s="1"/>
      <c r="X153" s="1"/>
      <c r="Y153" s="1"/>
      <c r="Z153" s="1"/>
    </row>
    <row r="154" spans="1:29" x14ac:dyDescent="0.3">
      <c r="D154" s="42">
        <v>3</v>
      </c>
      <c r="E154" s="128">
        <f>AVERAGE(H140:H141)</f>
        <v>162</v>
      </c>
      <c r="F154" s="128">
        <f>E154*(D154-D153)</f>
        <v>486</v>
      </c>
      <c r="G154" s="110">
        <f>F154/E140</f>
        <v>2.8092485549132946</v>
      </c>
      <c r="K154" s="282" t="s">
        <v>138</v>
      </c>
      <c r="L154" s="283">
        <f>K147</f>
        <v>0.51349503676146213</v>
      </c>
      <c r="M154" s="283">
        <f>K148</f>
        <v>0.49515592830569566</v>
      </c>
      <c r="N154" s="298">
        <f>L154-M154</f>
        <v>1.8339108455766473E-2</v>
      </c>
      <c r="O154" s="303">
        <f>C145-C144</f>
        <v>3</v>
      </c>
      <c r="P154" s="301"/>
      <c r="Q154" s="301" t="s">
        <v>139</v>
      </c>
      <c r="R154" s="285">
        <f>D147</f>
        <v>21</v>
      </c>
      <c r="S154" s="286"/>
      <c r="U154" s="1"/>
      <c r="V154" s="1"/>
      <c r="W154" s="1"/>
      <c r="X154" s="1"/>
      <c r="Y154" s="1"/>
      <c r="Z154" s="1"/>
    </row>
    <row r="155" spans="1:29" x14ac:dyDescent="0.3">
      <c r="D155" s="42">
        <v>6</v>
      </c>
      <c r="E155" s="128">
        <f t="shared" ref="E155:E161" si="142">AVERAGE(H141:H142)</f>
        <v>141.5</v>
      </c>
      <c r="F155" s="128">
        <f t="shared" ref="F155:F161" si="143">E155*(D155-D154)</f>
        <v>424.5</v>
      </c>
      <c r="G155" s="110">
        <f>F155/E140</f>
        <v>2.453757225433526</v>
      </c>
      <c r="H155" s="104"/>
      <c r="K155" s="287"/>
      <c r="L155" s="284">
        <f>L154</f>
        <v>0.51349503676146213</v>
      </c>
      <c r="M155" s="288">
        <v>0.5</v>
      </c>
      <c r="N155" s="298">
        <f>L155-M155</f>
        <v>1.3495036761462131E-2</v>
      </c>
      <c r="O155" s="304">
        <f>N155*O154/N154</f>
        <v>2.2075833392902164</v>
      </c>
      <c r="P155" s="301"/>
      <c r="Q155" s="301" t="s">
        <v>140</v>
      </c>
      <c r="R155" s="289">
        <f>R154+O155</f>
        <v>23.207583339290217</v>
      </c>
      <c r="S155" s="286" t="s">
        <v>141</v>
      </c>
      <c r="U155" s="1"/>
      <c r="V155" s="1"/>
      <c r="W155" s="1"/>
      <c r="X155" s="1"/>
      <c r="Y155" s="1"/>
      <c r="Z155" s="1"/>
    </row>
    <row r="156" spans="1:29" x14ac:dyDescent="0.3">
      <c r="D156" s="42">
        <v>9</v>
      </c>
      <c r="E156" s="128">
        <f t="shared" si="142"/>
        <v>123.5</v>
      </c>
      <c r="F156" s="128">
        <f t="shared" si="143"/>
        <v>370.5</v>
      </c>
      <c r="G156" s="110">
        <f>F156/E140</f>
        <v>2.1416184971098264</v>
      </c>
      <c r="H156" s="104"/>
      <c r="K156" s="287"/>
      <c r="L156" s="290"/>
      <c r="M156" s="290"/>
      <c r="N156" s="299"/>
      <c r="O156" s="305"/>
      <c r="P156" s="301"/>
      <c r="Q156" s="301"/>
      <c r="R156" s="301"/>
      <c r="S156" s="286"/>
      <c r="U156" s="1"/>
      <c r="V156" s="1"/>
      <c r="W156" s="1"/>
      <c r="X156" s="1"/>
      <c r="Y156" s="1"/>
      <c r="Z156" s="1"/>
    </row>
    <row r="157" spans="1:29" x14ac:dyDescent="0.3">
      <c r="D157" s="100">
        <v>12</v>
      </c>
      <c r="E157" s="128">
        <f t="shared" si="142"/>
        <v>103</v>
      </c>
      <c r="F157" s="128">
        <f t="shared" si="143"/>
        <v>309</v>
      </c>
      <c r="G157" s="110">
        <f>F157/E140</f>
        <v>1.7861271676300579</v>
      </c>
      <c r="H157" s="104"/>
      <c r="K157" s="287" t="s">
        <v>142</v>
      </c>
      <c r="L157" s="291">
        <f>H147</f>
        <v>28</v>
      </c>
      <c r="M157" s="291">
        <f>H148</f>
        <v>10</v>
      </c>
      <c r="N157" s="300">
        <f>L157-M157</f>
        <v>18</v>
      </c>
      <c r="O157" s="303">
        <f>O154</f>
        <v>3</v>
      </c>
      <c r="P157" s="301"/>
      <c r="Q157" s="302" t="s">
        <v>143</v>
      </c>
      <c r="R157" s="292">
        <f>L157-N158</f>
        <v>14.7544999642587</v>
      </c>
      <c r="S157" s="293"/>
      <c r="U157" s="1"/>
      <c r="V157" s="1"/>
      <c r="W157" s="1"/>
      <c r="X157" s="1"/>
      <c r="Y157" s="1"/>
      <c r="Z157" s="1"/>
    </row>
    <row r="158" spans="1:29" x14ac:dyDescent="0.3">
      <c r="D158" s="100">
        <v>15</v>
      </c>
      <c r="E158" s="128">
        <f t="shared" si="142"/>
        <v>78</v>
      </c>
      <c r="F158" s="128">
        <f t="shared" si="143"/>
        <v>234</v>
      </c>
      <c r="G158" s="110">
        <f>F158/E140</f>
        <v>1.3526011560693643</v>
      </c>
      <c r="H158" s="104"/>
      <c r="K158" s="287"/>
      <c r="L158" s="290"/>
      <c r="M158" s="290"/>
      <c r="N158" s="300">
        <f>N157*O158/O157</f>
        <v>13.2455000357413</v>
      </c>
      <c r="O158" s="304">
        <f>O155</f>
        <v>2.2075833392902164</v>
      </c>
      <c r="P158" s="301"/>
      <c r="Q158" s="302" t="s">
        <v>144</v>
      </c>
      <c r="R158" s="294">
        <f>R157/E140</f>
        <v>8.5286126961032951E-2</v>
      </c>
      <c r="S158" s="286"/>
      <c r="U158" s="1"/>
      <c r="V158" s="1"/>
      <c r="W158" s="1"/>
      <c r="X158" s="1"/>
      <c r="Y158" s="1"/>
      <c r="Z158" s="1"/>
    </row>
    <row r="159" spans="1:29" ht="13.5" thickBot="1" x14ac:dyDescent="0.35">
      <c r="D159" s="42">
        <v>18</v>
      </c>
      <c r="E159" s="128">
        <f t="shared" si="142"/>
        <v>55</v>
      </c>
      <c r="F159" s="128">
        <f t="shared" si="143"/>
        <v>165</v>
      </c>
      <c r="G159" s="110">
        <f>F159/E140</f>
        <v>0.95375722543352603</v>
      </c>
      <c r="H159" s="104"/>
      <c r="K159" s="295"/>
      <c r="L159" s="296"/>
      <c r="M159" s="296"/>
      <c r="N159" s="296"/>
      <c r="O159" s="296"/>
      <c r="P159" s="296"/>
      <c r="Q159" s="296"/>
      <c r="R159" s="296"/>
      <c r="S159" s="297"/>
      <c r="U159" s="1"/>
      <c r="V159" s="1"/>
      <c r="W159" s="1"/>
      <c r="X159" s="1"/>
      <c r="Y159" s="1"/>
      <c r="Z159" s="1"/>
    </row>
    <row r="160" spans="1:29" x14ac:dyDescent="0.3">
      <c r="D160" s="42">
        <v>21</v>
      </c>
      <c r="E160" s="128">
        <f t="shared" si="142"/>
        <v>36.5</v>
      </c>
      <c r="F160" s="128">
        <f t="shared" si="143"/>
        <v>109.5</v>
      </c>
      <c r="G160" s="110">
        <f>F160/E140</f>
        <v>0.63294797687861271</v>
      </c>
      <c r="H160" s="104"/>
      <c r="L160" s="104"/>
      <c r="M160" s="104"/>
      <c r="N160" s="104"/>
      <c r="R160" s="1"/>
      <c r="S160" s="1"/>
      <c r="T160" s="1"/>
      <c r="U160" s="1"/>
      <c r="V160" s="1"/>
      <c r="W160" s="1"/>
      <c r="X160" s="1"/>
      <c r="Y160" s="1"/>
      <c r="Z160" s="1"/>
    </row>
    <row r="161" spans="4:26" x14ac:dyDescent="0.3">
      <c r="D161" s="42">
        <v>24</v>
      </c>
      <c r="E161" s="128">
        <f t="shared" si="142"/>
        <v>19</v>
      </c>
      <c r="F161" s="128">
        <f t="shared" si="143"/>
        <v>57</v>
      </c>
      <c r="G161" s="110">
        <f>F161/E140</f>
        <v>0.32947976878612717</v>
      </c>
      <c r="H161" s="104"/>
      <c r="L161" s="104"/>
      <c r="M161" s="104"/>
      <c r="N161" s="104"/>
      <c r="O161" s="104"/>
      <c r="P161" s="104"/>
      <c r="Q161" s="104"/>
      <c r="R161" s="1"/>
      <c r="S161" s="1"/>
      <c r="T161" s="1"/>
      <c r="U161" s="1"/>
      <c r="V161" s="1"/>
      <c r="W161" s="1"/>
      <c r="X161" s="1"/>
      <c r="Y161" s="1"/>
      <c r="Z161" s="1"/>
    </row>
    <row r="162" spans="4:26" x14ac:dyDescent="0.3">
      <c r="D162" s="102"/>
      <c r="F162" s="129">
        <f>SUM(F154:F161)</f>
        <v>2155.5</v>
      </c>
      <c r="G162" s="107">
        <f>SUM(G154:G161)</f>
        <v>12.459537572254334</v>
      </c>
      <c r="H162" s="104" t="s">
        <v>76</v>
      </c>
      <c r="L162" s="104"/>
      <c r="M162" s="104"/>
      <c r="N162" s="104"/>
      <c r="O162" s="104"/>
      <c r="P162" s="104"/>
      <c r="Q162" s="104"/>
      <c r="R162" s="1"/>
      <c r="S162" s="1"/>
      <c r="T162" s="1"/>
      <c r="U162" s="1"/>
      <c r="V162" s="1"/>
      <c r="W162" s="1"/>
      <c r="X162" s="1"/>
      <c r="Y162" s="1"/>
      <c r="Z162" s="1"/>
    </row>
  </sheetData>
  <mergeCells count="12">
    <mergeCell ref="E40:G40"/>
    <mergeCell ref="H40:J40"/>
    <mergeCell ref="K40:M40"/>
    <mergeCell ref="P40:Q40"/>
    <mergeCell ref="E41:F41"/>
    <mergeCell ref="H41:I41"/>
    <mergeCell ref="K41:L41"/>
    <mergeCell ref="C2:N2"/>
    <mergeCell ref="C3:N3"/>
    <mergeCell ref="C4:N4"/>
    <mergeCell ref="C5:N5"/>
    <mergeCell ref="D39:M39"/>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fs-1, OS A vs C</vt:lpstr>
      <vt:lpstr>fs-2, pfs a vs c</vt:lpstr>
      <vt:lpstr>fs-3, OS B vs C</vt:lpstr>
      <vt:lpstr>fs-5, OS IC0-1, B vs C</vt:lpstr>
      <vt:lpstr>fs-4, OS, IC2-3, B vs C</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gasanchez</dc:creator>
  <cp:lastModifiedBy>Galo Agustín Sánchez Robles</cp:lastModifiedBy>
  <cp:lastPrinted>2010-10-30T06:49:05Z</cp:lastPrinted>
  <dcterms:created xsi:type="dcterms:W3CDTF">2009-06-05T06:22:51Z</dcterms:created>
  <dcterms:modified xsi:type="dcterms:W3CDTF">2022-08-12T18:18:53Z</dcterms:modified>
</cp:coreProperties>
</file>